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6.xml" ContentType="application/vnd.openxmlformats-officedocument.drawing+xml"/>
  <Override PartName="/xl/charts/chart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filterPrivacy="1" codeName="ThisWorkbook" defaultThemeVersion="124226"/>
  <xr:revisionPtr revIDLastSave="0" documentId="13_ncr:1_{81E83FBA-B368-4142-979F-9C2518280DFF}" xr6:coauthVersionLast="36" xr6:coauthVersionMax="36" xr10:uidLastSave="{00000000-0000-0000-0000-000000000000}"/>
  <bookViews>
    <workbookView xWindow="0" yWindow="0" windowWidth="28800" windowHeight="12015" tabRatio="848" xr2:uid="{00000000-000D-0000-FFFF-FFFF00000000}"/>
  </bookViews>
  <sheets>
    <sheet name="年齢別_健診受診率" sheetId="161" r:id="rId1"/>
    <sheet name="年齢別_健診受診率グラフ" sheetId="155" r:id="rId2"/>
    <sheet name="年齢階層別_自己負担割合別健診受診率グラフ" sheetId="130" r:id="rId3"/>
    <sheet name="男女別_健診受診率" sheetId="174" r:id="rId4"/>
    <sheet name="市区町村別_健診受診率" sheetId="164" r:id="rId5"/>
    <sheet name="市町村別_健診受診率グラフ①" sheetId="158" r:id="rId6"/>
    <sheet name="市町村別_健診受診率グラフ②" sheetId="170" r:id="rId7"/>
    <sheet name="市町村別_自己負担割合別健診受診率グラフ①" sheetId="160" r:id="rId8"/>
    <sheet name="市町村別_自己負担割合別健診受診率グラフ②" sheetId="177" r:id="rId9"/>
    <sheet name="市区町村別_医科歯科MAP" sheetId="141" r:id="rId10"/>
    <sheet name="市区町村別_医科のみMAP" sheetId="139" r:id="rId11"/>
    <sheet name="市区町村別_歯科のみMAP" sheetId="140" r:id="rId12"/>
    <sheet name="医科健診医療機関受診状況" sheetId="142" r:id="rId13"/>
    <sheet name="市区町村別_医科健診医療機関受診状況" sheetId="145" r:id="rId14"/>
    <sheet name="市町村別_医科健診医療機関受診状況グラフ①" sheetId="146" r:id="rId15"/>
    <sheet name="市町村別_医科健診医療機関受診状況グラフ②" sheetId="172" r:id="rId16"/>
    <sheet name="歯科健診医療機関受診状況" sheetId="148" r:id="rId17"/>
    <sheet name="市区町村別_歯科健診医療機関受診状況" sheetId="154" r:id="rId18"/>
    <sheet name="市町村別_歯科健診医療機関受診状況グラフ①" sheetId="153" r:id="rId19"/>
    <sheet name="市町村別_歯科健診医療機関受診状況グラフ②" sheetId="173" r:id="rId20"/>
    <sheet name="府内府外別健診受診率" sheetId="165" r:id="rId21"/>
  </sheets>
  <definedNames>
    <definedName name="_xlnm._FilterDatabase" localSheetId="10" hidden="1">市区町村別_医科のみMAP!$A$6:$P$6</definedName>
    <definedName name="_xlnm._FilterDatabase" localSheetId="13" hidden="1">市区町村別_医科健診医療機関受診状況!$B$1:$AR$230</definedName>
    <definedName name="_xlnm._FilterDatabase" localSheetId="9" hidden="1">市区町村別_医科歯科MAP!$A$6:$P$6</definedName>
    <definedName name="_xlnm._FilterDatabase" localSheetId="4" hidden="1">市区町村別_健診受診率!$B$1:$BH$381</definedName>
    <definedName name="_xlnm._FilterDatabase" localSheetId="11" hidden="1">市区町村別_歯科のみMAP!$A$6:$P$6</definedName>
    <definedName name="_xlnm._FilterDatabase" localSheetId="17" hidden="1">市区町村別_歯科健診医療機関受診状況!$B$1:$AR$230</definedName>
    <definedName name="_xlnm._FilterDatabase" localSheetId="3" hidden="1">男女別_健診受診率!$B$1:$J$20</definedName>
    <definedName name="_xlnm._FilterDatabase" localSheetId="0" hidden="1">年齢別_健診受診率!$L$2:$Q$265</definedName>
    <definedName name="_Order1" hidden="1">255</definedName>
    <definedName name="_xlnm.Print_Area" localSheetId="12">医科健診医療機関受診状況!$A$1:$I$50</definedName>
    <definedName name="_xlnm.Print_Area" localSheetId="10">市区町村別_医科のみMAP!$A$1:$O$84</definedName>
    <definedName name="_xlnm.Print_Area" localSheetId="13">市区町村別_医科健診医療機関受診状況!$A$1:$AR$230</definedName>
    <definedName name="_xlnm.Print_Area" localSheetId="9">市区町村別_医科歯科MAP!$A$1:$O$84</definedName>
    <definedName name="_xlnm.Print_Area" localSheetId="4">市区町村別_健診受診率!$A$1:$BH$381</definedName>
    <definedName name="_xlnm.Print_Area" localSheetId="11">市区町村別_歯科のみMAP!$A$1:$O$84</definedName>
    <definedName name="_xlnm.Print_Area" localSheetId="17">市区町村別_歯科健診医療機関受診状況!$A$1:$AR$230</definedName>
    <definedName name="_xlnm.Print_Area" localSheetId="14">市町村別_医科健診医療機関受診状況グラフ①!$A$1:$W$77</definedName>
    <definedName name="_xlnm.Print_Area" localSheetId="15">市町村別_医科健診医療機関受診状況グラフ②!$A$1:$W$156</definedName>
    <definedName name="_xlnm.Print_Area" localSheetId="5">市町村別_健診受診率グラフ①!$A$1:$J$77</definedName>
    <definedName name="_xlnm.Print_Area" localSheetId="6">市町村別_健診受診率グラフ②!$A$1:$R$156</definedName>
    <definedName name="_xlnm.Print_Area" localSheetId="18">市町村別_歯科健診医療機関受診状況グラフ①!$A$1:$W$77</definedName>
    <definedName name="_xlnm.Print_Area" localSheetId="19">市町村別_歯科健診医療機関受診状況グラフ②!$A$1:$W$156</definedName>
    <definedName name="_xlnm.Print_Area" localSheetId="7">市町村別_自己負担割合別健診受診率グラフ①!$A$1:$AD$77</definedName>
    <definedName name="_xlnm.Print_Area" localSheetId="8">市町村別_自己負担割合別健診受診率グラフ②!$A$1:$AD$316</definedName>
    <definedName name="_xlnm.Print_Area" localSheetId="16">歯科健診医療機関受診状況!$A$1:$I$47</definedName>
    <definedName name="_xlnm.Print_Area" localSheetId="3">男女別_健診受診率!$A$1:$J$20</definedName>
    <definedName name="_xlnm.Print_Area" localSheetId="2">年齢階層別_自己負担割合別健診受診率グラフ!$A$1:$J$77</definedName>
    <definedName name="_xlnm.Print_Area" localSheetId="0">年齢別_健診受診率!$A$1:$J$125</definedName>
    <definedName name="_xlnm.Print_Area" localSheetId="1">年齢別_健診受診率グラフ!$A$1:$J$77</definedName>
    <definedName name="_xlnm.Print_Area" localSheetId="20">府内府外別健診受診率!$A$1:$H$50</definedName>
    <definedName name="_xlnm.Print_Titles" localSheetId="13">市区町村別_医科健診医療機関受診状況!$A:$D,市区町村別_医科健診医療機関受診状況!$1:$5</definedName>
    <definedName name="_xlnm.Print_Titles" localSheetId="4">市区町村別_健診受診率!$A:$D,市区町村別_健診受診率!$1:$6</definedName>
    <definedName name="_xlnm.Print_Titles" localSheetId="17">市区町村別_歯科健診医療機関受診状況!$A:$D,市区町村別_歯科健診医療機関受診状況!$1:$5</definedName>
    <definedName name="_xlnm.Print_Titles" localSheetId="3">男女別_健診受診率!$A:$B,男女別_健診受診率!$1:$5</definedName>
    <definedName name="_xlnm.Print_Titles" localSheetId="0">年齢別_健診受診率!$A:$B,年齢別_健診受診率!$1:$5</definedName>
  </definedNames>
  <calcPr calcId="191029"/>
</workbook>
</file>

<file path=xl/calcChain.xml><?xml version="1.0" encoding="utf-8"?>
<calcChain xmlns="http://schemas.openxmlformats.org/spreadsheetml/2006/main">
  <c r="I115" i="161" l="1"/>
  <c r="J115" i="161" s="1"/>
  <c r="I114" i="161"/>
  <c r="J114" i="161" s="1"/>
  <c r="I113" i="161"/>
  <c r="J113" i="161" s="1"/>
  <c r="I112" i="161"/>
  <c r="J112" i="161" s="1"/>
  <c r="I111" i="161"/>
  <c r="J111" i="161" s="1"/>
  <c r="G115" i="161"/>
  <c r="H115" i="161" s="1"/>
  <c r="G114" i="161"/>
  <c r="H114" i="161" s="1"/>
  <c r="G113" i="161"/>
  <c r="H113" i="161" s="1"/>
  <c r="G112" i="161"/>
  <c r="H112" i="161" s="1"/>
  <c r="G111" i="161"/>
  <c r="H111" i="161" s="1"/>
  <c r="E115" i="161"/>
  <c r="F115" i="161" s="1"/>
  <c r="E114" i="161"/>
  <c r="F114" i="161" s="1"/>
  <c r="E113" i="161"/>
  <c r="F113" i="161" s="1"/>
  <c r="E112" i="161"/>
  <c r="F112" i="161" s="1"/>
  <c r="E111" i="161"/>
  <c r="F111" i="161" s="1"/>
  <c r="D115" i="161"/>
  <c r="D114" i="161"/>
  <c r="D113" i="161"/>
  <c r="D112" i="161"/>
  <c r="D111" i="161"/>
  <c r="F381" i="164"/>
  <c r="F380" i="164"/>
  <c r="F379" i="164"/>
  <c r="F378" i="164"/>
  <c r="F377" i="164"/>
  <c r="BB7" i="164" l="1"/>
  <c r="DD8" i="164" l="1"/>
  <c r="DD9" i="164"/>
  <c r="DD10" i="164"/>
  <c r="DD11" i="164"/>
  <c r="DD12" i="164"/>
  <c r="DD13" i="164"/>
  <c r="DD14" i="164"/>
  <c r="DD15" i="164"/>
  <c r="DD16" i="164"/>
  <c r="DD17" i="164"/>
  <c r="DD18" i="164"/>
  <c r="DD19" i="164"/>
  <c r="DD20" i="164"/>
  <c r="DD21" i="164"/>
  <c r="DD22" i="164"/>
  <c r="DD23" i="164"/>
  <c r="DD24" i="164"/>
  <c r="DD25" i="164"/>
  <c r="DD26" i="164"/>
  <c r="DD27" i="164"/>
  <c r="DD28" i="164"/>
  <c r="DD29" i="164"/>
  <c r="DD30" i="164"/>
  <c r="DD31" i="164"/>
  <c r="DD32" i="164"/>
  <c r="EZ8" i="164" s="1"/>
  <c r="DD33" i="164"/>
  <c r="DD34" i="164"/>
  <c r="DD35" i="164"/>
  <c r="DD36" i="164"/>
  <c r="DD37" i="164"/>
  <c r="DD38" i="164"/>
  <c r="DD39" i="164"/>
  <c r="DD40" i="164"/>
  <c r="EZ9" i="164" s="1"/>
  <c r="DD41" i="164"/>
  <c r="EZ10" i="164" s="1"/>
  <c r="DD42" i="164"/>
  <c r="EZ11" i="164" s="1"/>
  <c r="DD43" i="164"/>
  <c r="EZ12" i="164" s="1"/>
  <c r="DD44" i="164"/>
  <c r="EZ13" i="164" s="1"/>
  <c r="DD45" i="164"/>
  <c r="EZ14" i="164" s="1"/>
  <c r="DD46" i="164"/>
  <c r="EZ15" i="164" s="1"/>
  <c r="DD47" i="164"/>
  <c r="EZ16" i="164" s="1"/>
  <c r="DD48" i="164"/>
  <c r="EZ17" i="164" s="1"/>
  <c r="DD49" i="164"/>
  <c r="EZ18" i="164" s="1"/>
  <c r="DD50" i="164"/>
  <c r="EZ19" i="164" s="1"/>
  <c r="DD51" i="164"/>
  <c r="EZ20" i="164" s="1"/>
  <c r="DD52" i="164"/>
  <c r="EZ21" i="164" s="1"/>
  <c r="DD53" i="164"/>
  <c r="EZ22" i="164" s="1"/>
  <c r="DD54" i="164"/>
  <c r="EZ23" i="164" s="1"/>
  <c r="DD55" i="164"/>
  <c r="EZ24" i="164" s="1"/>
  <c r="DD56" i="164"/>
  <c r="EZ25" i="164" s="1"/>
  <c r="DD57" i="164"/>
  <c r="EZ26" i="164" s="1"/>
  <c r="DD58" i="164"/>
  <c r="EZ27" i="164" s="1"/>
  <c r="DD59" i="164"/>
  <c r="EZ28" i="164" s="1"/>
  <c r="DD60" i="164"/>
  <c r="EZ29" i="164" s="1"/>
  <c r="DD61" i="164"/>
  <c r="EZ30" i="164" s="1"/>
  <c r="DD62" i="164"/>
  <c r="EZ31" i="164" s="1"/>
  <c r="DD63" i="164"/>
  <c r="EZ32" i="164" s="1"/>
  <c r="DD64" i="164"/>
  <c r="EZ33" i="164" s="1"/>
  <c r="DD65" i="164"/>
  <c r="EZ34" i="164" s="1"/>
  <c r="DD66" i="164"/>
  <c r="EZ35" i="164" s="1"/>
  <c r="DD67" i="164"/>
  <c r="EZ36" i="164" s="1"/>
  <c r="DD68" i="164"/>
  <c r="EZ37" i="164" s="1"/>
  <c r="DD69" i="164"/>
  <c r="EZ38" i="164" s="1"/>
  <c r="DD70" i="164"/>
  <c r="EZ39" i="164" s="1"/>
  <c r="DD71" i="164"/>
  <c r="EZ40" i="164" s="1"/>
  <c r="DD72" i="164"/>
  <c r="EZ41" i="164" s="1"/>
  <c r="DD73" i="164"/>
  <c r="EZ42" i="164" s="1"/>
  <c r="DD74" i="164"/>
  <c r="EZ43" i="164" s="1"/>
  <c r="DD75" i="164"/>
  <c r="EZ44" i="164" s="1"/>
  <c r="DD76" i="164"/>
  <c r="EZ45" i="164" s="1"/>
  <c r="DD77" i="164"/>
  <c r="EZ46" i="164" s="1"/>
  <c r="DD78" i="164"/>
  <c r="EZ47" i="164" s="1"/>
  <c r="DD79" i="164"/>
  <c r="EZ48" i="164" s="1"/>
  <c r="DD80" i="164"/>
  <c r="EZ49" i="164" s="1"/>
  <c r="DD81" i="164"/>
  <c r="EZ50" i="164" s="1"/>
  <c r="DB8" i="164"/>
  <c r="DB9" i="164"/>
  <c r="DB10" i="164"/>
  <c r="DB11" i="164"/>
  <c r="DB12" i="164"/>
  <c r="DB13" i="164"/>
  <c r="DB14" i="164"/>
  <c r="DB15" i="164"/>
  <c r="DB16" i="164"/>
  <c r="DB17" i="164"/>
  <c r="DB18" i="164"/>
  <c r="DB19" i="164"/>
  <c r="DB20" i="164"/>
  <c r="DB21" i="164"/>
  <c r="DB22" i="164"/>
  <c r="DB23" i="164"/>
  <c r="DB24" i="164"/>
  <c r="DB25" i="164"/>
  <c r="DB26" i="164"/>
  <c r="DB27" i="164"/>
  <c r="DB28" i="164"/>
  <c r="DB29" i="164"/>
  <c r="DB30" i="164"/>
  <c r="DB31" i="164"/>
  <c r="DB32" i="164"/>
  <c r="EW8" i="164" s="1"/>
  <c r="DB33" i="164"/>
  <c r="DB34" i="164"/>
  <c r="DB35" i="164"/>
  <c r="DB36" i="164"/>
  <c r="DB37" i="164"/>
  <c r="DB38" i="164"/>
  <c r="DB39" i="164"/>
  <c r="DB40" i="164"/>
  <c r="EW9" i="164" s="1"/>
  <c r="DB41" i="164"/>
  <c r="EW10" i="164" s="1"/>
  <c r="DB42" i="164"/>
  <c r="EW11" i="164" s="1"/>
  <c r="DB43" i="164"/>
  <c r="EW12" i="164" s="1"/>
  <c r="DB44" i="164"/>
  <c r="EW13" i="164" s="1"/>
  <c r="DB45" i="164"/>
  <c r="EW14" i="164" s="1"/>
  <c r="DB46" i="164"/>
  <c r="EW15" i="164" s="1"/>
  <c r="DB47" i="164"/>
  <c r="EW16" i="164" s="1"/>
  <c r="DB48" i="164"/>
  <c r="EW17" i="164" s="1"/>
  <c r="DB49" i="164"/>
  <c r="EW18" i="164" s="1"/>
  <c r="DB50" i="164"/>
  <c r="EW19" i="164" s="1"/>
  <c r="DB51" i="164"/>
  <c r="EW20" i="164" s="1"/>
  <c r="DB52" i="164"/>
  <c r="EW21" i="164" s="1"/>
  <c r="DB53" i="164"/>
  <c r="EW22" i="164" s="1"/>
  <c r="DB54" i="164"/>
  <c r="EW23" i="164" s="1"/>
  <c r="DB55" i="164"/>
  <c r="EW24" i="164" s="1"/>
  <c r="DB56" i="164"/>
  <c r="EW25" i="164" s="1"/>
  <c r="DB57" i="164"/>
  <c r="EW26" i="164" s="1"/>
  <c r="DB58" i="164"/>
  <c r="EW27" i="164" s="1"/>
  <c r="DB59" i="164"/>
  <c r="EW28" i="164" s="1"/>
  <c r="DB60" i="164"/>
  <c r="EW29" i="164" s="1"/>
  <c r="DB61" i="164"/>
  <c r="EW30" i="164" s="1"/>
  <c r="DB62" i="164"/>
  <c r="EW31" i="164" s="1"/>
  <c r="DB63" i="164"/>
  <c r="EW32" i="164" s="1"/>
  <c r="DB64" i="164"/>
  <c r="EW33" i="164" s="1"/>
  <c r="DB65" i="164"/>
  <c r="EW34" i="164" s="1"/>
  <c r="DB66" i="164"/>
  <c r="EW35" i="164" s="1"/>
  <c r="DB67" i="164"/>
  <c r="EW36" i="164" s="1"/>
  <c r="DB68" i="164"/>
  <c r="EW37" i="164" s="1"/>
  <c r="DB69" i="164"/>
  <c r="EW38" i="164" s="1"/>
  <c r="DB70" i="164"/>
  <c r="EW39" i="164" s="1"/>
  <c r="DB71" i="164"/>
  <c r="EW40" i="164" s="1"/>
  <c r="DB72" i="164"/>
  <c r="EW41" i="164" s="1"/>
  <c r="DB73" i="164"/>
  <c r="EW42" i="164" s="1"/>
  <c r="DB74" i="164"/>
  <c r="EW43" i="164" s="1"/>
  <c r="DB75" i="164"/>
  <c r="EW44" i="164" s="1"/>
  <c r="DB76" i="164"/>
  <c r="EW45" i="164" s="1"/>
  <c r="DB77" i="164"/>
  <c r="EW46" i="164" s="1"/>
  <c r="DB78" i="164"/>
  <c r="EW47" i="164" s="1"/>
  <c r="DB79" i="164"/>
  <c r="EW48" i="164" s="1"/>
  <c r="DB80" i="164"/>
  <c r="EW49" i="164" s="1"/>
  <c r="DB81" i="164"/>
  <c r="EW50" i="164" s="1"/>
  <c r="GT7" i="164" s="1"/>
  <c r="CZ8" i="164"/>
  <c r="CZ9" i="164"/>
  <c r="CZ10" i="164"/>
  <c r="CZ11" i="164"/>
  <c r="CZ12" i="164"/>
  <c r="CZ13" i="164"/>
  <c r="CZ14" i="164"/>
  <c r="CZ15" i="164"/>
  <c r="CZ16" i="164"/>
  <c r="CZ17" i="164"/>
  <c r="CZ18" i="164"/>
  <c r="CZ19" i="164"/>
  <c r="CZ20" i="164"/>
  <c r="CZ21" i="164"/>
  <c r="CZ22" i="164"/>
  <c r="CZ23" i="164"/>
  <c r="CZ24" i="164"/>
  <c r="CZ25" i="164"/>
  <c r="CZ26" i="164"/>
  <c r="CZ27" i="164"/>
  <c r="CZ28" i="164"/>
  <c r="CZ29" i="164"/>
  <c r="CZ30" i="164"/>
  <c r="CZ31" i="164"/>
  <c r="CZ32" i="164"/>
  <c r="ET8" i="164" s="1"/>
  <c r="CZ33" i="164"/>
  <c r="CZ34" i="164"/>
  <c r="CZ35" i="164"/>
  <c r="CZ36" i="164"/>
  <c r="CZ37" i="164"/>
  <c r="CZ38" i="164"/>
  <c r="CZ39" i="164"/>
  <c r="CZ40" i="164"/>
  <c r="ET9" i="164" s="1"/>
  <c r="CZ41" i="164"/>
  <c r="ET10" i="164" s="1"/>
  <c r="CZ42" i="164"/>
  <c r="ET11" i="164" s="1"/>
  <c r="CZ43" i="164"/>
  <c r="ET12" i="164" s="1"/>
  <c r="CZ44" i="164"/>
  <c r="ET13" i="164" s="1"/>
  <c r="CZ45" i="164"/>
  <c r="ET14" i="164" s="1"/>
  <c r="CZ46" i="164"/>
  <c r="ET15" i="164" s="1"/>
  <c r="CZ47" i="164"/>
  <c r="ET16" i="164" s="1"/>
  <c r="CZ48" i="164"/>
  <c r="ET17" i="164" s="1"/>
  <c r="CZ49" i="164"/>
  <c r="ET18" i="164" s="1"/>
  <c r="CZ50" i="164"/>
  <c r="ET19" i="164" s="1"/>
  <c r="CZ51" i="164"/>
  <c r="ET20" i="164" s="1"/>
  <c r="CZ52" i="164"/>
  <c r="ET21" i="164" s="1"/>
  <c r="CZ53" i="164"/>
  <c r="ET22" i="164" s="1"/>
  <c r="CZ54" i="164"/>
  <c r="ET23" i="164" s="1"/>
  <c r="CZ55" i="164"/>
  <c r="ET24" i="164" s="1"/>
  <c r="CZ56" i="164"/>
  <c r="ET25" i="164" s="1"/>
  <c r="CZ57" i="164"/>
  <c r="ET26" i="164" s="1"/>
  <c r="CZ58" i="164"/>
  <c r="ET27" i="164" s="1"/>
  <c r="CZ59" i="164"/>
  <c r="ET28" i="164" s="1"/>
  <c r="CZ60" i="164"/>
  <c r="ET29" i="164" s="1"/>
  <c r="CZ61" i="164"/>
  <c r="ET30" i="164" s="1"/>
  <c r="CZ62" i="164"/>
  <c r="ET31" i="164" s="1"/>
  <c r="CZ63" i="164"/>
  <c r="ET32" i="164" s="1"/>
  <c r="CZ64" i="164"/>
  <c r="ET33" i="164" s="1"/>
  <c r="CZ65" i="164"/>
  <c r="ET34" i="164" s="1"/>
  <c r="CZ66" i="164"/>
  <c r="ET35" i="164" s="1"/>
  <c r="CZ67" i="164"/>
  <c r="ET36" i="164" s="1"/>
  <c r="CZ68" i="164"/>
  <c r="ET37" i="164" s="1"/>
  <c r="CZ69" i="164"/>
  <c r="ET38" i="164" s="1"/>
  <c r="CZ70" i="164"/>
  <c r="ET39" i="164" s="1"/>
  <c r="CZ71" i="164"/>
  <c r="ET40" i="164" s="1"/>
  <c r="CZ72" i="164"/>
  <c r="ET41" i="164" s="1"/>
  <c r="CZ73" i="164"/>
  <c r="ET42" i="164" s="1"/>
  <c r="CZ74" i="164"/>
  <c r="ET43" i="164" s="1"/>
  <c r="CZ75" i="164"/>
  <c r="ET44" i="164" s="1"/>
  <c r="CZ76" i="164"/>
  <c r="ET45" i="164" s="1"/>
  <c r="CZ77" i="164"/>
  <c r="ET46" i="164" s="1"/>
  <c r="CZ78" i="164"/>
  <c r="ET47" i="164" s="1"/>
  <c r="CZ79" i="164"/>
  <c r="ET48" i="164" s="1"/>
  <c r="CZ80" i="164"/>
  <c r="ET49" i="164" s="1"/>
  <c r="CZ81" i="164"/>
  <c r="ET50" i="164" s="1"/>
  <c r="GQ47" i="164" s="1"/>
  <c r="DD7" i="164"/>
  <c r="EZ7" i="164" s="1"/>
  <c r="DB7" i="164"/>
  <c r="EW7" i="164" s="1"/>
  <c r="CZ7" i="164"/>
  <c r="ET7" i="164" s="1"/>
  <c r="CV8" i="164"/>
  <c r="CV9" i="164"/>
  <c r="CV10" i="164"/>
  <c r="CV11" i="164"/>
  <c r="CV12" i="164"/>
  <c r="CV13" i="164"/>
  <c r="CV14" i="164"/>
  <c r="CV15" i="164"/>
  <c r="CV16" i="164"/>
  <c r="CV17" i="164"/>
  <c r="CV18" i="164"/>
  <c r="CV19" i="164"/>
  <c r="CV20" i="164"/>
  <c r="CV21" i="164"/>
  <c r="CV22" i="164"/>
  <c r="CV23" i="164"/>
  <c r="CV24" i="164"/>
  <c r="CV25" i="164"/>
  <c r="CV26" i="164"/>
  <c r="CV27" i="164"/>
  <c r="CV28" i="164"/>
  <c r="CV29" i="164"/>
  <c r="CV30" i="164"/>
  <c r="CV31" i="164"/>
  <c r="CV32" i="164"/>
  <c r="EN8" i="164" s="1"/>
  <c r="CV33" i="164"/>
  <c r="CV34" i="164"/>
  <c r="CV35" i="164"/>
  <c r="CV36" i="164"/>
  <c r="CV37" i="164"/>
  <c r="CV38" i="164"/>
  <c r="CV39" i="164"/>
  <c r="CV40" i="164"/>
  <c r="EN9" i="164" s="1"/>
  <c r="CV41" i="164"/>
  <c r="EN10" i="164" s="1"/>
  <c r="CV42" i="164"/>
  <c r="EN11" i="164" s="1"/>
  <c r="CV43" i="164"/>
  <c r="EN12" i="164" s="1"/>
  <c r="CV44" i="164"/>
  <c r="EN13" i="164" s="1"/>
  <c r="CV45" i="164"/>
  <c r="EN14" i="164" s="1"/>
  <c r="CV46" i="164"/>
  <c r="EN15" i="164" s="1"/>
  <c r="CV47" i="164"/>
  <c r="EN16" i="164" s="1"/>
  <c r="CV48" i="164"/>
  <c r="EN17" i="164" s="1"/>
  <c r="CV49" i="164"/>
  <c r="EN18" i="164" s="1"/>
  <c r="CV50" i="164"/>
  <c r="EN19" i="164" s="1"/>
  <c r="CV51" i="164"/>
  <c r="EN20" i="164" s="1"/>
  <c r="CV52" i="164"/>
  <c r="EN21" i="164" s="1"/>
  <c r="CV53" i="164"/>
  <c r="EN22" i="164" s="1"/>
  <c r="CV54" i="164"/>
  <c r="EN23" i="164" s="1"/>
  <c r="CV55" i="164"/>
  <c r="EN24" i="164" s="1"/>
  <c r="CV56" i="164"/>
  <c r="EN25" i="164" s="1"/>
  <c r="CV57" i="164"/>
  <c r="EN26" i="164" s="1"/>
  <c r="CV58" i="164"/>
  <c r="EN27" i="164" s="1"/>
  <c r="CV59" i="164"/>
  <c r="EN28" i="164" s="1"/>
  <c r="CV60" i="164"/>
  <c r="EN29" i="164" s="1"/>
  <c r="CV61" i="164"/>
  <c r="EN30" i="164" s="1"/>
  <c r="CV62" i="164"/>
  <c r="EN31" i="164" s="1"/>
  <c r="CV63" i="164"/>
  <c r="EN32" i="164" s="1"/>
  <c r="CV64" i="164"/>
  <c r="EN33" i="164" s="1"/>
  <c r="CV65" i="164"/>
  <c r="EN34" i="164" s="1"/>
  <c r="CV66" i="164"/>
  <c r="EN35" i="164" s="1"/>
  <c r="CV67" i="164"/>
  <c r="EN36" i="164" s="1"/>
  <c r="CV68" i="164"/>
  <c r="EN37" i="164" s="1"/>
  <c r="CV69" i="164"/>
  <c r="EN38" i="164" s="1"/>
  <c r="CV70" i="164"/>
  <c r="EN39" i="164" s="1"/>
  <c r="CV71" i="164"/>
  <c r="EN40" i="164" s="1"/>
  <c r="CV72" i="164"/>
  <c r="EN41" i="164" s="1"/>
  <c r="CV73" i="164"/>
  <c r="EN42" i="164" s="1"/>
  <c r="CV74" i="164"/>
  <c r="EN43" i="164" s="1"/>
  <c r="CV75" i="164"/>
  <c r="EN44" i="164" s="1"/>
  <c r="CV76" i="164"/>
  <c r="EN45" i="164" s="1"/>
  <c r="CV77" i="164"/>
  <c r="EN46" i="164" s="1"/>
  <c r="CV78" i="164"/>
  <c r="EN47" i="164" s="1"/>
  <c r="CV79" i="164"/>
  <c r="EN48" i="164" s="1"/>
  <c r="CV80" i="164"/>
  <c r="EN49" i="164" s="1"/>
  <c r="CV81" i="164"/>
  <c r="EN50" i="164" s="1"/>
  <c r="GK22" i="164" s="1"/>
  <c r="CT8" i="164"/>
  <c r="CT9" i="164"/>
  <c r="CT10" i="164"/>
  <c r="CT11" i="164"/>
  <c r="CT12" i="164"/>
  <c r="CT13" i="164"/>
  <c r="CT14" i="164"/>
  <c r="CT15" i="164"/>
  <c r="CT16" i="164"/>
  <c r="CT17" i="164"/>
  <c r="CT18" i="164"/>
  <c r="CT19" i="164"/>
  <c r="CT20" i="164"/>
  <c r="CT21" i="164"/>
  <c r="CT22" i="164"/>
  <c r="CT23" i="164"/>
  <c r="CT24" i="164"/>
  <c r="CT25" i="164"/>
  <c r="CT26" i="164"/>
  <c r="CT27" i="164"/>
  <c r="CT28" i="164"/>
  <c r="CT29" i="164"/>
  <c r="CT30" i="164"/>
  <c r="CT31" i="164"/>
  <c r="CT32" i="164"/>
  <c r="EK8" i="164" s="1"/>
  <c r="CT33" i="164"/>
  <c r="CT34" i="164"/>
  <c r="CT35" i="164"/>
  <c r="CT36" i="164"/>
  <c r="CT37" i="164"/>
  <c r="CT38" i="164"/>
  <c r="CT39" i="164"/>
  <c r="CT40" i="164"/>
  <c r="EK9" i="164" s="1"/>
  <c r="CT41" i="164"/>
  <c r="EK10" i="164" s="1"/>
  <c r="CT42" i="164"/>
  <c r="EK11" i="164" s="1"/>
  <c r="CT43" i="164"/>
  <c r="EK12" i="164" s="1"/>
  <c r="CT44" i="164"/>
  <c r="EK13" i="164" s="1"/>
  <c r="CT45" i="164"/>
  <c r="EK14" i="164" s="1"/>
  <c r="CT46" i="164"/>
  <c r="EK15" i="164" s="1"/>
  <c r="CT47" i="164"/>
  <c r="EK16" i="164" s="1"/>
  <c r="CT48" i="164"/>
  <c r="EK17" i="164" s="1"/>
  <c r="CT49" i="164"/>
  <c r="EK18" i="164" s="1"/>
  <c r="CT50" i="164"/>
  <c r="EK19" i="164" s="1"/>
  <c r="CT51" i="164"/>
  <c r="EK20" i="164" s="1"/>
  <c r="CT52" i="164"/>
  <c r="EK21" i="164" s="1"/>
  <c r="CT53" i="164"/>
  <c r="EK22" i="164" s="1"/>
  <c r="CT54" i="164"/>
  <c r="EK23" i="164" s="1"/>
  <c r="CT55" i="164"/>
  <c r="EK24" i="164" s="1"/>
  <c r="CT56" i="164"/>
  <c r="EK25" i="164" s="1"/>
  <c r="CT57" i="164"/>
  <c r="EK26" i="164" s="1"/>
  <c r="CT58" i="164"/>
  <c r="EK27" i="164" s="1"/>
  <c r="CT59" i="164"/>
  <c r="EK28" i="164" s="1"/>
  <c r="CT60" i="164"/>
  <c r="EK29" i="164" s="1"/>
  <c r="CT61" i="164"/>
  <c r="EK30" i="164" s="1"/>
  <c r="CT62" i="164"/>
  <c r="EK31" i="164" s="1"/>
  <c r="CT63" i="164"/>
  <c r="EK32" i="164" s="1"/>
  <c r="CT64" i="164"/>
  <c r="EK33" i="164" s="1"/>
  <c r="CT65" i="164"/>
  <c r="EK34" i="164" s="1"/>
  <c r="CT66" i="164"/>
  <c r="EK35" i="164" s="1"/>
  <c r="CT67" i="164"/>
  <c r="EK36" i="164" s="1"/>
  <c r="CT68" i="164"/>
  <c r="EK37" i="164" s="1"/>
  <c r="CT69" i="164"/>
  <c r="EK38" i="164" s="1"/>
  <c r="CT70" i="164"/>
  <c r="EK39" i="164" s="1"/>
  <c r="CT71" i="164"/>
  <c r="EK40" i="164" s="1"/>
  <c r="CT72" i="164"/>
  <c r="EK41" i="164" s="1"/>
  <c r="CT73" i="164"/>
  <c r="EK42" i="164" s="1"/>
  <c r="CT74" i="164"/>
  <c r="EK43" i="164" s="1"/>
  <c r="CT75" i="164"/>
  <c r="EK44" i="164" s="1"/>
  <c r="CT76" i="164"/>
  <c r="EK45" i="164" s="1"/>
  <c r="CT77" i="164"/>
  <c r="EK46" i="164" s="1"/>
  <c r="CT78" i="164"/>
  <c r="EK47" i="164" s="1"/>
  <c r="CT79" i="164"/>
  <c r="EK48" i="164" s="1"/>
  <c r="CT80" i="164"/>
  <c r="EK49" i="164" s="1"/>
  <c r="CT81" i="164"/>
  <c r="EK50" i="164" s="1"/>
  <c r="GH10" i="164" s="1"/>
  <c r="CR8" i="164"/>
  <c r="CR9" i="164"/>
  <c r="CR10" i="164"/>
  <c r="CR11" i="164"/>
  <c r="CR12" i="164"/>
  <c r="CR13" i="164"/>
  <c r="CR14" i="164"/>
  <c r="CR15" i="164"/>
  <c r="CR16" i="164"/>
  <c r="CR17" i="164"/>
  <c r="CR18" i="164"/>
  <c r="CR19" i="164"/>
  <c r="CR20" i="164"/>
  <c r="CR21" i="164"/>
  <c r="CR22" i="164"/>
  <c r="CR23" i="164"/>
  <c r="CR24" i="164"/>
  <c r="CR25" i="164"/>
  <c r="CR26" i="164"/>
  <c r="CR27" i="164"/>
  <c r="CR28" i="164"/>
  <c r="CR29" i="164"/>
  <c r="CR30" i="164"/>
  <c r="CR31" i="164"/>
  <c r="CR32" i="164"/>
  <c r="EH8" i="164" s="1"/>
  <c r="CR33" i="164"/>
  <c r="CR34" i="164"/>
  <c r="CR35" i="164"/>
  <c r="CR36" i="164"/>
  <c r="CR37" i="164"/>
  <c r="CR38" i="164"/>
  <c r="CR39" i="164"/>
  <c r="CR40" i="164"/>
  <c r="EH9" i="164" s="1"/>
  <c r="CR41" i="164"/>
  <c r="EH10" i="164" s="1"/>
  <c r="CR42" i="164"/>
  <c r="EH11" i="164" s="1"/>
  <c r="CR43" i="164"/>
  <c r="EH12" i="164" s="1"/>
  <c r="CR44" i="164"/>
  <c r="EH13" i="164" s="1"/>
  <c r="CR45" i="164"/>
  <c r="EH14" i="164" s="1"/>
  <c r="CR46" i="164"/>
  <c r="EH15" i="164" s="1"/>
  <c r="CR47" i="164"/>
  <c r="EH16" i="164" s="1"/>
  <c r="CR48" i="164"/>
  <c r="EH17" i="164" s="1"/>
  <c r="CR49" i="164"/>
  <c r="EH18" i="164" s="1"/>
  <c r="CR50" i="164"/>
  <c r="EH19" i="164" s="1"/>
  <c r="CR51" i="164"/>
  <c r="EH20" i="164" s="1"/>
  <c r="CR52" i="164"/>
  <c r="EH21" i="164" s="1"/>
  <c r="CR53" i="164"/>
  <c r="EH22" i="164" s="1"/>
  <c r="CR54" i="164"/>
  <c r="EH23" i="164" s="1"/>
  <c r="CR55" i="164"/>
  <c r="EH24" i="164" s="1"/>
  <c r="CR56" i="164"/>
  <c r="EH25" i="164" s="1"/>
  <c r="CR57" i="164"/>
  <c r="EH26" i="164" s="1"/>
  <c r="CR58" i="164"/>
  <c r="EH27" i="164" s="1"/>
  <c r="CR59" i="164"/>
  <c r="EH28" i="164" s="1"/>
  <c r="CR60" i="164"/>
  <c r="EH29" i="164" s="1"/>
  <c r="CR61" i="164"/>
  <c r="EH30" i="164" s="1"/>
  <c r="CR62" i="164"/>
  <c r="EH31" i="164" s="1"/>
  <c r="CR63" i="164"/>
  <c r="EH32" i="164" s="1"/>
  <c r="CR64" i="164"/>
  <c r="EH33" i="164" s="1"/>
  <c r="CR65" i="164"/>
  <c r="EH34" i="164" s="1"/>
  <c r="CR66" i="164"/>
  <c r="EH35" i="164" s="1"/>
  <c r="CR67" i="164"/>
  <c r="EH36" i="164" s="1"/>
  <c r="CR68" i="164"/>
  <c r="EH37" i="164" s="1"/>
  <c r="CR69" i="164"/>
  <c r="EH38" i="164" s="1"/>
  <c r="CR70" i="164"/>
  <c r="EH39" i="164" s="1"/>
  <c r="CR71" i="164"/>
  <c r="EH40" i="164" s="1"/>
  <c r="CR72" i="164"/>
  <c r="EH41" i="164" s="1"/>
  <c r="CR73" i="164"/>
  <c r="EH42" i="164" s="1"/>
  <c r="CR74" i="164"/>
  <c r="EH43" i="164" s="1"/>
  <c r="CR75" i="164"/>
  <c r="EH44" i="164" s="1"/>
  <c r="CR76" i="164"/>
  <c r="EH45" i="164" s="1"/>
  <c r="CR77" i="164"/>
  <c r="EH46" i="164" s="1"/>
  <c r="CR78" i="164"/>
  <c r="EH47" i="164" s="1"/>
  <c r="CR79" i="164"/>
  <c r="EH48" i="164" s="1"/>
  <c r="CR80" i="164"/>
  <c r="EH49" i="164" s="1"/>
  <c r="CR81" i="164"/>
  <c r="EH50" i="164" s="1"/>
  <c r="GE9" i="164" s="1"/>
  <c r="CV7" i="164"/>
  <c r="EN7" i="164" s="1"/>
  <c r="CT7" i="164"/>
  <c r="EK7" i="164" s="1"/>
  <c r="CR7" i="164"/>
  <c r="EH7" i="164" s="1"/>
  <c r="CN8" i="164"/>
  <c r="CN9" i="164"/>
  <c r="CN10" i="164"/>
  <c r="CN11" i="164"/>
  <c r="CN12" i="164"/>
  <c r="CN13" i="164"/>
  <c r="CN14" i="164"/>
  <c r="CN15" i="164"/>
  <c r="CN16" i="164"/>
  <c r="CN17" i="164"/>
  <c r="CN18" i="164"/>
  <c r="CN19" i="164"/>
  <c r="CN20" i="164"/>
  <c r="CN21" i="164"/>
  <c r="CN22" i="164"/>
  <c r="CN23" i="164"/>
  <c r="CN24" i="164"/>
  <c r="CN25" i="164"/>
  <c r="CN26" i="164"/>
  <c r="CN27" i="164"/>
  <c r="CN28" i="164"/>
  <c r="CN29" i="164"/>
  <c r="CN30" i="164"/>
  <c r="CN31" i="164"/>
  <c r="CN32" i="164"/>
  <c r="EB8" i="164" s="1"/>
  <c r="CN33" i="164"/>
  <c r="CN34" i="164"/>
  <c r="CN35" i="164"/>
  <c r="CN36" i="164"/>
  <c r="CN37" i="164"/>
  <c r="CN38" i="164"/>
  <c r="CN39" i="164"/>
  <c r="CN40" i="164"/>
  <c r="EB9" i="164" s="1"/>
  <c r="CN41" i="164"/>
  <c r="EB10" i="164" s="1"/>
  <c r="CN42" i="164"/>
  <c r="EB11" i="164" s="1"/>
  <c r="CN43" i="164"/>
  <c r="EB12" i="164" s="1"/>
  <c r="CN44" i="164"/>
  <c r="EB13" i="164" s="1"/>
  <c r="CN45" i="164"/>
  <c r="EB14" i="164" s="1"/>
  <c r="CN46" i="164"/>
  <c r="EB15" i="164" s="1"/>
  <c r="CN47" i="164"/>
  <c r="EB16" i="164" s="1"/>
  <c r="CN48" i="164"/>
  <c r="EB17" i="164" s="1"/>
  <c r="CN49" i="164"/>
  <c r="EB18" i="164" s="1"/>
  <c r="CN50" i="164"/>
  <c r="EB19" i="164" s="1"/>
  <c r="CN51" i="164"/>
  <c r="EB20" i="164" s="1"/>
  <c r="CN52" i="164"/>
  <c r="EB21" i="164" s="1"/>
  <c r="CN53" i="164"/>
  <c r="EB22" i="164" s="1"/>
  <c r="CN54" i="164"/>
  <c r="EB23" i="164" s="1"/>
  <c r="CN55" i="164"/>
  <c r="EB24" i="164" s="1"/>
  <c r="CN56" i="164"/>
  <c r="EB25" i="164" s="1"/>
  <c r="CN57" i="164"/>
  <c r="EB26" i="164" s="1"/>
  <c r="CN58" i="164"/>
  <c r="EB27" i="164" s="1"/>
  <c r="CN59" i="164"/>
  <c r="EB28" i="164" s="1"/>
  <c r="CN60" i="164"/>
  <c r="EB29" i="164" s="1"/>
  <c r="CN61" i="164"/>
  <c r="EB30" i="164" s="1"/>
  <c r="CN62" i="164"/>
  <c r="EB31" i="164" s="1"/>
  <c r="CN63" i="164"/>
  <c r="EB32" i="164" s="1"/>
  <c r="CN64" i="164"/>
  <c r="EB33" i="164" s="1"/>
  <c r="CN65" i="164"/>
  <c r="EB34" i="164" s="1"/>
  <c r="CN66" i="164"/>
  <c r="EB35" i="164" s="1"/>
  <c r="CN67" i="164"/>
  <c r="EB36" i="164" s="1"/>
  <c r="CN68" i="164"/>
  <c r="EB37" i="164" s="1"/>
  <c r="CN69" i="164"/>
  <c r="EB38" i="164" s="1"/>
  <c r="CN70" i="164"/>
  <c r="EB39" i="164" s="1"/>
  <c r="CN71" i="164"/>
  <c r="EB40" i="164" s="1"/>
  <c r="CN72" i="164"/>
  <c r="EB41" i="164" s="1"/>
  <c r="CN73" i="164"/>
  <c r="EB42" i="164" s="1"/>
  <c r="CN74" i="164"/>
  <c r="EB43" i="164" s="1"/>
  <c r="CN75" i="164"/>
  <c r="EB44" i="164" s="1"/>
  <c r="CN76" i="164"/>
  <c r="EB45" i="164" s="1"/>
  <c r="CN77" i="164"/>
  <c r="EB46" i="164" s="1"/>
  <c r="CN78" i="164"/>
  <c r="EB47" i="164" s="1"/>
  <c r="CN79" i="164"/>
  <c r="EB48" i="164" s="1"/>
  <c r="CN80" i="164"/>
  <c r="EB49" i="164" s="1"/>
  <c r="CN81" i="164"/>
  <c r="EB50" i="164" s="1"/>
  <c r="CL8" i="164"/>
  <c r="CL9" i="164"/>
  <c r="CL10" i="164"/>
  <c r="CL11" i="164"/>
  <c r="CL12" i="164"/>
  <c r="CL13" i="164"/>
  <c r="CL14" i="164"/>
  <c r="CL15" i="164"/>
  <c r="CL16" i="164"/>
  <c r="CL17" i="164"/>
  <c r="CL18" i="164"/>
  <c r="CL19" i="164"/>
  <c r="CL20" i="164"/>
  <c r="CL21" i="164"/>
  <c r="CL22" i="164"/>
  <c r="CL23" i="164"/>
  <c r="CL24" i="164"/>
  <c r="CL25" i="164"/>
  <c r="CL26" i="164"/>
  <c r="CL27" i="164"/>
  <c r="CL28" i="164"/>
  <c r="CL29" i="164"/>
  <c r="CL30" i="164"/>
  <c r="CL31" i="164"/>
  <c r="CL32" i="164"/>
  <c r="DY8" i="164" s="1"/>
  <c r="CL33" i="164"/>
  <c r="CL34" i="164"/>
  <c r="CL35" i="164"/>
  <c r="CL36" i="164"/>
  <c r="CL37" i="164"/>
  <c r="CL38" i="164"/>
  <c r="CL39" i="164"/>
  <c r="CL40" i="164"/>
  <c r="DY9" i="164" s="1"/>
  <c r="CL41" i="164"/>
  <c r="DY10" i="164" s="1"/>
  <c r="CL42" i="164"/>
  <c r="DY11" i="164" s="1"/>
  <c r="CL43" i="164"/>
  <c r="DY12" i="164" s="1"/>
  <c r="CL44" i="164"/>
  <c r="DY13" i="164" s="1"/>
  <c r="CL45" i="164"/>
  <c r="DY14" i="164" s="1"/>
  <c r="CL46" i="164"/>
  <c r="DY15" i="164" s="1"/>
  <c r="CL47" i="164"/>
  <c r="DY16" i="164" s="1"/>
  <c r="CL48" i="164"/>
  <c r="DY17" i="164" s="1"/>
  <c r="CL49" i="164"/>
  <c r="DY18" i="164" s="1"/>
  <c r="CL50" i="164"/>
  <c r="DY19" i="164" s="1"/>
  <c r="CL51" i="164"/>
  <c r="DY20" i="164" s="1"/>
  <c r="CL52" i="164"/>
  <c r="DY21" i="164" s="1"/>
  <c r="CL53" i="164"/>
  <c r="DY22" i="164" s="1"/>
  <c r="CL54" i="164"/>
  <c r="DY23" i="164" s="1"/>
  <c r="CL55" i="164"/>
  <c r="DY24" i="164" s="1"/>
  <c r="CL56" i="164"/>
  <c r="DY25" i="164" s="1"/>
  <c r="CL57" i="164"/>
  <c r="DY26" i="164" s="1"/>
  <c r="CL58" i="164"/>
  <c r="DY27" i="164" s="1"/>
  <c r="CL59" i="164"/>
  <c r="DY28" i="164" s="1"/>
  <c r="CL60" i="164"/>
  <c r="DY29" i="164" s="1"/>
  <c r="CL61" i="164"/>
  <c r="DY30" i="164" s="1"/>
  <c r="CL62" i="164"/>
  <c r="DY31" i="164" s="1"/>
  <c r="CL63" i="164"/>
  <c r="DY32" i="164" s="1"/>
  <c r="CL64" i="164"/>
  <c r="DY33" i="164" s="1"/>
  <c r="CL65" i="164"/>
  <c r="DY34" i="164" s="1"/>
  <c r="CL66" i="164"/>
  <c r="DY35" i="164" s="1"/>
  <c r="CL67" i="164"/>
  <c r="DY36" i="164" s="1"/>
  <c r="CL68" i="164"/>
  <c r="DY37" i="164" s="1"/>
  <c r="CL69" i="164"/>
  <c r="DY38" i="164" s="1"/>
  <c r="CL70" i="164"/>
  <c r="DY39" i="164" s="1"/>
  <c r="CL71" i="164"/>
  <c r="DY40" i="164" s="1"/>
  <c r="CL72" i="164"/>
  <c r="DY41" i="164" s="1"/>
  <c r="CL73" i="164"/>
  <c r="DY42" i="164" s="1"/>
  <c r="CL74" i="164"/>
  <c r="DY43" i="164" s="1"/>
  <c r="CL75" i="164"/>
  <c r="DY44" i="164" s="1"/>
  <c r="CL76" i="164"/>
  <c r="DY45" i="164" s="1"/>
  <c r="CL77" i="164"/>
  <c r="DY46" i="164" s="1"/>
  <c r="CL78" i="164"/>
  <c r="DY47" i="164" s="1"/>
  <c r="CL79" i="164"/>
  <c r="DY48" i="164" s="1"/>
  <c r="CL80" i="164"/>
  <c r="DY49" i="164" s="1"/>
  <c r="CL81" i="164"/>
  <c r="DY50" i="164" s="1"/>
  <c r="FV9" i="164" s="1"/>
  <c r="CN7" i="164"/>
  <c r="EB7" i="164" s="1"/>
  <c r="CL7" i="164"/>
  <c r="DY7" i="164" s="1"/>
  <c r="CJ7" i="164"/>
  <c r="DV7" i="164" s="1"/>
  <c r="CJ8" i="164"/>
  <c r="CJ9" i="164"/>
  <c r="CJ10" i="164"/>
  <c r="CJ11" i="164"/>
  <c r="CJ12" i="164"/>
  <c r="CJ13" i="164"/>
  <c r="CJ14" i="164"/>
  <c r="CJ15" i="164"/>
  <c r="CJ16" i="164"/>
  <c r="CJ17" i="164"/>
  <c r="CJ18" i="164"/>
  <c r="CJ19" i="164"/>
  <c r="CJ20" i="164"/>
  <c r="CJ21" i="164"/>
  <c r="CJ22" i="164"/>
  <c r="CJ23" i="164"/>
  <c r="CJ24" i="164"/>
  <c r="CJ25" i="164"/>
  <c r="CJ26" i="164"/>
  <c r="CJ27" i="164"/>
  <c r="CJ28" i="164"/>
  <c r="CJ29" i="164"/>
  <c r="CJ30" i="164"/>
  <c r="CJ31" i="164"/>
  <c r="CJ32" i="164"/>
  <c r="DV8" i="164" s="1"/>
  <c r="CJ33" i="164"/>
  <c r="CJ34" i="164"/>
  <c r="CJ35" i="164"/>
  <c r="CJ36" i="164"/>
  <c r="CJ37" i="164"/>
  <c r="CJ38" i="164"/>
  <c r="CJ39" i="164"/>
  <c r="CJ40" i="164"/>
  <c r="DV9" i="164" s="1"/>
  <c r="CJ41" i="164"/>
  <c r="DV10" i="164" s="1"/>
  <c r="CJ42" i="164"/>
  <c r="DV11" i="164" s="1"/>
  <c r="CJ43" i="164"/>
  <c r="DV12" i="164" s="1"/>
  <c r="CJ44" i="164"/>
  <c r="DV13" i="164" s="1"/>
  <c r="CJ45" i="164"/>
  <c r="DV14" i="164" s="1"/>
  <c r="CJ46" i="164"/>
  <c r="DV15" i="164" s="1"/>
  <c r="CJ47" i="164"/>
  <c r="DV16" i="164" s="1"/>
  <c r="CJ48" i="164"/>
  <c r="DV17" i="164" s="1"/>
  <c r="CJ49" i="164"/>
  <c r="DV18" i="164" s="1"/>
  <c r="CJ50" i="164"/>
  <c r="DV19" i="164" s="1"/>
  <c r="CJ51" i="164"/>
  <c r="DV20" i="164" s="1"/>
  <c r="CJ52" i="164"/>
  <c r="DV21" i="164" s="1"/>
  <c r="CJ53" i="164"/>
  <c r="DV22" i="164" s="1"/>
  <c r="CJ54" i="164"/>
  <c r="DV23" i="164" s="1"/>
  <c r="CJ55" i="164"/>
  <c r="DV24" i="164" s="1"/>
  <c r="CJ56" i="164"/>
  <c r="DV25" i="164" s="1"/>
  <c r="CJ57" i="164"/>
  <c r="DV26" i="164" s="1"/>
  <c r="CJ58" i="164"/>
  <c r="DV27" i="164" s="1"/>
  <c r="CJ59" i="164"/>
  <c r="DV28" i="164" s="1"/>
  <c r="CJ60" i="164"/>
  <c r="DV29" i="164" s="1"/>
  <c r="CJ61" i="164"/>
  <c r="DV30" i="164" s="1"/>
  <c r="CJ62" i="164"/>
  <c r="DV31" i="164" s="1"/>
  <c r="CJ63" i="164"/>
  <c r="DV32" i="164" s="1"/>
  <c r="CJ64" i="164"/>
  <c r="DV33" i="164" s="1"/>
  <c r="CJ65" i="164"/>
  <c r="DV34" i="164" s="1"/>
  <c r="CJ66" i="164"/>
  <c r="DV35" i="164" s="1"/>
  <c r="CJ67" i="164"/>
  <c r="DV36" i="164" s="1"/>
  <c r="CJ68" i="164"/>
  <c r="DV37" i="164" s="1"/>
  <c r="CJ69" i="164"/>
  <c r="DV38" i="164" s="1"/>
  <c r="CJ70" i="164"/>
  <c r="DV39" i="164" s="1"/>
  <c r="CJ71" i="164"/>
  <c r="DV40" i="164" s="1"/>
  <c r="CJ72" i="164"/>
  <c r="DV41" i="164" s="1"/>
  <c r="CJ73" i="164"/>
  <c r="DV42" i="164" s="1"/>
  <c r="CJ74" i="164"/>
  <c r="DV43" i="164" s="1"/>
  <c r="CJ75" i="164"/>
  <c r="DV44" i="164" s="1"/>
  <c r="CJ76" i="164"/>
  <c r="DV45" i="164" s="1"/>
  <c r="CJ77" i="164"/>
  <c r="DV46" i="164" s="1"/>
  <c r="CJ78" i="164"/>
  <c r="DV47" i="164" s="1"/>
  <c r="CJ79" i="164"/>
  <c r="DV48" i="164" s="1"/>
  <c r="CJ80" i="164"/>
  <c r="DV49" i="164" s="1"/>
  <c r="CJ81" i="164"/>
  <c r="DV50" i="164" s="1"/>
  <c r="FS21" i="164" s="1"/>
  <c r="CB7" i="164"/>
  <c r="DJ7" i="164" s="1"/>
  <c r="CF7" i="164"/>
  <c r="DP7" i="164" s="1"/>
  <c r="GH28" i="164" l="1"/>
  <c r="GH40" i="164"/>
  <c r="GE48" i="164"/>
  <c r="GK42" i="164"/>
  <c r="GE38" i="164"/>
  <c r="GH15" i="164"/>
  <c r="GE27" i="164"/>
  <c r="GW10" i="164"/>
  <c r="GW13" i="164"/>
  <c r="GW16" i="164"/>
  <c r="GW19" i="164"/>
  <c r="GW22" i="164"/>
  <c r="GW25" i="164"/>
  <c r="GW28" i="164"/>
  <c r="GW31" i="164"/>
  <c r="GW34" i="164"/>
  <c r="GW37" i="164"/>
  <c r="GW40" i="164"/>
  <c r="GW43" i="164"/>
  <c r="GW46" i="164"/>
  <c r="GW49" i="164"/>
  <c r="GW7" i="164"/>
  <c r="GW8" i="164"/>
  <c r="GW11" i="164"/>
  <c r="GW14" i="164"/>
  <c r="GW17" i="164"/>
  <c r="GW20" i="164"/>
  <c r="GW23" i="164"/>
  <c r="GW26" i="164"/>
  <c r="GW29" i="164"/>
  <c r="GW32" i="164"/>
  <c r="GW35" i="164"/>
  <c r="GW38" i="164"/>
  <c r="GW41" i="164"/>
  <c r="GW44" i="164"/>
  <c r="GW47" i="164"/>
  <c r="GW9" i="164"/>
  <c r="GW12" i="164"/>
  <c r="GW15" i="164"/>
  <c r="GW18" i="164"/>
  <c r="GW21" i="164"/>
  <c r="GW24" i="164"/>
  <c r="GW27" i="164"/>
  <c r="GW30" i="164"/>
  <c r="GW33" i="164"/>
  <c r="GW36" i="164"/>
  <c r="GW39" i="164"/>
  <c r="GW42" i="164"/>
  <c r="GW45" i="164"/>
  <c r="GW48" i="164"/>
  <c r="FS49" i="164"/>
  <c r="FS39" i="164"/>
  <c r="FS31" i="164"/>
  <c r="FY8" i="164"/>
  <c r="FY11" i="164"/>
  <c r="FY14" i="164"/>
  <c r="FY17" i="164"/>
  <c r="FY20" i="164"/>
  <c r="FY23" i="164"/>
  <c r="FY26" i="164"/>
  <c r="FY29" i="164"/>
  <c r="FY10" i="164"/>
  <c r="FY21" i="164"/>
  <c r="FY28" i="164"/>
  <c r="FY7" i="164"/>
  <c r="FY18" i="164"/>
  <c r="FY25" i="164"/>
  <c r="FY32" i="164"/>
  <c r="FY15" i="164"/>
  <c r="FY22" i="164"/>
  <c r="FY12" i="164"/>
  <c r="FY19" i="164"/>
  <c r="FY30" i="164"/>
  <c r="FY33" i="164"/>
  <c r="FY36" i="164"/>
  <c r="FY39" i="164"/>
  <c r="FY42" i="164"/>
  <c r="FY45" i="164"/>
  <c r="FY48" i="164"/>
  <c r="FY9" i="164"/>
  <c r="FY37" i="164"/>
  <c r="FY43" i="164"/>
  <c r="FY49" i="164"/>
  <c r="FY31" i="164"/>
  <c r="FY38" i="164"/>
  <c r="FY44" i="164"/>
  <c r="FY13" i="164"/>
  <c r="FY24" i="164"/>
  <c r="FY34" i="164"/>
  <c r="FY40" i="164"/>
  <c r="FY46" i="164"/>
  <c r="FY16" i="164"/>
  <c r="FY27" i="164"/>
  <c r="FY35" i="164"/>
  <c r="FY41" i="164"/>
  <c r="FY47" i="164"/>
  <c r="FS10" i="164"/>
  <c r="FS16" i="164"/>
  <c r="FS22" i="164"/>
  <c r="FS28" i="164"/>
  <c r="FS34" i="164"/>
  <c r="FS40" i="164"/>
  <c r="FS46" i="164"/>
  <c r="FS12" i="164"/>
  <c r="FS18" i="164"/>
  <c r="FS24" i="164"/>
  <c r="FS30" i="164"/>
  <c r="FS36" i="164"/>
  <c r="FS42" i="164"/>
  <c r="FS48" i="164"/>
  <c r="FS14" i="164"/>
  <c r="FS23" i="164"/>
  <c r="FS32" i="164"/>
  <c r="FS41" i="164"/>
  <c r="FS15" i="164"/>
  <c r="FS25" i="164"/>
  <c r="FS33" i="164"/>
  <c r="FS43" i="164"/>
  <c r="FS8" i="164"/>
  <c r="FS17" i="164"/>
  <c r="FS26" i="164"/>
  <c r="FS35" i="164"/>
  <c r="FS44" i="164"/>
  <c r="FS9" i="164"/>
  <c r="FS19" i="164"/>
  <c r="FS27" i="164"/>
  <c r="FS37" i="164"/>
  <c r="FS45" i="164"/>
  <c r="FS11" i="164"/>
  <c r="FS20" i="164"/>
  <c r="FS29" i="164"/>
  <c r="FS38" i="164"/>
  <c r="FS47" i="164"/>
  <c r="FS7" i="164"/>
  <c r="FS13" i="164"/>
  <c r="FV46" i="164"/>
  <c r="FV40" i="164"/>
  <c r="FV34" i="164"/>
  <c r="FV28" i="164"/>
  <c r="FV22" i="164"/>
  <c r="FV16" i="164"/>
  <c r="FV10" i="164"/>
  <c r="GQ7" i="164"/>
  <c r="GQ8" i="164"/>
  <c r="GQ11" i="164"/>
  <c r="GQ14" i="164"/>
  <c r="GQ17" i="164"/>
  <c r="GQ20" i="164"/>
  <c r="GQ23" i="164"/>
  <c r="GQ26" i="164"/>
  <c r="GQ29" i="164"/>
  <c r="GQ32" i="164"/>
  <c r="GQ9" i="164"/>
  <c r="GQ12" i="164"/>
  <c r="GQ15" i="164"/>
  <c r="GQ18" i="164"/>
  <c r="GQ10" i="164"/>
  <c r="GQ13" i="164"/>
  <c r="GQ16" i="164"/>
  <c r="GQ19" i="164"/>
  <c r="GQ22" i="164"/>
  <c r="GQ25" i="164"/>
  <c r="GQ28" i="164"/>
  <c r="GQ31" i="164"/>
  <c r="GQ34" i="164"/>
  <c r="GQ37" i="164"/>
  <c r="GQ40" i="164"/>
  <c r="GQ43" i="164"/>
  <c r="GQ46" i="164"/>
  <c r="GQ49" i="164"/>
  <c r="GQ35" i="164"/>
  <c r="GQ39" i="164"/>
  <c r="GQ44" i="164"/>
  <c r="GQ48" i="164"/>
  <c r="GQ24" i="164"/>
  <c r="GQ30" i="164"/>
  <c r="GQ27" i="164"/>
  <c r="GQ36" i="164"/>
  <c r="GQ42" i="164"/>
  <c r="GQ21" i="164"/>
  <c r="GQ38" i="164"/>
  <c r="GQ45" i="164"/>
  <c r="FV45" i="164"/>
  <c r="FV39" i="164"/>
  <c r="FV33" i="164"/>
  <c r="FV27" i="164"/>
  <c r="FV21" i="164"/>
  <c r="FV15" i="164"/>
  <c r="GE45" i="164"/>
  <c r="GH24" i="164"/>
  <c r="GH7" i="164"/>
  <c r="GH8" i="164"/>
  <c r="GH11" i="164"/>
  <c r="GH14" i="164"/>
  <c r="GH17" i="164"/>
  <c r="GH20" i="164"/>
  <c r="GH23" i="164"/>
  <c r="GH26" i="164"/>
  <c r="GH29" i="164"/>
  <c r="GH32" i="164"/>
  <c r="GH37" i="164"/>
  <c r="GH41" i="164"/>
  <c r="GH48" i="164"/>
  <c r="GH12" i="164"/>
  <c r="GH16" i="164"/>
  <c r="GH21" i="164"/>
  <c r="GH25" i="164"/>
  <c r="GH30" i="164"/>
  <c r="GH34" i="164"/>
  <c r="GH38" i="164"/>
  <c r="GH45" i="164"/>
  <c r="GH35" i="164"/>
  <c r="GH42" i="164"/>
  <c r="GH49" i="164"/>
  <c r="GH9" i="164"/>
  <c r="GH13" i="164"/>
  <c r="GH18" i="164"/>
  <c r="GH22" i="164"/>
  <c r="GH27" i="164"/>
  <c r="GH31" i="164"/>
  <c r="GH39" i="164"/>
  <c r="GH46" i="164"/>
  <c r="GK8" i="164"/>
  <c r="GK11" i="164"/>
  <c r="GK14" i="164"/>
  <c r="GK17" i="164"/>
  <c r="GK20" i="164"/>
  <c r="GK23" i="164"/>
  <c r="GK26" i="164"/>
  <c r="GK29" i="164"/>
  <c r="GK32" i="164"/>
  <c r="GK35" i="164"/>
  <c r="GK38" i="164"/>
  <c r="GK41" i="164"/>
  <c r="GK44" i="164"/>
  <c r="GK47" i="164"/>
  <c r="GK12" i="164"/>
  <c r="GK16" i="164"/>
  <c r="GK21" i="164"/>
  <c r="GK25" i="164"/>
  <c r="GK30" i="164"/>
  <c r="GK34" i="164"/>
  <c r="GK39" i="164"/>
  <c r="GK43" i="164"/>
  <c r="GK48" i="164"/>
  <c r="GK10" i="164"/>
  <c r="GK18" i="164"/>
  <c r="GK24" i="164"/>
  <c r="GK31" i="164"/>
  <c r="GK37" i="164"/>
  <c r="GK45" i="164"/>
  <c r="GK7" i="164"/>
  <c r="GK13" i="164"/>
  <c r="GK19" i="164"/>
  <c r="GK27" i="164"/>
  <c r="GK33" i="164"/>
  <c r="GK40" i="164"/>
  <c r="GK46" i="164"/>
  <c r="GE23" i="164"/>
  <c r="GE12" i="164"/>
  <c r="GH47" i="164"/>
  <c r="GH36" i="164"/>
  <c r="GK36" i="164"/>
  <c r="GK15" i="164"/>
  <c r="GQ41" i="164"/>
  <c r="FV7" i="164"/>
  <c r="FV8" i="164"/>
  <c r="FV11" i="164"/>
  <c r="FV14" i="164"/>
  <c r="FV17" i="164"/>
  <c r="FV20" i="164"/>
  <c r="FV23" i="164"/>
  <c r="FV26" i="164"/>
  <c r="FV29" i="164"/>
  <c r="FV32" i="164"/>
  <c r="FV35" i="164"/>
  <c r="FV38" i="164"/>
  <c r="FV41" i="164"/>
  <c r="FV44" i="164"/>
  <c r="FV47" i="164"/>
  <c r="GT9" i="164"/>
  <c r="GT12" i="164"/>
  <c r="GT15" i="164"/>
  <c r="GT18" i="164"/>
  <c r="GT21" i="164"/>
  <c r="GT24" i="164"/>
  <c r="GT27" i="164"/>
  <c r="GT30" i="164"/>
  <c r="GT33" i="164"/>
  <c r="GT36" i="164"/>
  <c r="GT39" i="164"/>
  <c r="GT42" i="164"/>
  <c r="GT45" i="164"/>
  <c r="GT48" i="164"/>
  <c r="GT10" i="164"/>
  <c r="GT13" i="164"/>
  <c r="GT16" i="164"/>
  <c r="GT19" i="164"/>
  <c r="GT22" i="164"/>
  <c r="GT25" i="164"/>
  <c r="GT28" i="164"/>
  <c r="GT31" i="164"/>
  <c r="GT34" i="164"/>
  <c r="GT37" i="164"/>
  <c r="GT40" i="164"/>
  <c r="GT43" i="164"/>
  <c r="GT46" i="164"/>
  <c r="GT49" i="164"/>
  <c r="GT8" i="164"/>
  <c r="GT11" i="164"/>
  <c r="GT14" i="164"/>
  <c r="GT17" i="164"/>
  <c r="GT20" i="164"/>
  <c r="GT23" i="164"/>
  <c r="GT26" i="164"/>
  <c r="GT29" i="164"/>
  <c r="GT32" i="164"/>
  <c r="GT35" i="164"/>
  <c r="GT38" i="164"/>
  <c r="GT41" i="164"/>
  <c r="GT44" i="164"/>
  <c r="GT47" i="164"/>
  <c r="FV49" i="164"/>
  <c r="FV43" i="164"/>
  <c r="FV37" i="164"/>
  <c r="FV31" i="164"/>
  <c r="FV25" i="164"/>
  <c r="FV19" i="164"/>
  <c r="FV13" i="164"/>
  <c r="GE20" i="164"/>
  <c r="GH44" i="164"/>
  <c r="GH33" i="164"/>
  <c r="GH19" i="164"/>
  <c r="GK49" i="164"/>
  <c r="GE10" i="164"/>
  <c r="GE13" i="164"/>
  <c r="GE16" i="164"/>
  <c r="GE19" i="164"/>
  <c r="GE22" i="164"/>
  <c r="GE25" i="164"/>
  <c r="GE28" i="164"/>
  <c r="GE31" i="164"/>
  <c r="GE34" i="164"/>
  <c r="GE37" i="164"/>
  <c r="GE40" i="164"/>
  <c r="GE43" i="164"/>
  <c r="GE46" i="164"/>
  <c r="GE49" i="164"/>
  <c r="GE17" i="164"/>
  <c r="GE24" i="164"/>
  <c r="GE35" i="164"/>
  <c r="GE42" i="164"/>
  <c r="GE7" i="164"/>
  <c r="GE14" i="164"/>
  <c r="GE21" i="164"/>
  <c r="GE32" i="164"/>
  <c r="GE39" i="164"/>
  <c r="GE11" i="164"/>
  <c r="GE18" i="164"/>
  <c r="GE29" i="164"/>
  <c r="GE36" i="164"/>
  <c r="GE47" i="164"/>
  <c r="GE8" i="164"/>
  <c r="GE15" i="164"/>
  <c r="GE26" i="164"/>
  <c r="GE33" i="164"/>
  <c r="GE44" i="164"/>
  <c r="FV48" i="164"/>
  <c r="FV42" i="164"/>
  <c r="FV36" i="164"/>
  <c r="FV30" i="164"/>
  <c r="FV24" i="164"/>
  <c r="FV18" i="164"/>
  <c r="FV12" i="164"/>
  <c r="GE41" i="164"/>
  <c r="GE30" i="164"/>
  <c r="GH43" i="164"/>
  <c r="GK28" i="164"/>
  <c r="GK9" i="164"/>
  <c r="GQ33" i="164"/>
  <c r="AJ33" i="161"/>
  <c r="AJ32" i="161"/>
  <c r="AJ31" i="161"/>
  <c r="AJ30" i="161"/>
  <c r="AJ29" i="161"/>
  <c r="AJ28" i="161"/>
  <c r="AJ27" i="161"/>
  <c r="AJ26" i="161"/>
  <c r="AH33" i="161"/>
  <c r="AH32" i="161"/>
  <c r="AH31" i="161"/>
  <c r="AH30" i="161"/>
  <c r="AH29" i="161"/>
  <c r="AH28" i="161"/>
  <c r="AH27" i="161"/>
  <c r="AH26" i="161"/>
  <c r="AF33" i="161"/>
  <c r="AF32" i="161"/>
  <c r="AF31" i="161"/>
  <c r="AF30" i="161"/>
  <c r="AF29" i="161"/>
  <c r="AF28" i="161"/>
  <c r="AF27" i="161"/>
  <c r="AF26" i="161"/>
  <c r="AF22" i="161"/>
  <c r="AE33" i="161"/>
  <c r="AE32" i="161"/>
  <c r="AE31" i="161"/>
  <c r="AE30" i="161"/>
  <c r="AE29" i="161"/>
  <c r="AE28" i="161"/>
  <c r="AE27" i="161"/>
  <c r="AE26" i="161"/>
  <c r="U90" i="161"/>
  <c r="AO29" i="161" l="1"/>
  <c r="AO28" i="161"/>
  <c r="AO27" i="161"/>
  <c r="AO26" i="161"/>
  <c r="CF8" i="164" l="1"/>
  <c r="CF9" i="164"/>
  <c r="CF10" i="164"/>
  <c r="CF11" i="164"/>
  <c r="CF12" i="164"/>
  <c r="CF13" i="164"/>
  <c r="CF14" i="164"/>
  <c r="CF15" i="164"/>
  <c r="CF16" i="164"/>
  <c r="CF17" i="164"/>
  <c r="CF18" i="164"/>
  <c r="CF19" i="164"/>
  <c r="CF20" i="164"/>
  <c r="CF21" i="164"/>
  <c r="CF22" i="164"/>
  <c r="CF23" i="164"/>
  <c r="CF24" i="164"/>
  <c r="CF25" i="164"/>
  <c r="CF26" i="164"/>
  <c r="CF27" i="164"/>
  <c r="CF28" i="164"/>
  <c r="CF29" i="164"/>
  <c r="CF30" i="164"/>
  <c r="CF31" i="164"/>
  <c r="CF32" i="164"/>
  <c r="DP8" i="164" s="1"/>
  <c r="CF33" i="164"/>
  <c r="CF34" i="164"/>
  <c r="CF35" i="164"/>
  <c r="CF36" i="164"/>
  <c r="CF37" i="164"/>
  <c r="CF38" i="164"/>
  <c r="CF39" i="164"/>
  <c r="CF40" i="164"/>
  <c r="DP9" i="164" s="1"/>
  <c r="CF41" i="164"/>
  <c r="DP10" i="164" s="1"/>
  <c r="CF42" i="164"/>
  <c r="DP11" i="164" s="1"/>
  <c r="CF43" i="164"/>
  <c r="DP12" i="164" s="1"/>
  <c r="CF44" i="164"/>
  <c r="DP13" i="164" s="1"/>
  <c r="CF45" i="164"/>
  <c r="DP14" i="164" s="1"/>
  <c r="CF46" i="164"/>
  <c r="DP15" i="164" s="1"/>
  <c r="CF47" i="164"/>
  <c r="DP16" i="164" s="1"/>
  <c r="CF48" i="164"/>
  <c r="DP17" i="164" s="1"/>
  <c r="CF49" i="164"/>
  <c r="DP18" i="164" s="1"/>
  <c r="CF50" i="164"/>
  <c r="DP19" i="164" s="1"/>
  <c r="CF51" i="164"/>
  <c r="DP20" i="164" s="1"/>
  <c r="CF52" i="164"/>
  <c r="DP21" i="164" s="1"/>
  <c r="CF53" i="164"/>
  <c r="DP22" i="164" s="1"/>
  <c r="CF54" i="164"/>
  <c r="DP23" i="164" s="1"/>
  <c r="CF55" i="164"/>
  <c r="DP24" i="164" s="1"/>
  <c r="CF56" i="164"/>
  <c r="DP25" i="164" s="1"/>
  <c r="CF57" i="164"/>
  <c r="DP26" i="164" s="1"/>
  <c r="CF58" i="164"/>
  <c r="DP27" i="164" s="1"/>
  <c r="CF59" i="164"/>
  <c r="DP28" i="164" s="1"/>
  <c r="CF60" i="164"/>
  <c r="DP29" i="164" s="1"/>
  <c r="CF61" i="164"/>
  <c r="DP30" i="164" s="1"/>
  <c r="CF62" i="164"/>
  <c r="DP31" i="164" s="1"/>
  <c r="CF63" i="164"/>
  <c r="DP32" i="164" s="1"/>
  <c r="CF64" i="164"/>
  <c r="DP33" i="164" s="1"/>
  <c r="CF65" i="164"/>
  <c r="DP34" i="164" s="1"/>
  <c r="CF66" i="164"/>
  <c r="DP35" i="164" s="1"/>
  <c r="CF67" i="164"/>
  <c r="DP36" i="164" s="1"/>
  <c r="CF68" i="164"/>
  <c r="DP37" i="164" s="1"/>
  <c r="CF69" i="164"/>
  <c r="DP38" i="164" s="1"/>
  <c r="CF70" i="164"/>
  <c r="DP39" i="164" s="1"/>
  <c r="CF71" i="164"/>
  <c r="DP40" i="164" s="1"/>
  <c r="CF72" i="164"/>
  <c r="DP41" i="164" s="1"/>
  <c r="CF73" i="164"/>
  <c r="DP42" i="164" s="1"/>
  <c r="CF74" i="164"/>
  <c r="DP43" i="164" s="1"/>
  <c r="CF75" i="164"/>
  <c r="DP44" i="164" s="1"/>
  <c r="CF76" i="164"/>
  <c r="DP45" i="164" s="1"/>
  <c r="CF77" i="164"/>
  <c r="DP46" i="164" s="1"/>
  <c r="CF78" i="164"/>
  <c r="DP47" i="164" s="1"/>
  <c r="CF79" i="164"/>
  <c r="DP48" i="164" s="1"/>
  <c r="CF80" i="164"/>
  <c r="DP49" i="164" s="1"/>
  <c r="CF81" i="164"/>
  <c r="DP50" i="164" s="1"/>
  <c r="CD8" i="164"/>
  <c r="CD9" i="164"/>
  <c r="CD10" i="164"/>
  <c r="CD11" i="164"/>
  <c r="CD12" i="164"/>
  <c r="CD13" i="164"/>
  <c r="CD14" i="164"/>
  <c r="CD15" i="164"/>
  <c r="CD16" i="164"/>
  <c r="CD17" i="164"/>
  <c r="CD18" i="164"/>
  <c r="CD19" i="164"/>
  <c r="CD20" i="164"/>
  <c r="CD21" i="164"/>
  <c r="CD22" i="164"/>
  <c r="CD23" i="164"/>
  <c r="CD24" i="164"/>
  <c r="CD25" i="164"/>
  <c r="CD26" i="164"/>
  <c r="CD27" i="164"/>
  <c r="CD28" i="164"/>
  <c r="CD29" i="164"/>
  <c r="CD30" i="164"/>
  <c r="CD31" i="164"/>
  <c r="CD32" i="164"/>
  <c r="DM8" i="164" s="1"/>
  <c r="CD33" i="164"/>
  <c r="CD34" i="164"/>
  <c r="CD35" i="164"/>
  <c r="CD36" i="164"/>
  <c r="CD37" i="164"/>
  <c r="CD38" i="164"/>
  <c r="CD39" i="164"/>
  <c r="CD40" i="164"/>
  <c r="DM9" i="164" s="1"/>
  <c r="CD41" i="164"/>
  <c r="DM10" i="164" s="1"/>
  <c r="CD42" i="164"/>
  <c r="DM11" i="164" s="1"/>
  <c r="CD43" i="164"/>
  <c r="DM12" i="164" s="1"/>
  <c r="CD44" i="164"/>
  <c r="DM13" i="164" s="1"/>
  <c r="CD45" i="164"/>
  <c r="DM14" i="164" s="1"/>
  <c r="CD46" i="164"/>
  <c r="DM15" i="164" s="1"/>
  <c r="CD47" i="164"/>
  <c r="DM16" i="164" s="1"/>
  <c r="CD48" i="164"/>
  <c r="DM17" i="164" s="1"/>
  <c r="CD49" i="164"/>
  <c r="DM18" i="164" s="1"/>
  <c r="CD50" i="164"/>
  <c r="DM19" i="164" s="1"/>
  <c r="CD51" i="164"/>
  <c r="DM20" i="164" s="1"/>
  <c r="CD52" i="164"/>
  <c r="DM21" i="164" s="1"/>
  <c r="CD53" i="164"/>
  <c r="DM22" i="164" s="1"/>
  <c r="CD54" i="164"/>
  <c r="DM23" i="164" s="1"/>
  <c r="CD55" i="164"/>
  <c r="DM24" i="164" s="1"/>
  <c r="CD56" i="164"/>
  <c r="DM25" i="164" s="1"/>
  <c r="CD57" i="164"/>
  <c r="DM26" i="164" s="1"/>
  <c r="CD58" i="164"/>
  <c r="DM27" i="164" s="1"/>
  <c r="CD59" i="164"/>
  <c r="DM28" i="164" s="1"/>
  <c r="CD60" i="164"/>
  <c r="DM29" i="164" s="1"/>
  <c r="CD61" i="164"/>
  <c r="DM30" i="164" s="1"/>
  <c r="CD62" i="164"/>
  <c r="DM31" i="164" s="1"/>
  <c r="CD63" i="164"/>
  <c r="DM32" i="164" s="1"/>
  <c r="CD64" i="164"/>
  <c r="DM33" i="164" s="1"/>
  <c r="CD65" i="164"/>
  <c r="DM34" i="164" s="1"/>
  <c r="CD66" i="164"/>
  <c r="DM35" i="164" s="1"/>
  <c r="CD67" i="164"/>
  <c r="DM36" i="164" s="1"/>
  <c r="CD68" i="164"/>
  <c r="DM37" i="164" s="1"/>
  <c r="CD69" i="164"/>
  <c r="DM38" i="164" s="1"/>
  <c r="CD70" i="164"/>
  <c r="DM39" i="164" s="1"/>
  <c r="CD71" i="164"/>
  <c r="DM40" i="164" s="1"/>
  <c r="CD72" i="164"/>
  <c r="DM41" i="164" s="1"/>
  <c r="CD73" i="164"/>
  <c r="DM42" i="164" s="1"/>
  <c r="CD74" i="164"/>
  <c r="DM43" i="164" s="1"/>
  <c r="CD75" i="164"/>
  <c r="DM44" i="164" s="1"/>
  <c r="CD76" i="164"/>
  <c r="DM45" i="164" s="1"/>
  <c r="CD77" i="164"/>
  <c r="DM46" i="164" s="1"/>
  <c r="CD78" i="164"/>
  <c r="DM47" i="164" s="1"/>
  <c r="CD79" i="164"/>
  <c r="DM48" i="164" s="1"/>
  <c r="CD80" i="164"/>
  <c r="DM49" i="164" s="1"/>
  <c r="CD81" i="164"/>
  <c r="DM50" i="164" s="1"/>
  <c r="CD7" i="164"/>
  <c r="DM7" i="164" s="1"/>
  <c r="CB8" i="164"/>
  <c r="CB9" i="164"/>
  <c r="CB10" i="164"/>
  <c r="CB11" i="164"/>
  <c r="CB12" i="164"/>
  <c r="CB13" i="164"/>
  <c r="CB14" i="164"/>
  <c r="CB15" i="164"/>
  <c r="CB16" i="164"/>
  <c r="CB17" i="164"/>
  <c r="CB18" i="164"/>
  <c r="CB19" i="164"/>
  <c r="CB20" i="164"/>
  <c r="CB21" i="164"/>
  <c r="CB22" i="164"/>
  <c r="CB23" i="164"/>
  <c r="CB24" i="164"/>
  <c r="CB25" i="164"/>
  <c r="CB26" i="164"/>
  <c r="CB27" i="164"/>
  <c r="CB28" i="164"/>
  <c r="CB29" i="164"/>
  <c r="CB30" i="164"/>
  <c r="CB31" i="164"/>
  <c r="CB32" i="164"/>
  <c r="DJ8" i="164" s="1"/>
  <c r="CB33" i="164"/>
  <c r="CB34" i="164"/>
  <c r="CB35" i="164"/>
  <c r="CB36" i="164"/>
  <c r="CB37" i="164"/>
  <c r="CB38" i="164"/>
  <c r="CB39" i="164"/>
  <c r="CB40" i="164"/>
  <c r="DJ9" i="164" s="1"/>
  <c r="CB41" i="164"/>
  <c r="DJ10" i="164" s="1"/>
  <c r="CB42" i="164"/>
  <c r="DJ11" i="164" s="1"/>
  <c r="CB43" i="164"/>
  <c r="DJ12" i="164" s="1"/>
  <c r="CB44" i="164"/>
  <c r="DJ13" i="164" s="1"/>
  <c r="CB45" i="164"/>
  <c r="DJ14" i="164" s="1"/>
  <c r="CB46" i="164"/>
  <c r="DJ15" i="164" s="1"/>
  <c r="CB47" i="164"/>
  <c r="DJ16" i="164" s="1"/>
  <c r="CB48" i="164"/>
  <c r="DJ17" i="164" s="1"/>
  <c r="CB49" i="164"/>
  <c r="DJ18" i="164" s="1"/>
  <c r="CB50" i="164"/>
  <c r="DJ19" i="164" s="1"/>
  <c r="CB51" i="164"/>
  <c r="DJ20" i="164" s="1"/>
  <c r="CB52" i="164"/>
  <c r="DJ21" i="164" s="1"/>
  <c r="CB53" i="164"/>
  <c r="DJ22" i="164" s="1"/>
  <c r="CB54" i="164"/>
  <c r="DJ23" i="164" s="1"/>
  <c r="CB55" i="164"/>
  <c r="DJ24" i="164" s="1"/>
  <c r="CB56" i="164"/>
  <c r="DJ25" i="164" s="1"/>
  <c r="CB57" i="164"/>
  <c r="DJ26" i="164" s="1"/>
  <c r="CB58" i="164"/>
  <c r="DJ27" i="164" s="1"/>
  <c r="CB59" i="164"/>
  <c r="DJ28" i="164" s="1"/>
  <c r="CB60" i="164"/>
  <c r="DJ29" i="164" s="1"/>
  <c r="CB61" i="164"/>
  <c r="DJ30" i="164" s="1"/>
  <c r="CB62" i="164"/>
  <c r="DJ31" i="164" s="1"/>
  <c r="CB63" i="164"/>
  <c r="DJ32" i="164" s="1"/>
  <c r="CB64" i="164"/>
  <c r="DJ33" i="164" s="1"/>
  <c r="CB65" i="164"/>
  <c r="DJ34" i="164" s="1"/>
  <c r="CB66" i="164"/>
  <c r="DJ35" i="164" s="1"/>
  <c r="CB67" i="164"/>
  <c r="DJ36" i="164" s="1"/>
  <c r="CB68" i="164"/>
  <c r="DJ37" i="164" s="1"/>
  <c r="CB69" i="164"/>
  <c r="DJ38" i="164" s="1"/>
  <c r="CB70" i="164"/>
  <c r="DJ39" i="164" s="1"/>
  <c r="CB71" i="164"/>
  <c r="DJ40" i="164" s="1"/>
  <c r="CB72" i="164"/>
  <c r="DJ41" i="164" s="1"/>
  <c r="CB73" i="164"/>
  <c r="DJ42" i="164" s="1"/>
  <c r="CB74" i="164"/>
  <c r="DJ43" i="164" s="1"/>
  <c r="CB75" i="164"/>
  <c r="DJ44" i="164" s="1"/>
  <c r="CB76" i="164"/>
  <c r="DJ45" i="164" s="1"/>
  <c r="CB77" i="164"/>
  <c r="DJ46" i="164" s="1"/>
  <c r="CB78" i="164"/>
  <c r="DJ47" i="164" s="1"/>
  <c r="CB79" i="164"/>
  <c r="DJ48" i="164" s="1"/>
  <c r="CB80" i="164"/>
  <c r="DJ49" i="164" s="1"/>
  <c r="CB81" i="164"/>
  <c r="DJ50" i="164" s="1"/>
  <c r="BX381" i="164" l="1"/>
  <c r="BX10" i="164"/>
  <c r="BX11" i="164"/>
  <c r="BX12" i="164"/>
  <c r="CP8" i="164" s="1"/>
  <c r="BX13" i="164"/>
  <c r="CX8" i="164" s="1"/>
  <c r="BX14" i="164"/>
  <c r="DF8" i="164" s="1"/>
  <c r="BX15" i="164"/>
  <c r="BX16" i="164"/>
  <c r="BX17" i="164"/>
  <c r="CP9" i="164" s="1"/>
  <c r="BX18" i="164"/>
  <c r="CX9" i="164" s="1"/>
  <c r="BX19" i="164"/>
  <c r="DF9" i="164" s="1"/>
  <c r="BX20" i="164"/>
  <c r="BX21" i="164"/>
  <c r="BX22" i="164"/>
  <c r="CP10" i="164" s="1"/>
  <c r="BX23" i="164"/>
  <c r="CX10" i="164" s="1"/>
  <c r="BX24" i="164"/>
  <c r="DF10" i="164" s="1"/>
  <c r="BX25" i="164"/>
  <c r="BX26" i="164"/>
  <c r="BX27" i="164"/>
  <c r="CP11" i="164" s="1"/>
  <c r="BX28" i="164"/>
  <c r="CX11" i="164" s="1"/>
  <c r="BX29" i="164"/>
  <c r="DF11" i="164" s="1"/>
  <c r="BX30" i="164"/>
  <c r="BX31" i="164"/>
  <c r="BX32" i="164"/>
  <c r="CP12" i="164" s="1"/>
  <c r="BX33" i="164"/>
  <c r="CX12" i="164" s="1"/>
  <c r="BX34" i="164"/>
  <c r="DF12" i="164" s="1"/>
  <c r="BX35" i="164"/>
  <c r="BX36" i="164"/>
  <c r="BX37" i="164"/>
  <c r="CP13" i="164" s="1"/>
  <c r="BX38" i="164"/>
  <c r="CX13" i="164" s="1"/>
  <c r="BX39" i="164"/>
  <c r="DF13" i="164" s="1"/>
  <c r="BX40" i="164"/>
  <c r="BX41" i="164"/>
  <c r="BX42" i="164"/>
  <c r="CP14" i="164" s="1"/>
  <c r="BX43" i="164"/>
  <c r="CX14" i="164" s="1"/>
  <c r="BX44" i="164"/>
  <c r="DF14" i="164" s="1"/>
  <c r="BX45" i="164"/>
  <c r="BX46" i="164"/>
  <c r="BX47" i="164"/>
  <c r="CP15" i="164" s="1"/>
  <c r="BX48" i="164"/>
  <c r="CX15" i="164" s="1"/>
  <c r="BX49" i="164"/>
  <c r="DF15" i="164" s="1"/>
  <c r="BX50" i="164"/>
  <c r="BX51" i="164"/>
  <c r="BX52" i="164"/>
  <c r="CP16" i="164" s="1"/>
  <c r="BX53" i="164"/>
  <c r="CX16" i="164" s="1"/>
  <c r="BX54" i="164"/>
  <c r="DF16" i="164" s="1"/>
  <c r="BX55" i="164"/>
  <c r="BX56" i="164"/>
  <c r="BX57" i="164"/>
  <c r="CP17" i="164" s="1"/>
  <c r="BX58" i="164"/>
  <c r="CX17" i="164" s="1"/>
  <c r="BX59" i="164"/>
  <c r="DF17" i="164" s="1"/>
  <c r="BX60" i="164"/>
  <c r="BX61" i="164"/>
  <c r="BX62" i="164"/>
  <c r="CP18" i="164" s="1"/>
  <c r="BX63" i="164"/>
  <c r="CX18" i="164" s="1"/>
  <c r="BX64" i="164"/>
  <c r="DF18" i="164" s="1"/>
  <c r="BX65" i="164"/>
  <c r="BX66" i="164"/>
  <c r="BX67" i="164"/>
  <c r="CP19" i="164" s="1"/>
  <c r="BX68" i="164"/>
  <c r="CX19" i="164" s="1"/>
  <c r="BX69" i="164"/>
  <c r="DF19" i="164" s="1"/>
  <c r="BX70" i="164"/>
  <c r="BX71" i="164"/>
  <c r="BX72" i="164"/>
  <c r="CP20" i="164" s="1"/>
  <c r="BX73" i="164"/>
  <c r="CX20" i="164" s="1"/>
  <c r="BX74" i="164"/>
  <c r="DF20" i="164" s="1"/>
  <c r="BX75" i="164"/>
  <c r="BX76" i="164"/>
  <c r="BX77" i="164"/>
  <c r="CP21" i="164" s="1"/>
  <c r="BX78" i="164"/>
  <c r="CX21" i="164" s="1"/>
  <c r="BX79" i="164"/>
  <c r="DF21" i="164" s="1"/>
  <c r="BX80" i="164"/>
  <c r="BX81" i="164"/>
  <c r="BX82" i="164"/>
  <c r="CP22" i="164" s="1"/>
  <c r="BX83" i="164"/>
  <c r="CX22" i="164" s="1"/>
  <c r="BX84" i="164"/>
  <c r="DF22" i="164" s="1"/>
  <c r="BX85" i="164"/>
  <c r="BX86" i="164"/>
  <c r="BX87" i="164"/>
  <c r="CP23" i="164" s="1"/>
  <c r="BX88" i="164"/>
  <c r="CX23" i="164" s="1"/>
  <c r="BX89" i="164"/>
  <c r="DF23" i="164" s="1"/>
  <c r="BX90" i="164"/>
  <c r="BX91" i="164"/>
  <c r="BX92" i="164"/>
  <c r="CP24" i="164" s="1"/>
  <c r="BX93" i="164"/>
  <c r="CX24" i="164" s="1"/>
  <c r="BX94" i="164"/>
  <c r="DF24" i="164" s="1"/>
  <c r="BX95" i="164"/>
  <c r="BX96" i="164"/>
  <c r="BX97" i="164"/>
  <c r="CP25" i="164" s="1"/>
  <c r="BX98" i="164"/>
  <c r="CX25" i="164" s="1"/>
  <c r="BX99" i="164"/>
  <c r="DF25" i="164" s="1"/>
  <c r="BX100" i="164"/>
  <c r="BX101" i="164"/>
  <c r="BX102" i="164"/>
  <c r="CP26" i="164" s="1"/>
  <c r="BX103" i="164"/>
  <c r="CX26" i="164" s="1"/>
  <c r="BX104" i="164"/>
  <c r="DF26" i="164" s="1"/>
  <c r="BX105" i="164"/>
  <c r="BX106" i="164"/>
  <c r="BX107" i="164"/>
  <c r="CP27" i="164" s="1"/>
  <c r="BX108" i="164"/>
  <c r="CX27" i="164" s="1"/>
  <c r="BX109" i="164"/>
  <c r="DF27" i="164" s="1"/>
  <c r="BX110" i="164"/>
  <c r="BX111" i="164"/>
  <c r="BX112" i="164"/>
  <c r="CP28" i="164" s="1"/>
  <c r="BX113" i="164"/>
  <c r="CX28" i="164" s="1"/>
  <c r="BX114" i="164"/>
  <c r="DF28" i="164" s="1"/>
  <c r="BX115" i="164"/>
  <c r="BX116" i="164"/>
  <c r="BX117" i="164"/>
  <c r="CP29" i="164" s="1"/>
  <c r="BX118" i="164"/>
  <c r="CX29" i="164" s="1"/>
  <c r="BX119" i="164"/>
  <c r="DF29" i="164" s="1"/>
  <c r="BX120" i="164"/>
  <c r="BX121" i="164"/>
  <c r="BX122" i="164"/>
  <c r="CP30" i="164" s="1"/>
  <c r="BX123" i="164"/>
  <c r="CX30" i="164" s="1"/>
  <c r="BX124" i="164"/>
  <c r="DF30" i="164" s="1"/>
  <c r="BX125" i="164"/>
  <c r="BX126" i="164"/>
  <c r="BX127" i="164"/>
  <c r="CP31" i="164" s="1"/>
  <c r="BX128" i="164"/>
  <c r="CX31" i="164" s="1"/>
  <c r="BX129" i="164"/>
  <c r="DF31" i="164" s="1"/>
  <c r="BX130" i="164"/>
  <c r="BX131" i="164"/>
  <c r="BX132" i="164"/>
  <c r="CP32" i="164" s="1"/>
  <c r="EE8" i="164" s="1"/>
  <c r="BX133" i="164"/>
  <c r="CX32" i="164" s="1"/>
  <c r="EQ8" i="164" s="1"/>
  <c r="BX134" i="164"/>
  <c r="DF32" i="164" s="1"/>
  <c r="FC8" i="164" s="1"/>
  <c r="BX135" i="164"/>
  <c r="BX136" i="164"/>
  <c r="BX137" i="164"/>
  <c r="CP33" i="164" s="1"/>
  <c r="BX138" i="164"/>
  <c r="CX33" i="164" s="1"/>
  <c r="BX139" i="164"/>
  <c r="DF33" i="164" s="1"/>
  <c r="BX140" i="164"/>
  <c r="BX141" i="164"/>
  <c r="BX142" i="164"/>
  <c r="CP34" i="164" s="1"/>
  <c r="BX143" i="164"/>
  <c r="CX34" i="164" s="1"/>
  <c r="BX144" i="164"/>
  <c r="DF34" i="164" s="1"/>
  <c r="BX145" i="164"/>
  <c r="BX146" i="164"/>
  <c r="BX147" i="164"/>
  <c r="CP35" i="164" s="1"/>
  <c r="BX148" i="164"/>
  <c r="CX35" i="164" s="1"/>
  <c r="BX149" i="164"/>
  <c r="DF35" i="164" s="1"/>
  <c r="BX150" i="164"/>
  <c r="BX151" i="164"/>
  <c r="BX152" i="164"/>
  <c r="CP36" i="164" s="1"/>
  <c r="BX153" i="164"/>
  <c r="CX36" i="164" s="1"/>
  <c r="BX154" i="164"/>
  <c r="DF36" i="164" s="1"/>
  <c r="BX155" i="164"/>
  <c r="BX156" i="164"/>
  <c r="BX157" i="164"/>
  <c r="CP37" i="164" s="1"/>
  <c r="BX158" i="164"/>
  <c r="CX37" i="164" s="1"/>
  <c r="BX159" i="164"/>
  <c r="DF37" i="164" s="1"/>
  <c r="BX160" i="164"/>
  <c r="BX161" i="164"/>
  <c r="BX162" i="164"/>
  <c r="CP38" i="164" s="1"/>
  <c r="BX163" i="164"/>
  <c r="CX38" i="164" s="1"/>
  <c r="BX164" i="164"/>
  <c r="DF38" i="164" s="1"/>
  <c r="BX165" i="164"/>
  <c r="BX166" i="164"/>
  <c r="BX167" i="164"/>
  <c r="CP39" i="164" s="1"/>
  <c r="BX168" i="164"/>
  <c r="CX39" i="164" s="1"/>
  <c r="BX169" i="164"/>
  <c r="DF39" i="164" s="1"/>
  <c r="BX170" i="164"/>
  <c r="BX171" i="164"/>
  <c r="BX172" i="164"/>
  <c r="CP40" i="164" s="1"/>
  <c r="EE9" i="164" s="1"/>
  <c r="BX173" i="164"/>
  <c r="CX40" i="164" s="1"/>
  <c r="EQ9" i="164" s="1"/>
  <c r="BX174" i="164"/>
  <c r="DF40" i="164" s="1"/>
  <c r="FC9" i="164" s="1"/>
  <c r="BX175" i="164"/>
  <c r="BX176" i="164"/>
  <c r="BX177" i="164"/>
  <c r="CP41" i="164" s="1"/>
  <c r="EE10" i="164" s="1"/>
  <c r="BX178" i="164"/>
  <c r="CX41" i="164" s="1"/>
  <c r="EQ10" i="164" s="1"/>
  <c r="BX179" i="164"/>
  <c r="DF41" i="164" s="1"/>
  <c r="FC10" i="164" s="1"/>
  <c r="BX180" i="164"/>
  <c r="BX181" i="164"/>
  <c r="BX182" i="164"/>
  <c r="CP42" i="164" s="1"/>
  <c r="EE11" i="164" s="1"/>
  <c r="BX183" i="164"/>
  <c r="CX42" i="164" s="1"/>
  <c r="EQ11" i="164" s="1"/>
  <c r="BX184" i="164"/>
  <c r="DF42" i="164" s="1"/>
  <c r="FC11" i="164" s="1"/>
  <c r="BX185" i="164"/>
  <c r="BX186" i="164"/>
  <c r="BX187" i="164"/>
  <c r="CP43" i="164" s="1"/>
  <c r="EE12" i="164" s="1"/>
  <c r="BX188" i="164"/>
  <c r="CX43" i="164" s="1"/>
  <c r="EQ12" i="164" s="1"/>
  <c r="BX189" i="164"/>
  <c r="DF43" i="164" s="1"/>
  <c r="FC12" i="164" s="1"/>
  <c r="BX190" i="164"/>
  <c r="BX191" i="164"/>
  <c r="BX192" i="164"/>
  <c r="CP44" i="164" s="1"/>
  <c r="EE13" i="164" s="1"/>
  <c r="BX193" i="164"/>
  <c r="CX44" i="164" s="1"/>
  <c r="EQ13" i="164" s="1"/>
  <c r="BX194" i="164"/>
  <c r="DF44" i="164" s="1"/>
  <c r="FC13" i="164" s="1"/>
  <c r="BX195" i="164"/>
  <c r="BX196" i="164"/>
  <c r="BX197" i="164"/>
  <c r="CP45" i="164" s="1"/>
  <c r="EE14" i="164" s="1"/>
  <c r="BX198" i="164"/>
  <c r="CX45" i="164" s="1"/>
  <c r="EQ14" i="164" s="1"/>
  <c r="BX199" i="164"/>
  <c r="DF45" i="164" s="1"/>
  <c r="FC14" i="164" s="1"/>
  <c r="BX200" i="164"/>
  <c r="BX201" i="164"/>
  <c r="BX202" i="164"/>
  <c r="CP46" i="164" s="1"/>
  <c r="EE15" i="164" s="1"/>
  <c r="BX203" i="164"/>
  <c r="CX46" i="164" s="1"/>
  <c r="EQ15" i="164" s="1"/>
  <c r="BX204" i="164"/>
  <c r="DF46" i="164" s="1"/>
  <c r="FC15" i="164" s="1"/>
  <c r="BX205" i="164"/>
  <c r="BX206" i="164"/>
  <c r="BX207" i="164"/>
  <c r="CP47" i="164" s="1"/>
  <c r="EE16" i="164" s="1"/>
  <c r="BX208" i="164"/>
  <c r="CX47" i="164" s="1"/>
  <c r="EQ16" i="164" s="1"/>
  <c r="BX209" i="164"/>
  <c r="DF47" i="164" s="1"/>
  <c r="FC16" i="164" s="1"/>
  <c r="BX210" i="164"/>
  <c r="BX211" i="164"/>
  <c r="BX212" i="164"/>
  <c r="CP48" i="164" s="1"/>
  <c r="EE17" i="164" s="1"/>
  <c r="BX213" i="164"/>
  <c r="CX48" i="164" s="1"/>
  <c r="EQ17" i="164" s="1"/>
  <c r="BX214" i="164"/>
  <c r="DF48" i="164" s="1"/>
  <c r="FC17" i="164" s="1"/>
  <c r="BX215" i="164"/>
  <c r="BX216" i="164"/>
  <c r="BX217" i="164"/>
  <c r="CP49" i="164" s="1"/>
  <c r="EE18" i="164" s="1"/>
  <c r="BX218" i="164"/>
  <c r="CX49" i="164" s="1"/>
  <c r="EQ18" i="164" s="1"/>
  <c r="BX219" i="164"/>
  <c r="DF49" i="164" s="1"/>
  <c r="FC18" i="164" s="1"/>
  <c r="BX220" i="164"/>
  <c r="BX221" i="164"/>
  <c r="BX222" i="164"/>
  <c r="CP50" i="164" s="1"/>
  <c r="EE19" i="164" s="1"/>
  <c r="BX223" i="164"/>
  <c r="CX50" i="164" s="1"/>
  <c r="EQ19" i="164" s="1"/>
  <c r="BX224" i="164"/>
  <c r="DF50" i="164" s="1"/>
  <c r="FC19" i="164" s="1"/>
  <c r="BX225" i="164"/>
  <c r="BX226" i="164"/>
  <c r="BX227" i="164"/>
  <c r="CP51" i="164" s="1"/>
  <c r="EE20" i="164" s="1"/>
  <c r="BX228" i="164"/>
  <c r="CX51" i="164" s="1"/>
  <c r="EQ20" i="164" s="1"/>
  <c r="BX229" i="164"/>
  <c r="DF51" i="164" s="1"/>
  <c r="FC20" i="164" s="1"/>
  <c r="BX230" i="164"/>
  <c r="BX231" i="164"/>
  <c r="BX232" i="164"/>
  <c r="CP52" i="164" s="1"/>
  <c r="EE21" i="164" s="1"/>
  <c r="BX233" i="164"/>
  <c r="CX52" i="164" s="1"/>
  <c r="EQ21" i="164" s="1"/>
  <c r="BX234" i="164"/>
  <c r="DF52" i="164" s="1"/>
  <c r="FC21" i="164" s="1"/>
  <c r="BX235" i="164"/>
  <c r="BX236" i="164"/>
  <c r="BX237" i="164"/>
  <c r="CP53" i="164" s="1"/>
  <c r="EE22" i="164" s="1"/>
  <c r="BX238" i="164"/>
  <c r="CX53" i="164" s="1"/>
  <c r="EQ22" i="164" s="1"/>
  <c r="BX239" i="164"/>
  <c r="DF53" i="164" s="1"/>
  <c r="FC22" i="164" s="1"/>
  <c r="BX240" i="164"/>
  <c r="BX241" i="164"/>
  <c r="BX242" i="164"/>
  <c r="CP54" i="164" s="1"/>
  <c r="EE23" i="164" s="1"/>
  <c r="BX243" i="164"/>
  <c r="CX54" i="164" s="1"/>
  <c r="EQ23" i="164" s="1"/>
  <c r="BX244" i="164"/>
  <c r="DF54" i="164" s="1"/>
  <c r="FC23" i="164" s="1"/>
  <c r="BX245" i="164"/>
  <c r="BX246" i="164"/>
  <c r="BX247" i="164"/>
  <c r="CP55" i="164" s="1"/>
  <c r="EE24" i="164" s="1"/>
  <c r="BX248" i="164"/>
  <c r="CX55" i="164" s="1"/>
  <c r="EQ24" i="164" s="1"/>
  <c r="BX249" i="164"/>
  <c r="DF55" i="164" s="1"/>
  <c r="FC24" i="164" s="1"/>
  <c r="BX250" i="164"/>
  <c r="BX251" i="164"/>
  <c r="BX252" i="164"/>
  <c r="CP56" i="164" s="1"/>
  <c r="EE25" i="164" s="1"/>
  <c r="BX253" i="164"/>
  <c r="CX56" i="164" s="1"/>
  <c r="EQ25" i="164" s="1"/>
  <c r="BX254" i="164"/>
  <c r="DF56" i="164" s="1"/>
  <c r="FC25" i="164" s="1"/>
  <c r="BX255" i="164"/>
  <c r="BX256" i="164"/>
  <c r="BX257" i="164"/>
  <c r="CP57" i="164" s="1"/>
  <c r="EE26" i="164" s="1"/>
  <c r="BX258" i="164"/>
  <c r="CX57" i="164" s="1"/>
  <c r="EQ26" i="164" s="1"/>
  <c r="BX259" i="164"/>
  <c r="DF57" i="164" s="1"/>
  <c r="FC26" i="164" s="1"/>
  <c r="BX260" i="164"/>
  <c r="BX261" i="164"/>
  <c r="BX262" i="164"/>
  <c r="CP58" i="164" s="1"/>
  <c r="EE27" i="164" s="1"/>
  <c r="BX263" i="164"/>
  <c r="CX58" i="164" s="1"/>
  <c r="EQ27" i="164" s="1"/>
  <c r="BX264" i="164"/>
  <c r="DF58" i="164" s="1"/>
  <c r="FC27" i="164" s="1"/>
  <c r="BX265" i="164"/>
  <c r="BX266" i="164"/>
  <c r="BX267" i="164"/>
  <c r="CP59" i="164" s="1"/>
  <c r="EE28" i="164" s="1"/>
  <c r="BX268" i="164"/>
  <c r="CX59" i="164" s="1"/>
  <c r="EQ28" i="164" s="1"/>
  <c r="BX269" i="164"/>
  <c r="DF59" i="164" s="1"/>
  <c r="FC28" i="164" s="1"/>
  <c r="BX270" i="164"/>
  <c r="BX271" i="164"/>
  <c r="BX272" i="164"/>
  <c r="CP60" i="164" s="1"/>
  <c r="EE29" i="164" s="1"/>
  <c r="BX273" i="164"/>
  <c r="CX60" i="164" s="1"/>
  <c r="EQ29" i="164" s="1"/>
  <c r="BX274" i="164"/>
  <c r="DF60" i="164" s="1"/>
  <c r="FC29" i="164" s="1"/>
  <c r="BX275" i="164"/>
  <c r="BX276" i="164"/>
  <c r="BX277" i="164"/>
  <c r="CP61" i="164" s="1"/>
  <c r="EE30" i="164" s="1"/>
  <c r="BX278" i="164"/>
  <c r="CX61" i="164" s="1"/>
  <c r="EQ30" i="164" s="1"/>
  <c r="BX279" i="164"/>
  <c r="DF61" i="164" s="1"/>
  <c r="FC30" i="164" s="1"/>
  <c r="BX280" i="164"/>
  <c r="BX281" i="164"/>
  <c r="BX282" i="164"/>
  <c r="CP62" i="164" s="1"/>
  <c r="EE31" i="164" s="1"/>
  <c r="BX283" i="164"/>
  <c r="CX62" i="164" s="1"/>
  <c r="EQ31" i="164" s="1"/>
  <c r="BX284" i="164"/>
  <c r="DF62" i="164" s="1"/>
  <c r="FC31" i="164" s="1"/>
  <c r="BX285" i="164"/>
  <c r="BX286" i="164"/>
  <c r="BX287" i="164"/>
  <c r="CP63" i="164" s="1"/>
  <c r="EE32" i="164" s="1"/>
  <c r="BX288" i="164"/>
  <c r="CX63" i="164" s="1"/>
  <c r="EQ32" i="164" s="1"/>
  <c r="BX289" i="164"/>
  <c r="DF63" i="164" s="1"/>
  <c r="FC32" i="164" s="1"/>
  <c r="BX290" i="164"/>
  <c r="BX291" i="164"/>
  <c r="BX292" i="164"/>
  <c r="CP64" i="164" s="1"/>
  <c r="EE33" i="164" s="1"/>
  <c r="BX293" i="164"/>
  <c r="CX64" i="164" s="1"/>
  <c r="EQ33" i="164" s="1"/>
  <c r="BX294" i="164"/>
  <c r="DF64" i="164" s="1"/>
  <c r="FC33" i="164" s="1"/>
  <c r="BX295" i="164"/>
  <c r="BX296" i="164"/>
  <c r="BX297" i="164"/>
  <c r="CP65" i="164" s="1"/>
  <c r="EE34" i="164" s="1"/>
  <c r="BX298" i="164"/>
  <c r="CX65" i="164" s="1"/>
  <c r="EQ34" i="164" s="1"/>
  <c r="BX299" i="164"/>
  <c r="DF65" i="164" s="1"/>
  <c r="FC34" i="164" s="1"/>
  <c r="BX300" i="164"/>
  <c r="BX301" i="164"/>
  <c r="BX302" i="164"/>
  <c r="CP66" i="164" s="1"/>
  <c r="EE35" i="164" s="1"/>
  <c r="BX303" i="164"/>
  <c r="CX66" i="164" s="1"/>
  <c r="EQ35" i="164" s="1"/>
  <c r="BX304" i="164"/>
  <c r="DF66" i="164" s="1"/>
  <c r="FC35" i="164" s="1"/>
  <c r="BX305" i="164"/>
  <c r="BX306" i="164"/>
  <c r="BX307" i="164"/>
  <c r="CP67" i="164" s="1"/>
  <c r="EE36" i="164" s="1"/>
  <c r="BX308" i="164"/>
  <c r="CX67" i="164" s="1"/>
  <c r="EQ36" i="164" s="1"/>
  <c r="BX309" i="164"/>
  <c r="DF67" i="164" s="1"/>
  <c r="FC36" i="164" s="1"/>
  <c r="BX310" i="164"/>
  <c r="BX311" i="164"/>
  <c r="BX312" i="164"/>
  <c r="CP68" i="164" s="1"/>
  <c r="EE37" i="164" s="1"/>
  <c r="BX313" i="164"/>
  <c r="CX68" i="164" s="1"/>
  <c r="EQ37" i="164" s="1"/>
  <c r="BX314" i="164"/>
  <c r="DF68" i="164" s="1"/>
  <c r="FC37" i="164" s="1"/>
  <c r="BX315" i="164"/>
  <c r="BX316" i="164"/>
  <c r="BX317" i="164"/>
  <c r="CP69" i="164" s="1"/>
  <c r="EE38" i="164" s="1"/>
  <c r="BX318" i="164"/>
  <c r="CX69" i="164" s="1"/>
  <c r="EQ38" i="164" s="1"/>
  <c r="BX319" i="164"/>
  <c r="DF69" i="164" s="1"/>
  <c r="FC38" i="164" s="1"/>
  <c r="BX320" i="164"/>
  <c r="BX321" i="164"/>
  <c r="BX322" i="164"/>
  <c r="CP70" i="164" s="1"/>
  <c r="EE39" i="164" s="1"/>
  <c r="BX323" i="164"/>
  <c r="CX70" i="164" s="1"/>
  <c r="EQ39" i="164" s="1"/>
  <c r="BX324" i="164"/>
  <c r="DF70" i="164" s="1"/>
  <c r="FC39" i="164" s="1"/>
  <c r="BX325" i="164"/>
  <c r="BX326" i="164"/>
  <c r="BX327" i="164"/>
  <c r="CP71" i="164" s="1"/>
  <c r="EE40" i="164" s="1"/>
  <c r="BX328" i="164"/>
  <c r="CX71" i="164" s="1"/>
  <c r="EQ40" i="164" s="1"/>
  <c r="BX329" i="164"/>
  <c r="DF71" i="164" s="1"/>
  <c r="FC40" i="164" s="1"/>
  <c r="BX330" i="164"/>
  <c r="BX331" i="164"/>
  <c r="BX332" i="164"/>
  <c r="CP72" i="164" s="1"/>
  <c r="EE41" i="164" s="1"/>
  <c r="BX333" i="164"/>
  <c r="CX72" i="164" s="1"/>
  <c r="EQ41" i="164" s="1"/>
  <c r="BX334" i="164"/>
  <c r="DF72" i="164" s="1"/>
  <c r="FC41" i="164" s="1"/>
  <c r="BX335" i="164"/>
  <c r="BX336" i="164"/>
  <c r="BX337" i="164"/>
  <c r="CP73" i="164" s="1"/>
  <c r="EE42" i="164" s="1"/>
  <c r="BX338" i="164"/>
  <c r="CX73" i="164" s="1"/>
  <c r="EQ42" i="164" s="1"/>
  <c r="BX339" i="164"/>
  <c r="DF73" i="164" s="1"/>
  <c r="FC42" i="164" s="1"/>
  <c r="BX340" i="164"/>
  <c r="BX341" i="164"/>
  <c r="BX342" i="164"/>
  <c r="CP74" i="164" s="1"/>
  <c r="EE43" i="164" s="1"/>
  <c r="BX343" i="164"/>
  <c r="CX74" i="164" s="1"/>
  <c r="EQ43" i="164" s="1"/>
  <c r="BX344" i="164"/>
  <c r="DF74" i="164" s="1"/>
  <c r="FC43" i="164" s="1"/>
  <c r="BX345" i="164"/>
  <c r="BX346" i="164"/>
  <c r="BX347" i="164"/>
  <c r="CP75" i="164" s="1"/>
  <c r="EE44" i="164" s="1"/>
  <c r="BX348" i="164"/>
  <c r="CX75" i="164" s="1"/>
  <c r="EQ44" i="164" s="1"/>
  <c r="BX349" i="164"/>
  <c r="DF75" i="164" s="1"/>
  <c r="FC44" i="164" s="1"/>
  <c r="BX350" i="164"/>
  <c r="BX351" i="164"/>
  <c r="BX352" i="164"/>
  <c r="CP76" i="164" s="1"/>
  <c r="EE45" i="164" s="1"/>
  <c r="BX353" i="164"/>
  <c r="CX76" i="164" s="1"/>
  <c r="EQ45" i="164" s="1"/>
  <c r="BX354" i="164"/>
  <c r="DF76" i="164" s="1"/>
  <c r="FC45" i="164" s="1"/>
  <c r="BX355" i="164"/>
  <c r="BX356" i="164"/>
  <c r="BX357" i="164"/>
  <c r="CP77" i="164" s="1"/>
  <c r="EE46" i="164" s="1"/>
  <c r="BX358" i="164"/>
  <c r="CX77" i="164" s="1"/>
  <c r="EQ46" i="164" s="1"/>
  <c r="BX359" i="164"/>
  <c r="DF77" i="164" s="1"/>
  <c r="FC46" i="164" s="1"/>
  <c r="BX360" i="164"/>
  <c r="BX361" i="164"/>
  <c r="BX362" i="164"/>
  <c r="CP78" i="164" s="1"/>
  <c r="EE47" i="164" s="1"/>
  <c r="BX363" i="164"/>
  <c r="CX78" i="164" s="1"/>
  <c r="EQ47" i="164" s="1"/>
  <c r="BX364" i="164"/>
  <c r="DF78" i="164" s="1"/>
  <c r="FC47" i="164" s="1"/>
  <c r="BX365" i="164"/>
  <c r="BX366" i="164"/>
  <c r="BX367" i="164"/>
  <c r="CP79" i="164" s="1"/>
  <c r="EE48" i="164" s="1"/>
  <c r="BX368" i="164"/>
  <c r="CX79" i="164" s="1"/>
  <c r="EQ48" i="164" s="1"/>
  <c r="BX369" i="164"/>
  <c r="DF79" i="164" s="1"/>
  <c r="FC48" i="164" s="1"/>
  <c r="BX370" i="164"/>
  <c r="BX371" i="164"/>
  <c r="BX372" i="164"/>
  <c r="CP80" i="164" s="1"/>
  <c r="EE49" i="164" s="1"/>
  <c r="BX373" i="164"/>
  <c r="CX80" i="164" s="1"/>
  <c r="EQ49" i="164" s="1"/>
  <c r="BX374" i="164"/>
  <c r="DF80" i="164" s="1"/>
  <c r="FC49" i="164" s="1"/>
  <c r="BX375" i="164"/>
  <c r="BX376" i="164"/>
  <c r="BX377" i="164"/>
  <c r="CP81" i="164" s="1"/>
  <c r="EE50" i="164" s="1"/>
  <c r="BX378" i="164"/>
  <c r="CX81" i="164" s="1"/>
  <c r="EQ50" i="164" s="1"/>
  <c r="BX379" i="164"/>
  <c r="DF81" i="164" s="1"/>
  <c r="FC50" i="164" s="1"/>
  <c r="BX380" i="164"/>
  <c r="BX9" i="164"/>
  <c r="DF7" i="164" s="1"/>
  <c r="FC7" i="164" s="1"/>
  <c r="BX8" i="164"/>
  <c r="CX7" i="164" s="1"/>
  <c r="EQ7" i="164" s="1"/>
  <c r="GZ7" i="164" l="1"/>
  <c r="GZ8" i="164"/>
  <c r="GZ11" i="164"/>
  <c r="GZ14" i="164"/>
  <c r="GZ17" i="164"/>
  <c r="GZ20" i="164"/>
  <c r="GZ23" i="164"/>
  <c r="GZ26" i="164"/>
  <c r="GZ29" i="164"/>
  <c r="GZ32" i="164"/>
  <c r="GZ35" i="164"/>
  <c r="GZ38" i="164"/>
  <c r="GZ41" i="164"/>
  <c r="GZ44" i="164"/>
  <c r="GZ47" i="164"/>
  <c r="GZ9" i="164"/>
  <c r="GZ12" i="164"/>
  <c r="GZ15" i="164"/>
  <c r="GZ18" i="164"/>
  <c r="GZ21" i="164"/>
  <c r="GZ24" i="164"/>
  <c r="GZ27" i="164"/>
  <c r="GZ30" i="164"/>
  <c r="GZ33" i="164"/>
  <c r="GZ36" i="164"/>
  <c r="GZ39" i="164"/>
  <c r="GZ42" i="164"/>
  <c r="GZ45" i="164"/>
  <c r="GZ48" i="164"/>
  <c r="GZ10" i="164"/>
  <c r="GZ13" i="164"/>
  <c r="GZ16" i="164"/>
  <c r="GZ19" i="164"/>
  <c r="GZ22" i="164"/>
  <c r="GZ25" i="164"/>
  <c r="GZ28" i="164"/>
  <c r="GZ31" i="164"/>
  <c r="GZ34" i="164"/>
  <c r="GZ37" i="164"/>
  <c r="GZ40" i="164"/>
  <c r="GZ43" i="164"/>
  <c r="GZ46" i="164"/>
  <c r="GZ49" i="164"/>
  <c r="GB9" i="164"/>
  <c r="GB12" i="164"/>
  <c r="GB15" i="164"/>
  <c r="GB18" i="164"/>
  <c r="GB21" i="164"/>
  <c r="GB24" i="164"/>
  <c r="GB27" i="164"/>
  <c r="GB30" i="164"/>
  <c r="GB33" i="164"/>
  <c r="GB36" i="164"/>
  <c r="GB39" i="164"/>
  <c r="GB42" i="164"/>
  <c r="GB45" i="164"/>
  <c r="GB48" i="164"/>
  <c r="GB10" i="164"/>
  <c r="GB17" i="164"/>
  <c r="GB28" i="164"/>
  <c r="GB35" i="164"/>
  <c r="GB46" i="164"/>
  <c r="GB14" i="164"/>
  <c r="GB25" i="164"/>
  <c r="GB32" i="164"/>
  <c r="GB43" i="164"/>
  <c r="GB7" i="164"/>
  <c r="GB11" i="164"/>
  <c r="GB22" i="164"/>
  <c r="GB29" i="164"/>
  <c r="GB40" i="164"/>
  <c r="GB47" i="164"/>
  <c r="GB8" i="164"/>
  <c r="GB19" i="164"/>
  <c r="GB26" i="164"/>
  <c r="GB37" i="164"/>
  <c r="GB44" i="164"/>
  <c r="GB41" i="164"/>
  <c r="GB20" i="164"/>
  <c r="GB31" i="164"/>
  <c r="GB23" i="164"/>
  <c r="GB34" i="164"/>
  <c r="GB13" i="164"/>
  <c r="GB16" i="164"/>
  <c r="GB38" i="164"/>
  <c r="GB49" i="164"/>
  <c r="GN9" i="164"/>
  <c r="GN12" i="164"/>
  <c r="GN15" i="164"/>
  <c r="GN18" i="164"/>
  <c r="GN21" i="164"/>
  <c r="GN24" i="164"/>
  <c r="GN27" i="164"/>
  <c r="GN30" i="164"/>
  <c r="GN33" i="164"/>
  <c r="GN36" i="164"/>
  <c r="GN39" i="164"/>
  <c r="GN42" i="164"/>
  <c r="GN45" i="164"/>
  <c r="GN48" i="164"/>
  <c r="GN10" i="164"/>
  <c r="GN14" i="164"/>
  <c r="GN19" i="164"/>
  <c r="GN23" i="164"/>
  <c r="GN28" i="164"/>
  <c r="GN32" i="164"/>
  <c r="GN37" i="164"/>
  <c r="GN41" i="164"/>
  <c r="GN46" i="164"/>
  <c r="GN13" i="164"/>
  <c r="GN20" i="164"/>
  <c r="GN26" i="164"/>
  <c r="GN34" i="164"/>
  <c r="GN40" i="164"/>
  <c r="GN47" i="164"/>
  <c r="GN8" i="164"/>
  <c r="GN16" i="164"/>
  <c r="GN22" i="164"/>
  <c r="GN29" i="164"/>
  <c r="GN35" i="164"/>
  <c r="GN43" i="164"/>
  <c r="GN49" i="164"/>
  <c r="GN7" i="164"/>
  <c r="GN11" i="164"/>
  <c r="GN31" i="164"/>
  <c r="GN17" i="164"/>
  <c r="GN38" i="164"/>
  <c r="GN25" i="164"/>
  <c r="GN44" i="164"/>
  <c r="AN227" i="154"/>
  <c r="AN226" i="154"/>
  <c r="AN225" i="154"/>
  <c r="AN224" i="154"/>
  <c r="AN223" i="154"/>
  <c r="AN222" i="154"/>
  <c r="AN221" i="154"/>
  <c r="AN220" i="154"/>
  <c r="AN219" i="154"/>
  <c r="AN218" i="154"/>
  <c r="AN217" i="154"/>
  <c r="AN216" i="154"/>
  <c r="AN215" i="154"/>
  <c r="AN214" i="154"/>
  <c r="AN213" i="154"/>
  <c r="AN212" i="154"/>
  <c r="AN211" i="154"/>
  <c r="AN210" i="154"/>
  <c r="AN209" i="154"/>
  <c r="AN208" i="154"/>
  <c r="AN207" i="154"/>
  <c r="AN206" i="154"/>
  <c r="AN205" i="154"/>
  <c r="AN204" i="154"/>
  <c r="AN203" i="154"/>
  <c r="AN202" i="154"/>
  <c r="AN201" i="154"/>
  <c r="AN200" i="154"/>
  <c r="AN199" i="154"/>
  <c r="AN198" i="154"/>
  <c r="AN197" i="154"/>
  <c r="AN196" i="154"/>
  <c r="AN195" i="154"/>
  <c r="AN194" i="154"/>
  <c r="AN193" i="154"/>
  <c r="AN192" i="154"/>
  <c r="AN191" i="154"/>
  <c r="AN190" i="154"/>
  <c r="AN189" i="154"/>
  <c r="AN188" i="154"/>
  <c r="AN187" i="154"/>
  <c r="AN186" i="154"/>
  <c r="AN185" i="154"/>
  <c r="AN184" i="154"/>
  <c r="AN183" i="154"/>
  <c r="AN182" i="154"/>
  <c r="AN181" i="154"/>
  <c r="AN180" i="154"/>
  <c r="AN179" i="154"/>
  <c r="AN178" i="154"/>
  <c r="AN177" i="154"/>
  <c r="AN176" i="154"/>
  <c r="AN175" i="154"/>
  <c r="AN174" i="154"/>
  <c r="AN173" i="154"/>
  <c r="AN172" i="154"/>
  <c r="AN171" i="154"/>
  <c r="AN170" i="154"/>
  <c r="AN169" i="154"/>
  <c r="AN168" i="154"/>
  <c r="AN167" i="154"/>
  <c r="AN166" i="154"/>
  <c r="AN165" i="154"/>
  <c r="AN164" i="154"/>
  <c r="AN163" i="154"/>
  <c r="AN162" i="154"/>
  <c r="AN161" i="154"/>
  <c r="AN160" i="154"/>
  <c r="AN159" i="154"/>
  <c r="AN158" i="154"/>
  <c r="AN157" i="154"/>
  <c r="AN156" i="154"/>
  <c r="AN155" i="154"/>
  <c r="AN154" i="154"/>
  <c r="AN153" i="154"/>
  <c r="AN152" i="154"/>
  <c r="AN151" i="154"/>
  <c r="AN150" i="154"/>
  <c r="AN149" i="154"/>
  <c r="AN148" i="154"/>
  <c r="AN147" i="154"/>
  <c r="AN146" i="154"/>
  <c r="AN145" i="154"/>
  <c r="AN144" i="154"/>
  <c r="AN143" i="154"/>
  <c r="AN142" i="154"/>
  <c r="AN141" i="154"/>
  <c r="AN140" i="154"/>
  <c r="AN139" i="154"/>
  <c r="AN138" i="154"/>
  <c r="AN137" i="154"/>
  <c r="AN136" i="154"/>
  <c r="AN135" i="154"/>
  <c r="AN134" i="154"/>
  <c r="AN133" i="154"/>
  <c r="AN132" i="154"/>
  <c r="AN131" i="154"/>
  <c r="AN130" i="154"/>
  <c r="AN129" i="154"/>
  <c r="AN128" i="154"/>
  <c r="AN127" i="154"/>
  <c r="AN126" i="154"/>
  <c r="AN125" i="154"/>
  <c r="AN124" i="154"/>
  <c r="AN123" i="154"/>
  <c r="AN122" i="154"/>
  <c r="AN121" i="154"/>
  <c r="AN120" i="154"/>
  <c r="AN119" i="154"/>
  <c r="AN118" i="154"/>
  <c r="AN117" i="154"/>
  <c r="AN116" i="154"/>
  <c r="AN115" i="154"/>
  <c r="AN114" i="154"/>
  <c r="AN113" i="154"/>
  <c r="AN112" i="154"/>
  <c r="AN111" i="154"/>
  <c r="AN110" i="154"/>
  <c r="AN109" i="154"/>
  <c r="AN108" i="154"/>
  <c r="AN107" i="154"/>
  <c r="AN106" i="154"/>
  <c r="AN105" i="154"/>
  <c r="AN104" i="154"/>
  <c r="AN103" i="154"/>
  <c r="AN102" i="154"/>
  <c r="AN101" i="154"/>
  <c r="AN100" i="154"/>
  <c r="AN99" i="154"/>
  <c r="AN98" i="154"/>
  <c r="AN97" i="154"/>
  <c r="AN96" i="154"/>
  <c r="AN95" i="154"/>
  <c r="AN94" i="154"/>
  <c r="AN93" i="154"/>
  <c r="AN92" i="154"/>
  <c r="AN91" i="154"/>
  <c r="AN90" i="154"/>
  <c r="AN89" i="154"/>
  <c r="AN88" i="154"/>
  <c r="AN87" i="154"/>
  <c r="AN86" i="154"/>
  <c r="AN85" i="154"/>
  <c r="AN84" i="154"/>
  <c r="AN83" i="154"/>
  <c r="AN82" i="154"/>
  <c r="AN81" i="154"/>
  <c r="AN80" i="154"/>
  <c r="AN79" i="154"/>
  <c r="AN78" i="154"/>
  <c r="AN77" i="154"/>
  <c r="AN76" i="154"/>
  <c r="AN75" i="154"/>
  <c r="AN74" i="154"/>
  <c r="AN73" i="154"/>
  <c r="AN72" i="154"/>
  <c r="AN71" i="154"/>
  <c r="AN70" i="154"/>
  <c r="AN69" i="154"/>
  <c r="AN68" i="154"/>
  <c r="AN67" i="154"/>
  <c r="AN66" i="154"/>
  <c r="AN65" i="154"/>
  <c r="AN64" i="154"/>
  <c r="AN63" i="154"/>
  <c r="AN62" i="154"/>
  <c r="AN61" i="154"/>
  <c r="AN60" i="154"/>
  <c r="AN59" i="154"/>
  <c r="AN58" i="154"/>
  <c r="AN57" i="154"/>
  <c r="AN56" i="154"/>
  <c r="AN55" i="154"/>
  <c r="AN54" i="154"/>
  <c r="AN53" i="154"/>
  <c r="AN52" i="154"/>
  <c r="AN51" i="154"/>
  <c r="AN50" i="154"/>
  <c r="AN49" i="154"/>
  <c r="AN48" i="154"/>
  <c r="AN47" i="154"/>
  <c r="AN46" i="154"/>
  <c r="AN45" i="154"/>
  <c r="AN44" i="154"/>
  <c r="AN43" i="154"/>
  <c r="AN42" i="154"/>
  <c r="AN41" i="154"/>
  <c r="AN40" i="154"/>
  <c r="AN39" i="154"/>
  <c r="AN38" i="154"/>
  <c r="AN37" i="154"/>
  <c r="AN36" i="154"/>
  <c r="AN35" i="154"/>
  <c r="AN34" i="154"/>
  <c r="AN33" i="154"/>
  <c r="AN32" i="154"/>
  <c r="AN31" i="154"/>
  <c r="AN30" i="154"/>
  <c r="AN29" i="154"/>
  <c r="AN28" i="154"/>
  <c r="AN27" i="154"/>
  <c r="AN26" i="154"/>
  <c r="AN25" i="154"/>
  <c r="AN24" i="154"/>
  <c r="AN23" i="154"/>
  <c r="AN22" i="154"/>
  <c r="AN21" i="154"/>
  <c r="AN20" i="154"/>
  <c r="AN19" i="154"/>
  <c r="AN18" i="154"/>
  <c r="AN17" i="154"/>
  <c r="AN16" i="154"/>
  <c r="AN15" i="154"/>
  <c r="AN14" i="154"/>
  <c r="AN13" i="154"/>
  <c r="AN12" i="154"/>
  <c r="AN11" i="154"/>
  <c r="AN10" i="154"/>
  <c r="AN9" i="154"/>
  <c r="AN8" i="154"/>
  <c r="AN7" i="154"/>
  <c r="AN6" i="154"/>
  <c r="BG376" i="164"/>
  <c r="BG375" i="164"/>
  <c r="BG374" i="164"/>
  <c r="BG373" i="164"/>
  <c r="BG372" i="164"/>
  <c r="BG371" i="164"/>
  <c r="BG370" i="164"/>
  <c r="BG369" i="164"/>
  <c r="BG368" i="164"/>
  <c r="BG367" i="164"/>
  <c r="BG366" i="164"/>
  <c r="BG365" i="164"/>
  <c r="BG364" i="164"/>
  <c r="BG363" i="164"/>
  <c r="BG362" i="164"/>
  <c r="BG361" i="164"/>
  <c r="BG360" i="164"/>
  <c r="BG359" i="164"/>
  <c r="BG358" i="164"/>
  <c r="BG357" i="164"/>
  <c r="BG356" i="164"/>
  <c r="BG355" i="164"/>
  <c r="BG354" i="164"/>
  <c r="BG353" i="164"/>
  <c r="BG352" i="164"/>
  <c r="BG351" i="164"/>
  <c r="BG350" i="164"/>
  <c r="BG349" i="164"/>
  <c r="BG348" i="164"/>
  <c r="BG347" i="164"/>
  <c r="BG346" i="164"/>
  <c r="BG345" i="164"/>
  <c r="BG344" i="164"/>
  <c r="BG343" i="164"/>
  <c r="BG342" i="164"/>
  <c r="BG341" i="164"/>
  <c r="BG340" i="164"/>
  <c r="BG339" i="164"/>
  <c r="BG338" i="164"/>
  <c r="BG337" i="164"/>
  <c r="BG336" i="164"/>
  <c r="BG335" i="164"/>
  <c r="BG334" i="164"/>
  <c r="BG333" i="164"/>
  <c r="BG332" i="164"/>
  <c r="BG331" i="164"/>
  <c r="BG330" i="164"/>
  <c r="BG329" i="164"/>
  <c r="BG328" i="164"/>
  <c r="BG327" i="164"/>
  <c r="BG326" i="164"/>
  <c r="BG325" i="164"/>
  <c r="BG324" i="164"/>
  <c r="BG323" i="164"/>
  <c r="BG322" i="164"/>
  <c r="BG321" i="164"/>
  <c r="BG320" i="164"/>
  <c r="BG319" i="164"/>
  <c r="BG318" i="164"/>
  <c r="BG317" i="164"/>
  <c r="BG316" i="164"/>
  <c r="BG315" i="164"/>
  <c r="BG314" i="164"/>
  <c r="BG313" i="164"/>
  <c r="BG312" i="164"/>
  <c r="BG311" i="164"/>
  <c r="BG310" i="164"/>
  <c r="BG309" i="164"/>
  <c r="BG308" i="164"/>
  <c r="BG307" i="164"/>
  <c r="BG306" i="164"/>
  <c r="BG305" i="164"/>
  <c r="BG304" i="164"/>
  <c r="BG303" i="164"/>
  <c r="BG302" i="164"/>
  <c r="BG301" i="164"/>
  <c r="BG300" i="164"/>
  <c r="BG299" i="164"/>
  <c r="BG298" i="164"/>
  <c r="BG297" i="164"/>
  <c r="BG296" i="164"/>
  <c r="BG295" i="164"/>
  <c r="BG294" i="164"/>
  <c r="BG293" i="164"/>
  <c r="BG292" i="164"/>
  <c r="BG291" i="164"/>
  <c r="BG290" i="164"/>
  <c r="BG289" i="164"/>
  <c r="BG288" i="164"/>
  <c r="BG287" i="164"/>
  <c r="BG286" i="164"/>
  <c r="BG285" i="164"/>
  <c r="BG284" i="164"/>
  <c r="BG283" i="164"/>
  <c r="BG282" i="164"/>
  <c r="BG281" i="164"/>
  <c r="BG280" i="164"/>
  <c r="BG279" i="164"/>
  <c r="BG278" i="164"/>
  <c r="BG277" i="164"/>
  <c r="BG276" i="164"/>
  <c r="BG275" i="164"/>
  <c r="BG274" i="164"/>
  <c r="BG273" i="164"/>
  <c r="BG272" i="164"/>
  <c r="BG271" i="164"/>
  <c r="BG270" i="164"/>
  <c r="BG269" i="164"/>
  <c r="BG268" i="164"/>
  <c r="BG267" i="164"/>
  <c r="BG266" i="164"/>
  <c r="BG265" i="164"/>
  <c r="BG264" i="164"/>
  <c r="BG263" i="164"/>
  <c r="BG262" i="164"/>
  <c r="BG261" i="164"/>
  <c r="BG260" i="164"/>
  <c r="BG259" i="164"/>
  <c r="BG258" i="164"/>
  <c r="BG257" i="164"/>
  <c r="BG256" i="164"/>
  <c r="BG255" i="164"/>
  <c r="BG254" i="164"/>
  <c r="BG253" i="164"/>
  <c r="BG252" i="164"/>
  <c r="BG251" i="164"/>
  <c r="BG250" i="164"/>
  <c r="BG249" i="164"/>
  <c r="BG248" i="164"/>
  <c r="BG247" i="164"/>
  <c r="BG246" i="164"/>
  <c r="BG245" i="164"/>
  <c r="BG244" i="164"/>
  <c r="BG243" i="164"/>
  <c r="BG242" i="164"/>
  <c r="BG241" i="164"/>
  <c r="BG240" i="164"/>
  <c r="BG239" i="164"/>
  <c r="BG238" i="164"/>
  <c r="BG237" i="164"/>
  <c r="BG236" i="164"/>
  <c r="BG235" i="164"/>
  <c r="BG234" i="164"/>
  <c r="BG233" i="164"/>
  <c r="BG232" i="164"/>
  <c r="BG231" i="164"/>
  <c r="BG230" i="164"/>
  <c r="BG229" i="164"/>
  <c r="BG228" i="164"/>
  <c r="BG227" i="164"/>
  <c r="BG226" i="164"/>
  <c r="BG225" i="164"/>
  <c r="BG224" i="164"/>
  <c r="BG223" i="164"/>
  <c r="BG222" i="164"/>
  <c r="BG221" i="164"/>
  <c r="BG220" i="164"/>
  <c r="BG219" i="164"/>
  <c r="BG218" i="164"/>
  <c r="BG217" i="164"/>
  <c r="BG216" i="164"/>
  <c r="BG215" i="164"/>
  <c r="BG214" i="164"/>
  <c r="BG213" i="164"/>
  <c r="BG212" i="164"/>
  <c r="BG211" i="164"/>
  <c r="BG210" i="164"/>
  <c r="BG209" i="164"/>
  <c r="BG208" i="164"/>
  <c r="BG207" i="164"/>
  <c r="BG206" i="164"/>
  <c r="BG205" i="164"/>
  <c r="BG204" i="164"/>
  <c r="BG203" i="164"/>
  <c r="BG202" i="164"/>
  <c r="BG201" i="164"/>
  <c r="BG200" i="164"/>
  <c r="BG199" i="164"/>
  <c r="BG198" i="164"/>
  <c r="BG197" i="164"/>
  <c r="BG196" i="164"/>
  <c r="BG195" i="164"/>
  <c r="BG194" i="164"/>
  <c r="BG193" i="164"/>
  <c r="BG192" i="164"/>
  <c r="BG191" i="164"/>
  <c r="BG190" i="164"/>
  <c r="BG189" i="164"/>
  <c r="BG188" i="164"/>
  <c r="BG187" i="164"/>
  <c r="BG186" i="164"/>
  <c r="BG185" i="164"/>
  <c r="BG184" i="164"/>
  <c r="BG183" i="164"/>
  <c r="BG182" i="164"/>
  <c r="BG181" i="164"/>
  <c r="BG180" i="164"/>
  <c r="BG179" i="164"/>
  <c r="BG178" i="164"/>
  <c r="BG177" i="164"/>
  <c r="BG176" i="164"/>
  <c r="BG175" i="164"/>
  <c r="BG174" i="164"/>
  <c r="BG173" i="164"/>
  <c r="BG172" i="164"/>
  <c r="BG171" i="164"/>
  <c r="BG170" i="164"/>
  <c r="BG169" i="164"/>
  <c r="BG168" i="164"/>
  <c r="BG167" i="164"/>
  <c r="BG166" i="164"/>
  <c r="BG165" i="164"/>
  <c r="BG164" i="164"/>
  <c r="BG163" i="164"/>
  <c r="BG162" i="164"/>
  <c r="BG161" i="164"/>
  <c r="BG160" i="164"/>
  <c r="BG159" i="164"/>
  <c r="BG158" i="164"/>
  <c r="BG157" i="164"/>
  <c r="BG156" i="164"/>
  <c r="BG155" i="164"/>
  <c r="BG154" i="164"/>
  <c r="BG153" i="164"/>
  <c r="BG152" i="164"/>
  <c r="BG151" i="164"/>
  <c r="BG150" i="164"/>
  <c r="BG149" i="164"/>
  <c r="BG148" i="164"/>
  <c r="BG147" i="164"/>
  <c r="BG146" i="164"/>
  <c r="BG145" i="164"/>
  <c r="BG144" i="164"/>
  <c r="BG143" i="164"/>
  <c r="BG142" i="164"/>
  <c r="BG141" i="164"/>
  <c r="BG140" i="164"/>
  <c r="BG139" i="164"/>
  <c r="BG138" i="164"/>
  <c r="BG137" i="164"/>
  <c r="BG136" i="164"/>
  <c r="BG135" i="164"/>
  <c r="BG134" i="164"/>
  <c r="BG133" i="164"/>
  <c r="BG132" i="164"/>
  <c r="BG131" i="164"/>
  <c r="BG130" i="164"/>
  <c r="BG129" i="164"/>
  <c r="BG128" i="164"/>
  <c r="BG127" i="164"/>
  <c r="BG126" i="164"/>
  <c r="BG125" i="164"/>
  <c r="BG124" i="164"/>
  <c r="BG123" i="164"/>
  <c r="BG122" i="164"/>
  <c r="BG121" i="164"/>
  <c r="BG120" i="164"/>
  <c r="BG119" i="164"/>
  <c r="BG118" i="164"/>
  <c r="BG117" i="164"/>
  <c r="BG116" i="164"/>
  <c r="BG115" i="164"/>
  <c r="BG114" i="164"/>
  <c r="BG113" i="164"/>
  <c r="BG112" i="164"/>
  <c r="BG111" i="164"/>
  <c r="BG110" i="164"/>
  <c r="BG109" i="164"/>
  <c r="BG108" i="164"/>
  <c r="BG107" i="164"/>
  <c r="BG106" i="164"/>
  <c r="BG105" i="164"/>
  <c r="BG104" i="164"/>
  <c r="BG103" i="164"/>
  <c r="BG102" i="164"/>
  <c r="BG101" i="164"/>
  <c r="BG100" i="164"/>
  <c r="BG99" i="164"/>
  <c r="BG98" i="164"/>
  <c r="BG97" i="164"/>
  <c r="BG96" i="164"/>
  <c r="BG95" i="164"/>
  <c r="BG94" i="164"/>
  <c r="BG93" i="164"/>
  <c r="BG92" i="164"/>
  <c r="BG91" i="164"/>
  <c r="BG90" i="164"/>
  <c r="BG89" i="164"/>
  <c r="BG88" i="164"/>
  <c r="BG87" i="164"/>
  <c r="BG86" i="164"/>
  <c r="BG85" i="164"/>
  <c r="BG84" i="164"/>
  <c r="BG83" i="164"/>
  <c r="BG82" i="164"/>
  <c r="BG81" i="164"/>
  <c r="BG80" i="164"/>
  <c r="BG79" i="164"/>
  <c r="BG78" i="164"/>
  <c r="BG77" i="164"/>
  <c r="BG76" i="164"/>
  <c r="BG75" i="164"/>
  <c r="BG74" i="164"/>
  <c r="BG73" i="164"/>
  <c r="BG72" i="164"/>
  <c r="BG71" i="164"/>
  <c r="BG70" i="164"/>
  <c r="BG69" i="164"/>
  <c r="BG68" i="164"/>
  <c r="BG67" i="164"/>
  <c r="BG66" i="164"/>
  <c r="BG65" i="164"/>
  <c r="BG64" i="164"/>
  <c r="BG63" i="164"/>
  <c r="BG62" i="164"/>
  <c r="BG61" i="164"/>
  <c r="BG60" i="164"/>
  <c r="BG59" i="164"/>
  <c r="BG58" i="164"/>
  <c r="BG57" i="164"/>
  <c r="BG56" i="164"/>
  <c r="BG55" i="164"/>
  <c r="BG54" i="164"/>
  <c r="BG53" i="164"/>
  <c r="BG52" i="164"/>
  <c r="BG51" i="164"/>
  <c r="BG50" i="164"/>
  <c r="BG49" i="164"/>
  <c r="BG48" i="164"/>
  <c r="BG47" i="164"/>
  <c r="BG46" i="164"/>
  <c r="BG45" i="164"/>
  <c r="BG44" i="164"/>
  <c r="BG43" i="164"/>
  <c r="BG42" i="164"/>
  <c r="BG41" i="164"/>
  <c r="BG40" i="164"/>
  <c r="BG39" i="164"/>
  <c r="BG38" i="164"/>
  <c r="BG37" i="164"/>
  <c r="BG36" i="164"/>
  <c r="BG35" i="164"/>
  <c r="BG34" i="164"/>
  <c r="BG33" i="164"/>
  <c r="BG32" i="164"/>
  <c r="BG31" i="164"/>
  <c r="BG30" i="164"/>
  <c r="BG29" i="164"/>
  <c r="BG28" i="164"/>
  <c r="BG27" i="164"/>
  <c r="BG26" i="164"/>
  <c r="BG25" i="164"/>
  <c r="BG24" i="164"/>
  <c r="BG23" i="164"/>
  <c r="BG22" i="164"/>
  <c r="BG21" i="164"/>
  <c r="BG20" i="164"/>
  <c r="BG19" i="164"/>
  <c r="BG18" i="164"/>
  <c r="BG17" i="164"/>
  <c r="BG16" i="164"/>
  <c r="BG15" i="164"/>
  <c r="BG14" i="164"/>
  <c r="BG13" i="164"/>
  <c r="BG12" i="164"/>
  <c r="BG11" i="164"/>
  <c r="BG10" i="164"/>
  <c r="BG9" i="164"/>
  <c r="BG8" i="164"/>
  <c r="BG7" i="164"/>
  <c r="BE376" i="164"/>
  <c r="BE375" i="164"/>
  <c r="BE374" i="164"/>
  <c r="BE373" i="164"/>
  <c r="BE372" i="164"/>
  <c r="BE371" i="164"/>
  <c r="BE370" i="164"/>
  <c r="BE369" i="164"/>
  <c r="BE368" i="164"/>
  <c r="BE367" i="164"/>
  <c r="BE366" i="164"/>
  <c r="BE365" i="164"/>
  <c r="BE364" i="164"/>
  <c r="BE363" i="164"/>
  <c r="BE362" i="164"/>
  <c r="BE361" i="164"/>
  <c r="BE360" i="164"/>
  <c r="BE359" i="164"/>
  <c r="BE358" i="164"/>
  <c r="BE357" i="164"/>
  <c r="BE356" i="164"/>
  <c r="BE355" i="164"/>
  <c r="BE354" i="164"/>
  <c r="BE353" i="164"/>
  <c r="BE352" i="164"/>
  <c r="BE351" i="164"/>
  <c r="BE350" i="164"/>
  <c r="BE349" i="164"/>
  <c r="BE348" i="164"/>
  <c r="BE347" i="164"/>
  <c r="BE346" i="164"/>
  <c r="BE345" i="164"/>
  <c r="BE344" i="164"/>
  <c r="BE343" i="164"/>
  <c r="BE342" i="164"/>
  <c r="BE341" i="164"/>
  <c r="BE340" i="164"/>
  <c r="BE339" i="164"/>
  <c r="BE338" i="164"/>
  <c r="BE337" i="164"/>
  <c r="BE336" i="164"/>
  <c r="BE335" i="164"/>
  <c r="BE334" i="164"/>
  <c r="BE333" i="164"/>
  <c r="BE332" i="164"/>
  <c r="BE331" i="164"/>
  <c r="BE330" i="164"/>
  <c r="BE329" i="164"/>
  <c r="BE328" i="164"/>
  <c r="BE327" i="164"/>
  <c r="BE326" i="164"/>
  <c r="BE325" i="164"/>
  <c r="BE324" i="164"/>
  <c r="BE323" i="164"/>
  <c r="BE322" i="164"/>
  <c r="BE321" i="164"/>
  <c r="BE320" i="164"/>
  <c r="BE319" i="164"/>
  <c r="BE318" i="164"/>
  <c r="BE317" i="164"/>
  <c r="BE316" i="164"/>
  <c r="BE315" i="164"/>
  <c r="BE314" i="164"/>
  <c r="BE313" i="164"/>
  <c r="BE312" i="164"/>
  <c r="BE311" i="164"/>
  <c r="BE310" i="164"/>
  <c r="BE309" i="164"/>
  <c r="BE308" i="164"/>
  <c r="BE307" i="164"/>
  <c r="BE306" i="164"/>
  <c r="BE305" i="164"/>
  <c r="BE304" i="164"/>
  <c r="BE303" i="164"/>
  <c r="BE302" i="164"/>
  <c r="BE301" i="164"/>
  <c r="BE300" i="164"/>
  <c r="BE299" i="164"/>
  <c r="BE298" i="164"/>
  <c r="BE297" i="164"/>
  <c r="BE296" i="164"/>
  <c r="BE295" i="164"/>
  <c r="BE294" i="164"/>
  <c r="BE293" i="164"/>
  <c r="BE292" i="164"/>
  <c r="BE291" i="164"/>
  <c r="BE290" i="164"/>
  <c r="BE289" i="164"/>
  <c r="BE288" i="164"/>
  <c r="BE287" i="164"/>
  <c r="BE286" i="164"/>
  <c r="BE285" i="164"/>
  <c r="BE284" i="164"/>
  <c r="BE283" i="164"/>
  <c r="BE282" i="164"/>
  <c r="BE281" i="164"/>
  <c r="BE280" i="164"/>
  <c r="BE279" i="164"/>
  <c r="BE278" i="164"/>
  <c r="BE277" i="164"/>
  <c r="BE276" i="164"/>
  <c r="BE275" i="164"/>
  <c r="BE274" i="164"/>
  <c r="BE273" i="164"/>
  <c r="BE272" i="164"/>
  <c r="BE271" i="164"/>
  <c r="BE270" i="164"/>
  <c r="BE269" i="164"/>
  <c r="BE268" i="164"/>
  <c r="BE267" i="164"/>
  <c r="BE266" i="164"/>
  <c r="BE265" i="164"/>
  <c r="BE264" i="164"/>
  <c r="BE263" i="164"/>
  <c r="BE262" i="164"/>
  <c r="BE261" i="164"/>
  <c r="BE260" i="164"/>
  <c r="BE259" i="164"/>
  <c r="BE258" i="164"/>
  <c r="BE257" i="164"/>
  <c r="BE256" i="164"/>
  <c r="BE255" i="164"/>
  <c r="BE254" i="164"/>
  <c r="BE253" i="164"/>
  <c r="BE252" i="164"/>
  <c r="BE251" i="164"/>
  <c r="BE250" i="164"/>
  <c r="BE249" i="164"/>
  <c r="BE248" i="164"/>
  <c r="BE247" i="164"/>
  <c r="BE246" i="164"/>
  <c r="BE245" i="164"/>
  <c r="BE244" i="164"/>
  <c r="BE243" i="164"/>
  <c r="BE242" i="164"/>
  <c r="BE241" i="164"/>
  <c r="BE240" i="164"/>
  <c r="BE239" i="164"/>
  <c r="BE238" i="164"/>
  <c r="BE237" i="164"/>
  <c r="BE236" i="164"/>
  <c r="BE235" i="164"/>
  <c r="BE234" i="164"/>
  <c r="BE233" i="164"/>
  <c r="BE232" i="164"/>
  <c r="BE231" i="164"/>
  <c r="BE230" i="164"/>
  <c r="BE229" i="164"/>
  <c r="BE228" i="164"/>
  <c r="BE227" i="164"/>
  <c r="BE226" i="164"/>
  <c r="BE225" i="164"/>
  <c r="BE224" i="164"/>
  <c r="BE223" i="164"/>
  <c r="BE222" i="164"/>
  <c r="BE221" i="164"/>
  <c r="BE220" i="164"/>
  <c r="BE219" i="164"/>
  <c r="BE218" i="164"/>
  <c r="BE217" i="164"/>
  <c r="BE216" i="164"/>
  <c r="BE215" i="164"/>
  <c r="BE214" i="164"/>
  <c r="BE213" i="164"/>
  <c r="BE212" i="164"/>
  <c r="BE211" i="164"/>
  <c r="BE210" i="164"/>
  <c r="BE209" i="164"/>
  <c r="BE208" i="164"/>
  <c r="BE207" i="164"/>
  <c r="BE206" i="164"/>
  <c r="BE205" i="164"/>
  <c r="BE204" i="164"/>
  <c r="BE203" i="164"/>
  <c r="BE202" i="164"/>
  <c r="BE201" i="164"/>
  <c r="BE200" i="164"/>
  <c r="BE199" i="164"/>
  <c r="BE198" i="164"/>
  <c r="BE197" i="164"/>
  <c r="BE196" i="164"/>
  <c r="BE195" i="164"/>
  <c r="BE194" i="164"/>
  <c r="BE193" i="164"/>
  <c r="BE192" i="164"/>
  <c r="BE191" i="164"/>
  <c r="BE190" i="164"/>
  <c r="BE189" i="164"/>
  <c r="BE188" i="164"/>
  <c r="BE187" i="164"/>
  <c r="BE186" i="164"/>
  <c r="BE185" i="164"/>
  <c r="BE184" i="164"/>
  <c r="BE183" i="164"/>
  <c r="BE182" i="164"/>
  <c r="BE181" i="164"/>
  <c r="BE180" i="164"/>
  <c r="BE179" i="164"/>
  <c r="BE178" i="164"/>
  <c r="BE177" i="164"/>
  <c r="BE176" i="164"/>
  <c r="BE175" i="164"/>
  <c r="BE174" i="164"/>
  <c r="BE173" i="164"/>
  <c r="BE172" i="164"/>
  <c r="BE171" i="164"/>
  <c r="BE170" i="164"/>
  <c r="BE169" i="164"/>
  <c r="BE168" i="164"/>
  <c r="BE167" i="164"/>
  <c r="BE166" i="164"/>
  <c r="BE165" i="164"/>
  <c r="BE164" i="164"/>
  <c r="BE163" i="164"/>
  <c r="BE162" i="164"/>
  <c r="BE161" i="164"/>
  <c r="BE160" i="164"/>
  <c r="BE159" i="164"/>
  <c r="BE158" i="164"/>
  <c r="BE157" i="164"/>
  <c r="BE156" i="164"/>
  <c r="BE155" i="164"/>
  <c r="BE154" i="164"/>
  <c r="BE153" i="164"/>
  <c r="BE152" i="164"/>
  <c r="BE151" i="164"/>
  <c r="BE150" i="164"/>
  <c r="BE149" i="164"/>
  <c r="BE148" i="164"/>
  <c r="BE147" i="164"/>
  <c r="BE146" i="164"/>
  <c r="BE145" i="164"/>
  <c r="BE144" i="164"/>
  <c r="BE143" i="164"/>
  <c r="BE142" i="164"/>
  <c r="BE141" i="164"/>
  <c r="BE140" i="164"/>
  <c r="BE139" i="164"/>
  <c r="BE138" i="164"/>
  <c r="BE137" i="164"/>
  <c r="BE136" i="164"/>
  <c r="BE135" i="164"/>
  <c r="BE134" i="164"/>
  <c r="BE133" i="164"/>
  <c r="BE132" i="164"/>
  <c r="BE131" i="164"/>
  <c r="BE130" i="164"/>
  <c r="BE129" i="164"/>
  <c r="BE128" i="164"/>
  <c r="BE127" i="164"/>
  <c r="BE126" i="164"/>
  <c r="BE125" i="164"/>
  <c r="BE124" i="164"/>
  <c r="BE123" i="164"/>
  <c r="BE122" i="164"/>
  <c r="BE121" i="164"/>
  <c r="BE120" i="164"/>
  <c r="BE119" i="164"/>
  <c r="BE118" i="164"/>
  <c r="BE117" i="164"/>
  <c r="BE116" i="164"/>
  <c r="BE115" i="164"/>
  <c r="BE114" i="164"/>
  <c r="BE113" i="164"/>
  <c r="BE112" i="164"/>
  <c r="BE111" i="164"/>
  <c r="BE110" i="164"/>
  <c r="BE109" i="164"/>
  <c r="BE108" i="164"/>
  <c r="BE107" i="164"/>
  <c r="BE106" i="164"/>
  <c r="BE105" i="164"/>
  <c r="BE104" i="164"/>
  <c r="BE103" i="164"/>
  <c r="BE102" i="164"/>
  <c r="BE101" i="164"/>
  <c r="BE100" i="164"/>
  <c r="BE99" i="164"/>
  <c r="BE98" i="164"/>
  <c r="BE97" i="164"/>
  <c r="BE96" i="164"/>
  <c r="BE95" i="164"/>
  <c r="BE94" i="164"/>
  <c r="BE93" i="164"/>
  <c r="BE92" i="164"/>
  <c r="BE91" i="164"/>
  <c r="BE90" i="164"/>
  <c r="BE89" i="164"/>
  <c r="BE88" i="164"/>
  <c r="BE87" i="164"/>
  <c r="BE86" i="164"/>
  <c r="BE85" i="164"/>
  <c r="BE84" i="164"/>
  <c r="BE83" i="164"/>
  <c r="BE82" i="164"/>
  <c r="BE81" i="164"/>
  <c r="BE80" i="164"/>
  <c r="BE79" i="164"/>
  <c r="BE78" i="164"/>
  <c r="BE77" i="164"/>
  <c r="BE76" i="164"/>
  <c r="BE75" i="164"/>
  <c r="BE74" i="164"/>
  <c r="BE73" i="164"/>
  <c r="BE72" i="164"/>
  <c r="BE71" i="164"/>
  <c r="BE70" i="164"/>
  <c r="BE69" i="164"/>
  <c r="BE68" i="164"/>
  <c r="BE67" i="164"/>
  <c r="BE66" i="164"/>
  <c r="BE65" i="164"/>
  <c r="BE64" i="164"/>
  <c r="BE63" i="164"/>
  <c r="BE62" i="164"/>
  <c r="BE61" i="164"/>
  <c r="BE60" i="164"/>
  <c r="BE59" i="164"/>
  <c r="BE58" i="164"/>
  <c r="BE57" i="164"/>
  <c r="BE56" i="164"/>
  <c r="BE55" i="164"/>
  <c r="BE54" i="164"/>
  <c r="BE53" i="164"/>
  <c r="BE52" i="164"/>
  <c r="BE51" i="164"/>
  <c r="BE50" i="164"/>
  <c r="BE49" i="164"/>
  <c r="BE48" i="164"/>
  <c r="BE47" i="164"/>
  <c r="BE46" i="164"/>
  <c r="BE45" i="164"/>
  <c r="BE44" i="164"/>
  <c r="BE43" i="164"/>
  <c r="BE42" i="164"/>
  <c r="BE41" i="164"/>
  <c r="BE40" i="164"/>
  <c r="BE39" i="164"/>
  <c r="BE38" i="164"/>
  <c r="BE37" i="164"/>
  <c r="BE36" i="164"/>
  <c r="BE35" i="164"/>
  <c r="BE34" i="164"/>
  <c r="BE33" i="164"/>
  <c r="BE32" i="164"/>
  <c r="BE31" i="164"/>
  <c r="BE30" i="164"/>
  <c r="BE29" i="164"/>
  <c r="BE28" i="164"/>
  <c r="BE27" i="164"/>
  <c r="BE26" i="164"/>
  <c r="BE25" i="164"/>
  <c r="BE24" i="164"/>
  <c r="BE23" i="164"/>
  <c r="BE22" i="164"/>
  <c r="BE21" i="164"/>
  <c r="BE20" i="164"/>
  <c r="BE19" i="164"/>
  <c r="BE18" i="164"/>
  <c r="BE17" i="164"/>
  <c r="BE16" i="164"/>
  <c r="BE15" i="164"/>
  <c r="BE14" i="164"/>
  <c r="BE13" i="164"/>
  <c r="BE12" i="164"/>
  <c r="BE11" i="164"/>
  <c r="BE10" i="164"/>
  <c r="BE9" i="164"/>
  <c r="BE8" i="164"/>
  <c r="BE7" i="164"/>
  <c r="BC376" i="164"/>
  <c r="BC375" i="164"/>
  <c r="BC374" i="164"/>
  <c r="BC373" i="164"/>
  <c r="BC372" i="164"/>
  <c r="BC371" i="164"/>
  <c r="BC370" i="164"/>
  <c r="BC369" i="164"/>
  <c r="BC368" i="164"/>
  <c r="BC367" i="164"/>
  <c r="BC366" i="164"/>
  <c r="BC365" i="164"/>
  <c r="BC364" i="164"/>
  <c r="BC363" i="164"/>
  <c r="BC362" i="164"/>
  <c r="BC361" i="164"/>
  <c r="BC360" i="164"/>
  <c r="BC359" i="164"/>
  <c r="BC358" i="164"/>
  <c r="BC357" i="164"/>
  <c r="BC356" i="164"/>
  <c r="BC355" i="164"/>
  <c r="BC354" i="164"/>
  <c r="BC353" i="164"/>
  <c r="BC352" i="164"/>
  <c r="BC351" i="164"/>
  <c r="BC350" i="164"/>
  <c r="BC349" i="164"/>
  <c r="BC348" i="164"/>
  <c r="BC347" i="164"/>
  <c r="BC346" i="164"/>
  <c r="BC345" i="164"/>
  <c r="BC344" i="164"/>
  <c r="BC343" i="164"/>
  <c r="BC342" i="164"/>
  <c r="BC341" i="164"/>
  <c r="BC340" i="164"/>
  <c r="BC339" i="164"/>
  <c r="BC338" i="164"/>
  <c r="BC337" i="164"/>
  <c r="BC336" i="164"/>
  <c r="BC335" i="164"/>
  <c r="BC334" i="164"/>
  <c r="BC333" i="164"/>
  <c r="BC332" i="164"/>
  <c r="BC331" i="164"/>
  <c r="BC330" i="164"/>
  <c r="BC329" i="164"/>
  <c r="BC328" i="164"/>
  <c r="BC327" i="164"/>
  <c r="BC326" i="164"/>
  <c r="BC325" i="164"/>
  <c r="BC324" i="164"/>
  <c r="BC323" i="164"/>
  <c r="BC322" i="164"/>
  <c r="BC321" i="164"/>
  <c r="BC320" i="164"/>
  <c r="BC319" i="164"/>
  <c r="BC318" i="164"/>
  <c r="BC317" i="164"/>
  <c r="BC316" i="164"/>
  <c r="BC315" i="164"/>
  <c r="BC314" i="164"/>
  <c r="BC313" i="164"/>
  <c r="BC312" i="164"/>
  <c r="BC311" i="164"/>
  <c r="BC310" i="164"/>
  <c r="BC309" i="164"/>
  <c r="BC308" i="164"/>
  <c r="BC307" i="164"/>
  <c r="BC306" i="164"/>
  <c r="BC305" i="164"/>
  <c r="BC304" i="164"/>
  <c r="BC303" i="164"/>
  <c r="BC302" i="164"/>
  <c r="BC301" i="164"/>
  <c r="BC300" i="164"/>
  <c r="BC299" i="164"/>
  <c r="BC298" i="164"/>
  <c r="BC297" i="164"/>
  <c r="BC296" i="164"/>
  <c r="BC295" i="164"/>
  <c r="BC294" i="164"/>
  <c r="BC293" i="164"/>
  <c r="BC292" i="164"/>
  <c r="BC291" i="164"/>
  <c r="BC290" i="164"/>
  <c r="BC289" i="164"/>
  <c r="BC288" i="164"/>
  <c r="BC287" i="164"/>
  <c r="BC286" i="164"/>
  <c r="BC285" i="164"/>
  <c r="BC284" i="164"/>
  <c r="BC283" i="164"/>
  <c r="BC282" i="164"/>
  <c r="BC281" i="164"/>
  <c r="BC280" i="164"/>
  <c r="BC279" i="164"/>
  <c r="BC278" i="164"/>
  <c r="BC277" i="164"/>
  <c r="BC276" i="164"/>
  <c r="BC275" i="164"/>
  <c r="BC274" i="164"/>
  <c r="BC273" i="164"/>
  <c r="BC272" i="164"/>
  <c r="BC271" i="164"/>
  <c r="BC270" i="164"/>
  <c r="BC269" i="164"/>
  <c r="BC268" i="164"/>
  <c r="BC267" i="164"/>
  <c r="BC266" i="164"/>
  <c r="BC265" i="164"/>
  <c r="BC264" i="164"/>
  <c r="BC263" i="164"/>
  <c r="BC262" i="164"/>
  <c r="BC261" i="164"/>
  <c r="BC260" i="164"/>
  <c r="BC259" i="164"/>
  <c r="BC258" i="164"/>
  <c r="BC257" i="164"/>
  <c r="BC256" i="164"/>
  <c r="BC255" i="164"/>
  <c r="BC254" i="164"/>
  <c r="BC253" i="164"/>
  <c r="BC252" i="164"/>
  <c r="BC251" i="164"/>
  <c r="BC250" i="164"/>
  <c r="BC249" i="164"/>
  <c r="BC248" i="164"/>
  <c r="BC247" i="164"/>
  <c r="BC246" i="164"/>
  <c r="BC245" i="164"/>
  <c r="BC244" i="164"/>
  <c r="BC243" i="164"/>
  <c r="BC242" i="164"/>
  <c r="BC241" i="164"/>
  <c r="BC240" i="164"/>
  <c r="BC239" i="164"/>
  <c r="BC238" i="164"/>
  <c r="BC237" i="164"/>
  <c r="BC236" i="164"/>
  <c r="BC235" i="164"/>
  <c r="BC234" i="164"/>
  <c r="BC233" i="164"/>
  <c r="BC232" i="164"/>
  <c r="BC231" i="164"/>
  <c r="BC230" i="164"/>
  <c r="BC229" i="164"/>
  <c r="BC228" i="164"/>
  <c r="BC227" i="164"/>
  <c r="BC226" i="164"/>
  <c r="BC225" i="164"/>
  <c r="BC224" i="164"/>
  <c r="BC223" i="164"/>
  <c r="BC222" i="164"/>
  <c r="BC221" i="164"/>
  <c r="BC220" i="164"/>
  <c r="BC219" i="164"/>
  <c r="BC218" i="164"/>
  <c r="BC217" i="164"/>
  <c r="BC216" i="164"/>
  <c r="BC215" i="164"/>
  <c r="BC214" i="164"/>
  <c r="BC213" i="164"/>
  <c r="BC212" i="164"/>
  <c r="BC211" i="164"/>
  <c r="BC210" i="164"/>
  <c r="BC209" i="164"/>
  <c r="BC208" i="164"/>
  <c r="BC207" i="164"/>
  <c r="BC206" i="164"/>
  <c r="BC205" i="164"/>
  <c r="BC204" i="164"/>
  <c r="BC203" i="164"/>
  <c r="BC202" i="164"/>
  <c r="BC201" i="164"/>
  <c r="BC200" i="164"/>
  <c r="BC199" i="164"/>
  <c r="BC198" i="164"/>
  <c r="BC197" i="164"/>
  <c r="BC196" i="164"/>
  <c r="BC195" i="164"/>
  <c r="BC194" i="164"/>
  <c r="BC193" i="164"/>
  <c r="BC192" i="164"/>
  <c r="BC191" i="164"/>
  <c r="BC190" i="164"/>
  <c r="BC189" i="164"/>
  <c r="BC188" i="164"/>
  <c r="BC187" i="164"/>
  <c r="BC186" i="164"/>
  <c r="BC185" i="164"/>
  <c r="BC184" i="164"/>
  <c r="BC183" i="164"/>
  <c r="BC182" i="164"/>
  <c r="BC181" i="164"/>
  <c r="BC180" i="164"/>
  <c r="BC179" i="164"/>
  <c r="BC178" i="164"/>
  <c r="BC177" i="164"/>
  <c r="BC176" i="164"/>
  <c r="BC175" i="164"/>
  <c r="BC174" i="164"/>
  <c r="BC173" i="164"/>
  <c r="BC172" i="164"/>
  <c r="BC171" i="164"/>
  <c r="BC170" i="164"/>
  <c r="BC169" i="164"/>
  <c r="BC168" i="164"/>
  <c r="BC167" i="164"/>
  <c r="BC166" i="164"/>
  <c r="BC165" i="164"/>
  <c r="BC164" i="164"/>
  <c r="BC163" i="164"/>
  <c r="BC162" i="164"/>
  <c r="BC161" i="164"/>
  <c r="BC160" i="164"/>
  <c r="BC159" i="164"/>
  <c r="BC158" i="164"/>
  <c r="BC157" i="164"/>
  <c r="BC156" i="164"/>
  <c r="BC155" i="164"/>
  <c r="BC154" i="164"/>
  <c r="BC153" i="164"/>
  <c r="BC152" i="164"/>
  <c r="BC151" i="164"/>
  <c r="BC150" i="164"/>
  <c r="BC149" i="164"/>
  <c r="BC148" i="164"/>
  <c r="BC147" i="164"/>
  <c r="BC146" i="164"/>
  <c r="BC145" i="164"/>
  <c r="BC144" i="164"/>
  <c r="BC143" i="164"/>
  <c r="BC142" i="164"/>
  <c r="BC141" i="164"/>
  <c r="BC140" i="164"/>
  <c r="BC139" i="164"/>
  <c r="BC138" i="164"/>
  <c r="BC137" i="164"/>
  <c r="BC136" i="164"/>
  <c r="BC135" i="164"/>
  <c r="BC134" i="164"/>
  <c r="BC133" i="164"/>
  <c r="BC132" i="164"/>
  <c r="BC131" i="164"/>
  <c r="BC130" i="164"/>
  <c r="BC129" i="164"/>
  <c r="BC128" i="164"/>
  <c r="BC127" i="164"/>
  <c r="BC126" i="164"/>
  <c r="BC125" i="164"/>
  <c r="BC124" i="164"/>
  <c r="BC123" i="164"/>
  <c r="BC122" i="164"/>
  <c r="BC121" i="164"/>
  <c r="BC120" i="164"/>
  <c r="BC119" i="164"/>
  <c r="BC118" i="164"/>
  <c r="BC117" i="164"/>
  <c r="BC116" i="164"/>
  <c r="BC115" i="164"/>
  <c r="BC114" i="164"/>
  <c r="BC113" i="164"/>
  <c r="BC112" i="164"/>
  <c r="BC111" i="164"/>
  <c r="BC110" i="164"/>
  <c r="BC109" i="164"/>
  <c r="BC108" i="164"/>
  <c r="BC107" i="164"/>
  <c r="BC106" i="164"/>
  <c r="BC105" i="164"/>
  <c r="BC104" i="164"/>
  <c r="BC103" i="164"/>
  <c r="BC102" i="164"/>
  <c r="BC101" i="164"/>
  <c r="BC100" i="164"/>
  <c r="BC99" i="164"/>
  <c r="BC98" i="164"/>
  <c r="BC97" i="164"/>
  <c r="BC96" i="164"/>
  <c r="BC95" i="164"/>
  <c r="BC94" i="164"/>
  <c r="BC93" i="164"/>
  <c r="BC92" i="164"/>
  <c r="BC91" i="164"/>
  <c r="BC90" i="164"/>
  <c r="BC89" i="164"/>
  <c r="BC88" i="164"/>
  <c r="BC87" i="164"/>
  <c r="BC86" i="164"/>
  <c r="BC85" i="164"/>
  <c r="BC84" i="164"/>
  <c r="BC83" i="164"/>
  <c r="BC82" i="164"/>
  <c r="BC81" i="164"/>
  <c r="BC80" i="164"/>
  <c r="BC79" i="164"/>
  <c r="BC78" i="164"/>
  <c r="BC77" i="164"/>
  <c r="BC76" i="164"/>
  <c r="BC75" i="164"/>
  <c r="BC74" i="164"/>
  <c r="BC73" i="164"/>
  <c r="BC72" i="164"/>
  <c r="BC71" i="164"/>
  <c r="BC70" i="164"/>
  <c r="BC69" i="164"/>
  <c r="BC68" i="164"/>
  <c r="BC67" i="164"/>
  <c r="BC66" i="164"/>
  <c r="BC65" i="164"/>
  <c r="BC64" i="164"/>
  <c r="BC63" i="164"/>
  <c r="BC62" i="164"/>
  <c r="BC61" i="164"/>
  <c r="BC60" i="164"/>
  <c r="BC59" i="164"/>
  <c r="BC58" i="164"/>
  <c r="BC57" i="164"/>
  <c r="BC56" i="164"/>
  <c r="BC55" i="164"/>
  <c r="BC54" i="164"/>
  <c r="BC53" i="164"/>
  <c r="BC52" i="164"/>
  <c r="BC51" i="164"/>
  <c r="BC50" i="164"/>
  <c r="BC49" i="164"/>
  <c r="BC48" i="164"/>
  <c r="BC47" i="164"/>
  <c r="BC46" i="164"/>
  <c r="BC45" i="164"/>
  <c r="BC44" i="164"/>
  <c r="BC43" i="164"/>
  <c r="BC42" i="164"/>
  <c r="BC41" i="164"/>
  <c r="BC40" i="164"/>
  <c r="BC39" i="164"/>
  <c r="BC38" i="164"/>
  <c r="BC37" i="164"/>
  <c r="BC36" i="164"/>
  <c r="BC35" i="164"/>
  <c r="BC34" i="164"/>
  <c r="BC33" i="164"/>
  <c r="BC32" i="164"/>
  <c r="BC31" i="164"/>
  <c r="BC30" i="164"/>
  <c r="BC29" i="164"/>
  <c r="BC28" i="164"/>
  <c r="BC27" i="164"/>
  <c r="BC26" i="164"/>
  <c r="BC25" i="164"/>
  <c r="BC24" i="164"/>
  <c r="BC23" i="164"/>
  <c r="BC22" i="164"/>
  <c r="BC21" i="164"/>
  <c r="BC20" i="164"/>
  <c r="BC19" i="164"/>
  <c r="BC18" i="164"/>
  <c r="BC17" i="164"/>
  <c r="BC16" i="164"/>
  <c r="BC15" i="164"/>
  <c r="BC14" i="164"/>
  <c r="BC13" i="164"/>
  <c r="BC12" i="164"/>
  <c r="BC11" i="164"/>
  <c r="BC10" i="164"/>
  <c r="BC9" i="164"/>
  <c r="BC8" i="164"/>
  <c r="BC7" i="164"/>
  <c r="BD7" i="164" s="1"/>
  <c r="CI7" i="164" s="1"/>
  <c r="BB376" i="164"/>
  <c r="BB375" i="164"/>
  <c r="BB374" i="164"/>
  <c r="BB373" i="164"/>
  <c r="BB372" i="164"/>
  <c r="BB371" i="164"/>
  <c r="BB370" i="164"/>
  <c r="BB369" i="164"/>
  <c r="BB368" i="164"/>
  <c r="BB367" i="164"/>
  <c r="BB366" i="164"/>
  <c r="BB365" i="164"/>
  <c r="BB364" i="164"/>
  <c r="BB363" i="164"/>
  <c r="BB362" i="164"/>
  <c r="BB361" i="164"/>
  <c r="BB360" i="164"/>
  <c r="BB359" i="164"/>
  <c r="BB358" i="164"/>
  <c r="BB357" i="164"/>
  <c r="BB356" i="164"/>
  <c r="BB355" i="164"/>
  <c r="BB354" i="164"/>
  <c r="BB353" i="164"/>
  <c r="BB352" i="164"/>
  <c r="BB351" i="164"/>
  <c r="BB350" i="164"/>
  <c r="BB349" i="164"/>
  <c r="BB348" i="164"/>
  <c r="BB347" i="164"/>
  <c r="BB346" i="164"/>
  <c r="BB345" i="164"/>
  <c r="BB344" i="164"/>
  <c r="BB343" i="164"/>
  <c r="BB342" i="164"/>
  <c r="BB341" i="164"/>
  <c r="BB340" i="164"/>
  <c r="BB339" i="164"/>
  <c r="BB338" i="164"/>
  <c r="BB337" i="164"/>
  <c r="BB336" i="164"/>
  <c r="BB335" i="164"/>
  <c r="BB334" i="164"/>
  <c r="BB333" i="164"/>
  <c r="BB332" i="164"/>
  <c r="BB331" i="164"/>
  <c r="BB330" i="164"/>
  <c r="BB329" i="164"/>
  <c r="BB328" i="164"/>
  <c r="BB327" i="164"/>
  <c r="BB326" i="164"/>
  <c r="BB325" i="164"/>
  <c r="BB324" i="164"/>
  <c r="BB323" i="164"/>
  <c r="BB322" i="164"/>
  <c r="BB321" i="164"/>
  <c r="BB320" i="164"/>
  <c r="BB319" i="164"/>
  <c r="BB318" i="164"/>
  <c r="BB317" i="164"/>
  <c r="BB316" i="164"/>
  <c r="BB315" i="164"/>
  <c r="BB314" i="164"/>
  <c r="BB313" i="164"/>
  <c r="BB312" i="164"/>
  <c r="BB311" i="164"/>
  <c r="BB310" i="164"/>
  <c r="BB309" i="164"/>
  <c r="BB308" i="164"/>
  <c r="BB307" i="164"/>
  <c r="BB306" i="164"/>
  <c r="BB305" i="164"/>
  <c r="BB304" i="164"/>
  <c r="BB303" i="164"/>
  <c r="BB302" i="164"/>
  <c r="BB301" i="164"/>
  <c r="BB300" i="164"/>
  <c r="BB299" i="164"/>
  <c r="BB298" i="164"/>
  <c r="BB297" i="164"/>
  <c r="BB296" i="164"/>
  <c r="BB295" i="164"/>
  <c r="BB294" i="164"/>
  <c r="BB293" i="164"/>
  <c r="BB292" i="164"/>
  <c r="BB291" i="164"/>
  <c r="BB290" i="164"/>
  <c r="BB289" i="164"/>
  <c r="BB288" i="164"/>
  <c r="BB287" i="164"/>
  <c r="BB286" i="164"/>
  <c r="BB285" i="164"/>
  <c r="BB284" i="164"/>
  <c r="BB283" i="164"/>
  <c r="BB282" i="164"/>
  <c r="BB281" i="164"/>
  <c r="BB280" i="164"/>
  <c r="BB279" i="164"/>
  <c r="BB278" i="164"/>
  <c r="BB277" i="164"/>
  <c r="BB276" i="164"/>
  <c r="BB275" i="164"/>
  <c r="BB274" i="164"/>
  <c r="BB273" i="164"/>
  <c r="BB272" i="164"/>
  <c r="BB271" i="164"/>
  <c r="BB270" i="164"/>
  <c r="BB269" i="164"/>
  <c r="BB268" i="164"/>
  <c r="BB267" i="164"/>
  <c r="BB266" i="164"/>
  <c r="BB265" i="164"/>
  <c r="BB264" i="164"/>
  <c r="BB263" i="164"/>
  <c r="BB262" i="164"/>
  <c r="BB261" i="164"/>
  <c r="BB260" i="164"/>
  <c r="BB259" i="164"/>
  <c r="BB258" i="164"/>
  <c r="BB257" i="164"/>
  <c r="BB256" i="164"/>
  <c r="BB255" i="164"/>
  <c r="BB254" i="164"/>
  <c r="BB253" i="164"/>
  <c r="BB252" i="164"/>
  <c r="BB251" i="164"/>
  <c r="BB250" i="164"/>
  <c r="BB249" i="164"/>
  <c r="BB248" i="164"/>
  <c r="BB247" i="164"/>
  <c r="BB246" i="164"/>
  <c r="BB245" i="164"/>
  <c r="BB244" i="164"/>
  <c r="BB243" i="164"/>
  <c r="BB242" i="164"/>
  <c r="BB241" i="164"/>
  <c r="BB240" i="164"/>
  <c r="BB239" i="164"/>
  <c r="BB238" i="164"/>
  <c r="BB237" i="164"/>
  <c r="BB236" i="164"/>
  <c r="BB235" i="164"/>
  <c r="BB234" i="164"/>
  <c r="BB233" i="164"/>
  <c r="BB232" i="164"/>
  <c r="BB231" i="164"/>
  <c r="BB230" i="164"/>
  <c r="BB229" i="164"/>
  <c r="BB228" i="164"/>
  <c r="BB227" i="164"/>
  <c r="BB226" i="164"/>
  <c r="BB225" i="164"/>
  <c r="BB224" i="164"/>
  <c r="BB223" i="164"/>
  <c r="BB222" i="164"/>
  <c r="BB221" i="164"/>
  <c r="BB220" i="164"/>
  <c r="BB219" i="164"/>
  <c r="BB218" i="164"/>
  <c r="BB217" i="164"/>
  <c r="BB216" i="164"/>
  <c r="BB215" i="164"/>
  <c r="BB214" i="164"/>
  <c r="BB213" i="164"/>
  <c r="BB212" i="164"/>
  <c r="BB211" i="164"/>
  <c r="BB210" i="164"/>
  <c r="BB209" i="164"/>
  <c r="BB208" i="164"/>
  <c r="BB207" i="164"/>
  <c r="BB206" i="164"/>
  <c r="BB205" i="164"/>
  <c r="BB204" i="164"/>
  <c r="BB203" i="164"/>
  <c r="BB202" i="164"/>
  <c r="BB201" i="164"/>
  <c r="BB200" i="164"/>
  <c r="BB199" i="164"/>
  <c r="BB198" i="164"/>
  <c r="BB197" i="164"/>
  <c r="BB196" i="164"/>
  <c r="BB195" i="164"/>
  <c r="BB194" i="164"/>
  <c r="BB193" i="164"/>
  <c r="BB192" i="164"/>
  <c r="BB191" i="164"/>
  <c r="BB190" i="164"/>
  <c r="BB189" i="164"/>
  <c r="BB188" i="164"/>
  <c r="BB187" i="164"/>
  <c r="BB186" i="164"/>
  <c r="BB185" i="164"/>
  <c r="BB184" i="164"/>
  <c r="BB183" i="164"/>
  <c r="BB182" i="164"/>
  <c r="BB181" i="164"/>
  <c r="BB180" i="164"/>
  <c r="BB179" i="164"/>
  <c r="BB178" i="164"/>
  <c r="BB177" i="164"/>
  <c r="BB176" i="164"/>
  <c r="BB175" i="164"/>
  <c r="BB174" i="164"/>
  <c r="BB173" i="164"/>
  <c r="BB172" i="164"/>
  <c r="BB171" i="164"/>
  <c r="BB170" i="164"/>
  <c r="BB169" i="164"/>
  <c r="BB168" i="164"/>
  <c r="BB167" i="164"/>
  <c r="BB166" i="164"/>
  <c r="BB165" i="164"/>
  <c r="BB164" i="164"/>
  <c r="BB163" i="164"/>
  <c r="BB162" i="164"/>
  <c r="BB161" i="164"/>
  <c r="BB160" i="164"/>
  <c r="BB159" i="164"/>
  <c r="BB158" i="164"/>
  <c r="BB157" i="164"/>
  <c r="BB156" i="164"/>
  <c r="BB155" i="164"/>
  <c r="BB154" i="164"/>
  <c r="BB153" i="164"/>
  <c r="BB152" i="164"/>
  <c r="BB151" i="164"/>
  <c r="BB150" i="164"/>
  <c r="BB149" i="164"/>
  <c r="BB148" i="164"/>
  <c r="BB147" i="164"/>
  <c r="BB146" i="164"/>
  <c r="BB145" i="164"/>
  <c r="BB144" i="164"/>
  <c r="BB143" i="164"/>
  <c r="BB142" i="164"/>
  <c r="BB141" i="164"/>
  <c r="BB140" i="164"/>
  <c r="BB139" i="164"/>
  <c r="BB138" i="164"/>
  <c r="BB137" i="164"/>
  <c r="BB136" i="164"/>
  <c r="BB135" i="164"/>
  <c r="BB134" i="164"/>
  <c r="BB133" i="164"/>
  <c r="BB132" i="164"/>
  <c r="BB131" i="164"/>
  <c r="BB130" i="164"/>
  <c r="BB129" i="164"/>
  <c r="BB128" i="164"/>
  <c r="BB127" i="164"/>
  <c r="BB126" i="164"/>
  <c r="BB125" i="164"/>
  <c r="BB124" i="164"/>
  <c r="BB123" i="164"/>
  <c r="BB122" i="164"/>
  <c r="BB121" i="164"/>
  <c r="BB120" i="164"/>
  <c r="BB119" i="164"/>
  <c r="BB118" i="164"/>
  <c r="BB117" i="164"/>
  <c r="BB116" i="164"/>
  <c r="BB115" i="164"/>
  <c r="BB114" i="164"/>
  <c r="BB113" i="164"/>
  <c r="BB112" i="164"/>
  <c r="BB111" i="164"/>
  <c r="BB110" i="164"/>
  <c r="BB109" i="164"/>
  <c r="BB108" i="164"/>
  <c r="BB107" i="164"/>
  <c r="BB106" i="164"/>
  <c r="BB105" i="164"/>
  <c r="BB104" i="164"/>
  <c r="BB103" i="164"/>
  <c r="BB102" i="164"/>
  <c r="BB101" i="164"/>
  <c r="BB100" i="164"/>
  <c r="BB99" i="164"/>
  <c r="BB98" i="164"/>
  <c r="BB97" i="164"/>
  <c r="BB96" i="164"/>
  <c r="BB95" i="164"/>
  <c r="BB94" i="164"/>
  <c r="BB93" i="164"/>
  <c r="BB92" i="164"/>
  <c r="BB91" i="164"/>
  <c r="BB90" i="164"/>
  <c r="BB89" i="164"/>
  <c r="BB88" i="164"/>
  <c r="BB87" i="164"/>
  <c r="BB86" i="164"/>
  <c r="BB85" i="164"/>
  <c r="BB84" i="164"/>
  <c r="BB83" i="164"/>
  <c r="BB82" i="164"/>
  <c r="BB81" i="164"/>
  <c r="BB80" i="164"/>
  <c r="BB79" i="164"/>
  <c r="BB78" i="164"/>
  <c r="BB77" i="164"/>
  <c r="BB76" i="164"/>
  <c r="BB75" i="164"/>
  <c r="BB74" i="164"/>
  <c r="BB73" i="164"/>
  <c r="BB72" i="164"/>
  <c r="BB71" i="164"/>
  <c r="BB70" i="164"/>
  <c r="BB69" i="164"/>
  <c r="BB68" i="164"/>
  <c r="BB67" i="164"/>
  <c r="BB66" i="164"/>
  <c r="BB65" i="164"/>
  <c r="BB64" i="164"/>
  <c r="BB63" i="164"/>
  <c r="BB62" i="164"/>
  <c r="BB61" i="164"/>
  <c r="BB60" i="164"/>
  <c r="BB59" i="164"/>
  <c r="BB58" i="164"/>
  <c r="BB57" i="164"/>
  <c r="BB56" i="164"/>
  <c r="BB55" i="164"/>
  <c r="BB54" i="164"/>
  <c r="BB53" i="164"/>
  <c r="BB52" i="164"/>
  <c r="BB51" i="164"/>
  <c r="BB50" i="164"/>
  <c r="BB49" i="164"/>
  <c r="BB48" i="164"/>
  <c r="BB47" i="164"/>
  <c r="BB46" i="164"/>
  <c r="BB45" i="164"/>
  <c r="BB44" i="164"/>
  <c r="BB43" i="164"/>
  <c r="BB42" i="164"/>
  <c r="BB41" i="164"/>
  <c r="BB40" i="164"/>
  <c r="BB39" i="164"/>
  <c r="BB38" i="164"/>
  <c r="BB37" i="164"/>
  <c r="BB36" i="164"/>
  <c r="BB35" i="164"/>
  <c r="BB34" i="164"/>
  <c r="BB33" i="164"/>
  <c r="BB32" i="164"/>
  <c r="BB31" i="164"/>
  <c r="BB30" i="164"/>
  <c r="BB29" i="164"/>
  <c r="BB28" i="164"/>
  <c r="BB27" i="164"/>
  <c r="BB26" i="164"/>
  <c r="BB25" i="164"/>
  <c r="BB24" i="164"/>
  <c r="BB23" i="164"/>
  <c r="BB22" i="164"/>
  <c r="BB21" i="164"/>
  <c r="BB20" i="164"/>
  <c r="BB19" i="164"/>
  <c r="BB18" i="164"/>
  <c r="BB17" i="164"/>
  <c r="BB16" i="164"/>
  <c r="BB15" i="164"/>
  <c r="BB14" i="164"/>
  <c r="BB13" i="164"/>
  <c r="BB12" i="164"/>
  <c r="BB11" i="164"/>
  <c r="BB10" i="164"/>
  <c r="BB9" i="164"/>
  <c r="BB8" i="164"/>
  <c r="BW7" i="164" l="1"/>
  <c r="F14" i="174"/>
  <c r="F13" i="174"/>
  <c r="F12" i="174"/>
  <c r="F11" i="174"/>
  <c r="F9" i="174"/>
  <c r="F8" i="174"/>
  <c r="F7" i="174"/>
  <c r="F6" i="174"/>
  <c r="AE11" i="161"/>
  <c r="AJ7" i="161"/>
  <c r="AH7" i="161"/>
  <c r="AF7" i="161"/>
  <c r="AE7" i="161"/>
  <c r="AG7" i="161" l="1"/>
  <c r="AI7" i="161"/>
  <c r="AK7" i="161"/>
  <c r="AJ11" i="161"/>
  <c r="AJ10" i="161"/>
  <c r="AH11" i="161"/>
  <c r="AH10" i="161"/>
  <c r="AM243" i="164" l="1"/>
  <c r="AM228" i="164"/>
  <c r="AT343" i="164"/>
  <c r="BX7" i="164" l="1"/>
  <c r="CP7" i="164" s="1"/>
  <c r="EE7" i="164" s="1"/>
  <c r="AZ378" i="164" l="1"/>
  <c r="BA373" i="164"/>
  <c r="BA368" i="164"/>
  <c r="BA363" i="164"/>
  <c r="BA358" i="164"/>
  <c r="BA353" i="164"/>
  <c r="BA348" i="164"/>
  <c r="BA343" i="164"/>
  <c r="BA338" i="164"/>
  <c r="BA333" i="164"/>
  <c r="BA328" i="164"/>
  <c r="BA323" i="164"/>
  <c r="BA318" i="164"/>
  <c r="BA313" i="164"/>
  <c r="BA308" i="164"/>
  <c r="BA303" i="164"/>
  <c r="BA298" i="164"/>
  <c r="BA293" i="164"/>
  <c r="BA288" i="164"/>
  <c r="BA283" i="164"/>
  <c r="BA278" i="164"/>
  <c r="BA273" i="164"/>
  <c r="BA268" i="164"/>
  <c r="BA263" i="164"/>
  <c r="BA258" i="164"/>
  <c r="BA253" i="164"/>
  <c r="BA248" i="164"/>
  <c r="BA243" i="164"/>
  <c r="BA238" i="164"/>
  <c r="BA233" i="164"/>
  <c r="BA228" i="164"/>
  <c r="BA223" i="164"/>
  <c r="BA218" i="164"/>
  <c r="BA213" i="164"/>
  <c r="BA208" i="164"/>
  <c r="BA203" i="164"/>
  <c r="BA198" i="164"/>
  <c r="BA193" i="164"/>
  <c r="BA188" i="164"/>
  <c r="BA183" i="164"/>
  <c r="BA178" i="164"/>
  <c r="BA173" i="164"/>
  <c r="BA168" i="164"/>
  <c r="BA163" i="164"/>
  <c r="BA158" i="164"/>
  <c r="BA153" i="164"/>
  <c r="BA148" i="164"/>
  <c r="BA143" i="164"/>
  <c r="BA138" i="164"/>
  <c r="BA133" i="164"/>
  <c r="BA128" i="164"/>
  <c r="BA123" i="164"/>
  <c r="BA118" i="164"/>
  <c r="BA113" i="164"/>
  <c r="BA108" i="164"/>
  <c r="BA103" i="164"/>
  <c r="BA98" i="164"/>
  <c r="BA93" i="164"/>
  <c r="BA88" i="164"/>
  <c r="BA83" i="164"/>
  <c r="BA78" i="164"/>
  <c r="BA73" i="164"/>
  <c r="BA68" i="164"/>
  <c r="BA63" i="164"/>
  <c r="BA58" i="164"/>
  <c r="BA53" i="164"/>
  <c r="BA48" i="164"/>
  <c r="BA43" i="164"/>
  <c r="BA38" i="164"/>
  <c r="BA33" i="164"/>
  <c r="BA28" i="164"/>
  <c r="BA23" i="164"/>
  <c r="BA18" i="164"/>
  <c r="BA13" i="164"/>
  <c r="BA8" i="164"/>
  <c r="AX378" i="164"/>
  <c r="AY373" i="164"/>
  <c r="AY368" i="164"/>
  <c r="AY363" i="164"/>
  <c r="AY358" i="164"/>
  <c r="AY353" i="164"/>
  <c r="AY348" i="164"/>
  <c r="AY343" i="164"/>
  <c r="AY338" i="164"/>
  <c r="AY333" i="164"/>
  <c r="AY328" i="164"/>
  <c r="AY323" i="164"/>
  <c r="AY318" i="164"/>
  <c r="AY313" i="164"/>
  <c r="AY308" i="164"/>
  <c r="AY303" i="164"/>
  <c r="AY298" i="164"/>
  <c r="AY293" i="164"/>
  <c r="AY288" i="164"/>
  <c r="AY283" i="164"/>
  <c r="AY278" i="164"/>
  <c r="AY273" i="164"/>
  <c r="AY268" i="164"/>
  <c r="AY263" i="164"/>
  <c r="AY258" i="164"/>
  <c r="AY253" i="164"/>
  <c r="AY248" i="164"/>
  <c r="AY243" i="164"/>
  <c r="AY238" i="164"/>
  <c r="AY233" i="164"/>
  <c r="AY228" i="164"/>
  <c r="AY223" i="164"/>
  <c r="AY218" i="164"/>
  <c r="AY213" i="164"/>
  <c r="AY208" i="164"/>
  <c r="AY203" i="164"/>
  <c r="AY198" i="164"/>
  <c r="AY193" i="164"/>
  <c r="AY188" i="164"/>
  <c r="AY183" i="164"/>
  <c r="AY178" i="164"/>
  <c r="AY173" i="164"/>
  <c r="AY168" i="164"/>
  <c r="AY163" i="164"/>
  <c r="AY158" i="164"/>
  <c r="AY153" i="164"/>
  <c r="AY148" i="164"/>
  <c r="AY143" i="164"/>
  <c r="AY138" i="164"/>
  <c r="AY133" i="164"/>
  <c r="AY128" i="164"/>
  <c r="AY123" i="164"/>
  <c r="AY118" i="164"/>
  <c r="AY113" i="164"/>
  <c r="AY108" i="164"/>
  <c r="AY103" i="164"/>
  <c r="AY98" i="164"/>
  <c r="AY93" i="164"/>
  <c r="AY88" i="164"/>
  <c r="AY83" i="164"/>
  <c r="AY78" i="164"/>
  <c r="AY73" i="164"/>
  <c r="AY68" i="164"/>
  <c r="AY63" i="164"/>
  <c r="AY58" i="164"/>
  <c r="AY53" i="164"/>
  <c r="AY48" i="164"/>
  <c r="AY43" i="164"/>
  <c r="AY38" i="164"/>
  <c r="AY33" i="164"/>
  <c r="AY28" i="164"/>
  <c r="AY23" i="164"/>
  <c r="AY18" i="164"/>
  <c r="AY13" i="164"/>
  <c r="AY8" i="164"/>
  <c r="AV378" i="164"/>
  <c r="AU378" i="164"/>
  <c r="AW373" i="164"/>
  <c r="AW368" i="164"/>
  <c r="AW363" i="164"/>
  <c r="AW358" i="164"/>
  <c r="AW353" i="164"/>
  <c r="AW348" i="164"/>
  <c r="AW343" i="164"/>
  <c r="AW338" i="164"/>
  <c r="AW333" i="164"/>
  <c r="AW328" i="164"/>
  <c r="AW323" i="164"/>
  <c r="AW318" i="164"/>
  <c r="AW313" i="164"/>
  <c r="AW308" i="164"/>
  <c r="AW303" i="164"/>
  <c r="AW298" i="164"/>
  <c r="AW293" i="164"/>
  <c r="AW288" i="164"/>
  <c r="AW283" i="164"/>
  <c r="AW278" i="164"/>
  <c r="AW273" i="164"/>
  <c r="AW268" i="164"/>
  <c r="AW263" i="164"/>
  <c r="AW258" i="164"/>
  <c r="AW253" i="164"/>
  <c r="AW248" i="164"/>
  <c r="AW243" i="164"/>
  <c r="AW238" i="164"/>
  <c r="AW233" i="164"/>
  <c r="AW228" i="164"/>
  <c r="AW223" i="164"/>
  <c r="AW218" i="164"/>
  <c r="AW213" i="164"/>
  <c r="AW208" i="164"/>
  <c r="AW203" i="164"/>
  <c r="AW198" i="164"/>
  <c r="AW193" i="164"/>
  <c r="AW188" i="164"/>
  <c r="AW183" i="164"/>
  <c r="AW178" i="164"/>
  <c r="AW173" i="164"/>
  <c r="AW168" i="164"/>
  <c r="AW163" i="164"/>
  <c r="AW158" i="164"/>
  <c r="AW153" i="164"/>
  <c r="AW148" i="164"/>
  <c r="AW143" i="164"/>
  <c r="AW138" i="164"/>
  <c r="AW133" i="164"/>
  <c r="AW128" i="164"/>
  <c r="AW123" i="164"/>
  <c r="AW118" i="164"/>
  <c r="AW113" i="164"/>
  <c r="AW108" i="164"/>
  <c r="AW103" i="164"/>
  <c r="AW98" i="164"/>
  <c r="AW93" i="164"/>
  <c r="AW88" i="164"/>
  <c r="AW83" i="164"/>
  <c r="AW78" i="164"/>
  <c r="AW73" i="164"/>
  <c r="AW68" i="164"/>
  <c r="AW63" i="164"/>
  <c r="AW58" i="164"/>
  <c r="AW53" i="164"/>
  <c r="AW48" i="164"/>
  <c r="AW43" i="164"/>
  <c r="AW38" i="164"/>
  <c r="AW33" i="164"/>
  <c r="AW28" i="164"/>
  <c r="AW23" i="164"/>
  <c r="AW18" i="164"/>
  <c r="AW13" i="164"/>
  <c r="AW8" i="164"/>
  <c r="AS378" i="164"/>
  <c r="AT373" i="164"/>
  <c r="AT368" i="164"/>
  <c r="AT363" i="164"/>
  <c r="AT358" i="164"/>
  <c r="AT353" i="164"/>
  <c r="AT348" i="164"/>
  <c r="AT344" i="164"/>
  <c r="AT338" i="164"/>
  <c r="AT333" i="164"/>
  <c r="AT328" i="164"/>
  <c r="AT323" i="164"/>
  <c r="AT318" i="164"/>
  <c r="AT313" i="164"/>
  <c r="AT308" i="164"/>
  <c r="AT303" i="164"/>
  <c r="AT298" i="164"/>
  <c r="AT293" i="164"/>
  <c r="AT288" i="164"/>
  <c r="AT283" i="164"/>
  <c r="AT278" i="164"/>
  <c r="AT273" i="164"/>
  <c r="AT268" i="164"/>
  <c r="AT263" i="164"/>
  <c r="AT258" i="164"/>
  <c r="AT253" i="164"/>
  <c r="AT248" i="164"/>
  <c r="AT243" i="164"/>
  <c r="AT238" i="164"/>
  <c r="AT233" i="164"/>
  <c r="AT228" i="164"/>
  <c r="AT223" i="164"/>
  <c r="AT218" i="164"/>
  <c r="AT213" i="164"/>
  <c r="AT208" i="164"/>
  <c r="AT203" i="164"/>
  <c r="AT198" i="164"/>
  <c r="AT193" i="164"/>
  <c r="AT188" i="164"/>
  <c r="AT183" i="164"/>
  <c r="AT178" i="164"/>
  <c r="AT173" i="164"/>
  <c r="AT168" i="164"/>
  <c r="AT163" i="164"/>
  <c r="AT158" i="164"/>
  <c r="AT153" i="164"/>
  <c r="AT148" i="164"/>
  <c r="AT143" i="164"/>
  <c r="AT138" i="164"/>
  <c r="AT133" i="164"/>
  <c r="AT128" i="164"/>
  <c r="AT123" i="164"/>
  <c r="AT118" i="164"/>
  <c r="AT113" i="164"/>
  <c r="AT108" i="164"/>
  <c r="AT103" i="164"/>
  <c r="AT98" i="164"/>
  <c r="AT93" i="164"/>
  <c r="AT88" i="164"/>
  <c r="AT83" i="164"/>
  <c r="AT78" i="164"/>
  <c r="AT73" i="164"/>
  <c r="AT68" i="164"/>
  <c r="AT63" i="164"/>
  <c r="AT58" i="164"/>
  <c r="AT53" i="164"/>
  <c r="AT48" i="164"/>
  <c r="AT43" i="164"/>
  <c r="AT38" i="164"/>
  <c r="AT33" i="164"/>
  <c r="AT28" i="164"/>
  <c r="AT23" i="164"/>
  <c r="AT8" i="164"/>
  <c r="AT18" i="164"/>
  <c r="AT13" i="164"/>
  <c r="AQ378" i="164"/>
  <c r="AR373" i="164"/>
  <c r="AR368" i="164"/>
  <c r="AR363" i="164"/>
  <c r="AR358" i="164"/>
  <c r="AR353" i="164"/>
  <c r="AR348" i="164"/>
  <c r="AR343" i="164"/>
  <c r="AR338" i="164"/>
  <c r="AR333" i="164"/>
  <c r="AR328" i="164"/>
  <c r="AR323" i="164"/>
  <c r="AR318" i="164"/>
  <c r="AR313" i="164"/>
  <c r="AR308" i="164"/>
  <c r="AR303" i="164"/>
  <c r="AR298" i="164"/>
  <c r="AR293" i="164"/>
  <c r="AR288" i="164"/>
  <c r="AR283" i="164"/>
  <c r="AR278" i="164"/>
  <c r="AR273" i="164"/>
  <c r="AR268" i="164"/>
  <c r="AR263" i="164"/>
  <c r="AR258" i="164"/>
  <c r="AR253" i="164"/>
  <c r="AR248" i="164"/>
  <c r="AR243" i="164"/>
  <c r="AR238" i="164"/>
  <c r="AR233" i="164"/>
  <c r="AR228" i="164"/>
  <c r="AR223" i="164"/>
  <c r="AR218" i="164"/>
  <c r="AR213" i="164"/>
  <c r="AR208" i="164"/>
  <c r="AR203" i="164"/>
  <c r="AR198" i="164"/>
  <c r="AR193" i="164"/>
  <c r="AR188" i="164"/>
  <c r="AR183" i="164"/>
  <c r="AR178" i="164"/>
  <c r="AR173" i="164"/>
  <c r="AR168" i="164"/>
  <c r="AR163" i="164"/>
  <c r="AR158" i="164"/>
  <c r="AR153" i="164"/>
  <c r="AR148" i="164"/>
  <c r="AR143" i="164"/>
  <c r="AR138" i="164"/>
  <c r="AR133" i="164"/>
  <c r="AR128" i="164"/>
  <c r="AR123" i="164"/>
  <c r="AR118" i="164"/>
  <c r="AR113" i="164"/>
  <c r="AR108" i="164"/>
  <c r="AR103" i="164"/>
  <c r="AR98" i="164"/>
  <c r="AR93" i="164"/>
  <c r="AR88" i="164"/>
  <c r="AR83" i="164"/>
  <c r="AR78" i="164"/>
  <c r="AR73" i="164"/>
  <c r="AR68" i="164"/>
  <c r="AR63" i="164"/>
  <c r="AR58" i="164"/>
  <c r="AR53" i="164"/>
  <c r="AR48" i="164"/>
  <c r="AR43" i="164"/>
  <c r="AR38" i="164"/>
  <c r="AR33" i="164"/>
  <c r="AR28" i="164"/>
  <c r="AR23" i="164"/>
  <c r="AR18" i="164"/>
  <c r="AR13" i="164"/>
  <c r="AR8" i="164"/>
  <c r="AO378" i="164"/>
  <c r="AN378" i="164"/>
  <c r="AP373" i="164"/>
  <c r="AP368" i="164"/>
  <c r="AP363" i="164"/>
  <c r="AP358" i="164"/>
  <c r="AP353" i="164"/>
  <c r="AP348" i="164"/>
  <c r="AP343" i="164"/>
  <c r="AP338" i="164"/>
  <c r="AP333" i="164"/>
  <c r="AP328" i="164"/>
  <c r="AP323" i="164"/>
  <c r="AP318" i="164"/>
  <c r="AP313" i="164"/>
  <c r="AP308" i="164"/>
  <c r="AP303" i="164"/>
  <c r="AP298" i="164"/>
  <c r="AP293" i="164"/>
  <c r="AP288" i="164"/>
  <c r="AP283" i="164"/>
  <c r="AP278" i="164"/>
  <c r="AP273" i="164"/>
  <c r="AP268" i="164"/>
  <c r="AP263" i="164"/>
  <c r="AP258" i="164"/>
  <c r="AP253" i="164"/>
  <c r="AP248" i="164"/>
  <c r="AP243" i="164"/>
  <c r="AP238" i="164"/>
  <c r="AP233" i="164"/>
  <c r="AP228" i="164"/>
  <c r="AP223" i="164"/>
  <c r="AP218" i="164"/>
  <c r="AP213" i="164"/>
  <c r="AP208" i="164"/>
  <c r="AP203" i="164"/>
  <c r="AP198" i="164"/>
  <c r="AP193" i="164"/>
  <c r="AP188" i="164"/>
  <c r="AP183" i="164"/>
  <c r="AP178" i="164"/>
  <c r="AP173" i="164"/>
  <c r="AP168" i="164"/>
  <c r="AP163" i="164"/>
  <c r="AP158" i="164"/>
  <c r="AP153" i="164"/>
  <c r="AP148" i="164"/>
  <c r="AP143" i="164"/>
  <c r="AP138" i="164"/>
  <c r="AP133" i="164"/>
  <c r="AP128" i="164"/>
  <c r="AP123" i="164"/>
  <c r="AP118" i="164"/>
  <c r="AP113" i="164"/>
  <c r="AP108" i="164"/>
  <c r="AP103" i="164"/>
  <c r="AP98" i="164"/>
  <c r="AP93" i="164"/>
  <c r="AP88" i="164"/>
  <c r="AP83" i="164"/>
  <c r="AP78" i="164"/>
  <c r="AP73" i="164"/>
  <c r="AP68" i="164"/>
  <c r="AP63" i="164"/>
  <c r="AP58" i="164"/>
  <c r="AP53" i="164"/>
  <c r="AP48" i="164"/>
  <c r="AP43" i="164"/>
  <c r="AP38" i="164"/>
  <c r="AP33" i="164"/>
  <c r="AP28" i="164"/>
  <c r="AP23" i="164"/>
  <c r="AP18" i="164"/>
  <c r="AP13" i="164"/>
  <c r="AP8" i="164"/>
  <c r="AL378" i="164"/>
  <c r="AM373" i="164"/>
  <c r="AM368" i="164"/>
  <c r="AM363" i="164"/>
  <c r="AM358" i="164"/>
  <c r="AM353" i="164"/>
  <c r="AM348" i="164"/>
  <c r="AM343" i="164"/>
  <c r="AM338" i="164"/>
  <c r="AM333" i="164"/>
  <c r="AM328" i="164"/>
  <c r="AM323" i="164"/>
  <c r="AM318" i="164"/>
  <c r="AM313" i="164"/>
  <c r="AM308" i="164"/>
  <c r="AM303" i="164"/>
  <c r="AM298" i="164"/>
  <c r="AM293" i="164"/>
  <c r="AM288" i="164"/>
  <c r="AM283" i="164"/>
  <c r="AM278" i="164"/>
  <c r="AM273" i="164"/>
  <c r="AM268" i="164"/>
  <c r="AM263" i="164"/>
  <c r="AM258" i="164"/>
  <c r="AM253" i="164"/>
  <c r="AM248" i="164"/>
  <c r="AM244" i="164"/>
  <c r="AM238" i="164"/>
  <c r="AM233" i="164"/>
  <c r="AM229" i="164"/>
  <c r="AM223" i="164"/>
  <c r="AM218" i="164"/>
  <c r="AM213" i="164"/>
  <c r="AM208" i="164"/>
  <c r="AM203" i="164"/>
  <c r="AM198" i="164"/>
  <c r="AM193" i="164"/>
  <c r="AM188" i="164"/>
  <c r="AM183" i="164"/>
  <c r="AM178" i="164"/>
  <c r="AM173" i="164"/>
  <c r="AM168" i="164"/>
  <c r="AM163" i="164"/>
  <c r="AM158" i="164"/>
  <c r="AM153" i="164"/>
  <c r="AM148" i="164"/>
  <c r="AM143" i="164"/>
  <c r="AM138" i="164"/>
  <c r="AM133" i="164"/>
  <c r="AM128" i="164"/>
  <c r="AM123" i="164"/>
  <c r="AM118" i="164"/>
  <c r="AM113" i="164"/>
  <c r="AM108" i="164"/>
  <c r="AM103" i="164"/>
  <c r="AM98" i="164"/>
  <c r="AM93" i="164"/>
  <c r="AM88" i="164"/>
  <c r="AM83" i="164"/>
  <c r="AM78" i="164"/>
  <c r="AM73" i="164"/>
  <c r="AM68" i="164"/>
  <c r="AM63" i="164"/>
  <c r="AM58" i="164"/>
  <c r="AM53" i="164"/>
  <c r="AM48" i="164"/>
  <c r="AM43" i="164"/>
  <c r="AM38" i="164"/>
  <c r="AM33" i="164"/>
  <c r="AM28" i="164"/>
  <c r="AM23" i="164"/>
  <c r="AM18" i="164"/>
  <c r="AM13" i="164"/>
  <c r="AM8" i="164"/>
  <c r="AJ378" i="164"/>
  <c r="AK373" i="164"/>
  <c r="AK368" i="164"/>
  <c r="AK363" i="164"/>
  <c r="AK358" i="164"/>
  <c r="AK353" i="164"/>
  <c r="AK348" i="164"/>
  <c r="AK343" i="164"/>
  <c r="AK338" i="164"/>
  <c r="AK333" i="164"/>
  <c r="AK328" i="164"/>
  <c r="AK323" i="164"/>
  <c r="AK318" i="164"/>
  <c r="AK313" i="164"/>
  <c r="AK308" i="164"/>
  <c r="AK303" i="164"/>
  <c r="AK298" i="164"/>
  <c r="AK293" i="164"/>
  <c r="AK288" i="164"/>
  <c r="AK283" i="164"/>
  <c r="AK278" i="164"/>
  <c r="AK273" i="164"/>
  <c r="AK268" i="164"/>
  <c r="AK263" i="164"/>
  <c r="AK258" i="164"/>
  <c r="AK253" i="164"/>
  <c r="AK248" i="164"/>
  <c r="AK243" i="164"/>
  <c r="AK238" i="164"/>
  <c r="AK233" i="164"/>
  <c r="AK228" i="164"/>
  <c r="AK223" i="164"/>
  <c r="AK218" i="164"/>
  <c r="AK213" i="164"/>
  <c r="AK208" i="164"/>
  <c r="AK203" i="164"/>
  <c r="AK198" i="164"/>
  <c r="AK193" i="164"/>
  <c r="AK188" i="164"/>
  <c r="AK183" i="164"/>
  <c r="AK178" i="164"/>
  <c r="AK173" i="164"/>
  <c r="AK168" i="164"/>
  <c r="AK163" i="164"/>
  <c r="AK158" i="164"/>
  <c r="AK153" i="164"/>
  <c r="AK148" i="164"/>
  <c r="AK143" i="164"/>
  <c r="AK138" i="164"/>
  <c r="AK133" i="164"/>
  <c r="AK128" i="164"/>
  <c r="AK123" i="164"/>
  <c r="AK118" i="164"/>
  <c r="AK113" i="164"/>
  <c r="AK108" i="164"/>
  <c r="AK103" i="164"/>
  <c r="AK98" i="164"/>
  <c r="AK93" i="164"/>
  <c r="AK88" i="164"/>
  <c r="AK83" i="164"/>
  <c r="AK78" i="164"/>
  <c r="AK73" i="164"/>
  <c r="AK68" i="164"/>
  <c r="AK63" i="164"/>
  <c r="AK58" i="164"/>
  <c r="AK53" i="164"/>
  <c r="AK48" i="164"/>
  <c r="AK43" i="164"/>
  <c r="AK38" i="164"/>
  <c r="AK33" i="164"/>
  <c r="AK28" i="164"/>
  <c r="AK23" i="164"/>
  <c r="AK18" i="164"/>
  <c r="AK13" i="164"/>
  <c r="AK8" i="164"/>
  <c r="AH378" i="164"/>
  <c r="AG378" i="164"/>
  <c r="AI373" i="164"/>
  <c r="AI368" i="164"/>
  <c r="AI363" i="164"/>
  <c r="AI358" i="164"/>
  <c r="AI353" i="164"/>
  <c r="AI348" i="164"/>
  <c r="AI343" i="164"/>
  <c r="AI338" i="164"/>
  <c r="AI333" i="164"/>
  <c r="AI328" i="164"/>
  <c r="AI323" i="164"/>
  <c r="AI318" i="164"/>
  <c r="AI313" i="164"/>
  <c r="AI308" i="164"/>
  <c r="AI303" i="164"/>
  <c r="AI298" i="164"/>
  <c r="AI293" i="164"/>
  <c r="AI288" i="164"/>
  <c r="AI283" i="164"/>
  <c r="AI278" i="164"/>
  <c r="AI273" i="164"/>
  <c r="AI268" i="164"/>
  <c r="AI263" i="164"/>
  <c r="AI258" i="164"/>
  <c r="AI253" i="164"/>
  <c r="AI248" i="164"/>
  <c r="AI243" i="164"/>
  <c r="AI238" i="164"/>
  <c r="AI233" i="164"/>
  <c r="AI228" i="164"/>
  <c r="AI223" i="164"/>
  <c r="AI218" i="164"/>
  <c r="AI213" i="164"/>
  <c r="AI208" i="164"/>
  <c r="AI203" i="164"/>
  <c r="AI198" i="164"/>
  <c r="AI193" i="164"/>
  <c r="AI188" i="164"/>
  <c r="AI183" i="164"/>
  <c r="AI178" i="164"/>
  <c r="AI173" i="164"/>
  <c r="AI168" i="164"/>
  <c r="AI163" i="164"/>
  <c r="AI158" i="164"/>
  <c r="AI153" i="164"/>
  <c r="AI148" i="164"/>
  <c r="AI143" i="164"/>
  <c r="AI138" i="164"/>
  <c r="AI133" i="164"/>
  <c r="AI128" i="164"/>
  <c r="AI123" i="164"/>
  <c r="AI118" i="164"/>
  <c r="AI113" i="164"/>
  <c r="AI108" i="164"/>
  <c r="AI103" i="164"/>
  <c r="AI98" i="164"/>
  <c r="AI93" i="164"/>
  <c r="AI88" i="164"/>
  <c r="AI83" i="164"/>
  <c r="AI78" i="164"/>
  <c r="AI73" i="164"/>
  <c r="AI68" i="164"/>
  <c r="AI63" i="164"/>
  <c r="AI58" i="164"/>
  <c r="AI53" i="164"/>
  <c r="AI48" i="164"/>
  <c r="AI43" i="164"/>
  <c r="AI38" i="164"/>
  <c r="AI33" i="164"/>
  <c r="AI28" i="164"/>
  <c r="AI23" i="164"/>
  <c r="AI18" i="164"/>
  <c r="AI13" i="164"/>
  <c r="AI8" i="164"/>
  <c r="AE378" i="164"/>
  <c r="AF373" i="164"/>
  <c r="AF368" i="164"/>
  <c r="AF363" i="164"/>
  <c r="AF358" i="164"/>
  <c r="AF353" i="164"/>
  <c r="AF348" i="164"/>
  <c r="AF343" i="164"/>
  <c r="AF338" i="164"/>
  <c r="AF333" i="164"/>
  <c r="AF328" i="164"/>
  <c r="AF323" i="164"/>
  <c r="AF318" i="164"/>
  <c r="AF313" i="164"/>
  <c r="AF308" i="164"/>
  <c r="AF303" i="164"/>
  <c r="AF298" i="164"/>
  <c r="AF293" i="164"/>
  <c r="AF288" i="164"/>
  <c r="AF283" i="164"/>
  <c r="AF278" i="164"/>
  <c r="AF273" i="164"/>
  <c r="AF268" i="164"/>
  <c r="AF263" i="164"/>
  <c r="AF258" i="164"/>
  <c r="AF253" i="164"/>
  <c r="AF248" i="164"/>
  <c r="AF243" i="164"/>
  <c r="AF238" i="164"/>
  <c r="AF233" i="164"/>
  <c r="AF228" i="164"/>
  <c r="AF223" i="164"/>
  <c r="AF218" i="164"/>
  <c r="AF213" i="164"/>
  <c r="AF208" i="164"/>
  <c r="AF203" i="164"/>
  <c r="AF198" i="164"/>
  <c r="AF193" i="164"/>
  <c r="AF188" i="164"/>
  <c r="AF183" i="164"/>
  <c r="AF178" i="164"/>
  <c r="AF173" i="164"/>
  <c r="AF168" i="164"/>
  <c r="AF163" i="164"/>
  <c r="AF158" i="164"/>
  <c r="AF153" i="164"/>
  <c r="AF148" i="164"/>
  <c r="AF143" i="164"/>
  <c r="AF138" i="164"/>
  <c r="AF133" i="164"/>
  <c r="AF128" i="164"/>
  <c r="AF123" i="164"/>
  <c r="AF118" i="164"/>
  <c r="AF113" i="164"/>
  <c r="AF108" i="164"/>
  <c r="AF103" i="164"/>
  <c r="AF98" i="164"/>
  <c r="AF93" i="164"/>
  <c r="AF88" i="164"/>
  <c r="AF83" i="164"/>
  <c r="AF78" i="164"/>
  <c r="AF73" i="164"/>
  <c r="AF68" i="164"/>
  <c r="AF63" i="164"/>
  <c r="AF58" i="164"/>
  <c r="AF53" i="164"/>
  <c r="AF48" i="164"/>
  <c r="AF43" i="164"/>
  <c r="AF38" i="164"/>
  <c r="AF33" i="164"/>
  <c r="AF28" i="164"/>
  <c r="AF23" i="164"/>
  <c r="AF18" i="164"/>
  <c r="AF13" i="164"/>
  <c r="AF8" i="164"/>
  <c r="AC378" i="164"/>
  <c r="AD373" i="164"/>
  <c r="AD368" i="164"/>
  <c r="AD363" i="164"/>
  <c r="AD358" i="164"/>
  <c r="AD353" i="164"/>
  <c r="AD348" i="164"/>
  <c r="AD343" i="164"/>
  <c r="AD338" i="164"/>
  <c r="AD333" i="164"/>
  <c r="AD328" i="164"/>
  <c r="AD323" i="164"/>
  <c r="AD318" i="164"/>
  <c r="AD313" i="164"/>
  <c r="AD308" i="164"/>
  <c r="AD303" i="164"/>
  <c r="AD298" i="164"/>
  <c r="AD293" i="164"/>
  <c r="AD288" i="164"/>
  <c r="AD283" i="164"/>
  <c r="AD278" i="164"/>
  <c r="AD273" i="164"/>
  <c r="AD268" i="164"/>
  <c r="AD263" i="164"/>
  <c r="AD258" i="164"/>
  <c r="AD253" i="164"/>
  <c r="AD248" i="164"/>
  <c r="AD243" i="164"/>
  <c r="AD238" i="164"/>
  <c r="AD233" i="164"/>
  <c r="AD228" i="164"/>
  <c r="AD223" i="164"/>
  <c r="AD218" i="164"/>
  <c r="AD213" i="164"/>
  <c r="AD208" i="164"/>
  <c r="AD203" i="164"/>
  <c r="AD198" i="164"/>
  <c r="AD193" i="164"/>
  <c r="AD188" i="164"/>
  <c r="AD183" i="164"/>
  <c r="AD178" i="164"/>
  <c r="AD173" i="164"/>
  <c r="AD168" i="164"/>
  <c r="AD163" i="164"/>
  <c r="AD158" i="164"/>
  <c r="AD153" i="164"/>
  <c r="AD148" i="164"/>
  <c r="AD143" i="164"/>
  <c r="AD138" i="164"/>
  <c r="AD133" i="164"/>
  <c r="AD128" i="164"/>
  <c r="AD123" i="164"/>
  <c r="AD118" i="164"/>
  <c r="AD113" i="164"/>
  <c r="AD108" i="164"/>
  <c r="AD103" i="164"/>
  <c r="AD98" i="164"/>
  <c r="AD93" i="164"/>
  <c r="AD88" i="164"/>
  <c r="AD83" i="164"/>
  <c r="AD78" i="164"/>
  <c r="AD73" i="164"/>
  <c r="AD68" i="164"/>
  <c r="AD63" i="164"/>
  <c r="AD58" i="164"/>
  <c r="AD53" i="164"/>
  <c r="AD48" i="164"/>
  <c r="AD43" i="164"/>
  <c r="AD38" i="164"/>
  <c r="AD33" i="164"/>
  <c r="AD28" i="164"/>
  <c r="AD23" i="164"/>
  <c r="AD18" i="164"/>
  <c r="AD13" i="164"/>
  <c r="AD8" i="164"/>
  <c r="AA378" i="164"/>
  <c r="Z378" i="164"/>
  <c r="AB373" i="164"/>
  <c r="AB368" i="164"/>
  <c r="AB363" i="164"/>
  <c r="AB358" i="164"/>
  <c r="AB353" i="164"/>
  <c r="AB348" i="164"/>
  <c r="AB343" i="164"/>
  <c r="AB338" i="164"/>
  <c r="AB333" i="164"/>
  <c r="AB328" i="164"/>
  <c r="AB323" i="164"/>
  <c r="AB318" i="164"/>
  <c r="AB313" i="164"/>
  <c r="AB308" i="164"/>
  <c r="AB303" i="164"/>
  <c r="AB298" i="164"/>
  <c r="AB293" i="164"/>
  <c r="AB288" i="164"/>
  <c r="AB283" i="164"/>
  <c r="AB278" i="164"/>
  <c r="AB273" i="164"/>
  <c r="AB268" i="164"/>
  <c r="AB263" i="164"/>
  <c r="AB258" i="164"/>
  <c r="AB253" i="164"/>
  <c r="AB248" i="164"/>
  <c r="AB243" i="164"/>
  <c r="AB238" i="164"/>
  <c r="AB233" i="164"/>
  <c r="AB228" i="164"/>
  <c r="AB223" i="164"/>
  <c r="AB218" i="164"/>
  <c r="AB213" i="164"/>
  <c r="AB208" i="164"/>
  <c r="AB203" i="164"/>
  <c r="AB198" i="164"/>
  <c r="AB193" i="164"/>
  <c r="AB188" i="164"/>
  <c r="AB183" i="164"/>
  <c r="AB178" i="164"/>
  <c r="AB173" i="164"/>
  <c r="AB168" i="164"/>
  <c r="AB163" i="164"/>
  <c r="AB158" i="164"/>
  <c r="AB153" i="164"/>
  <c r="AB148" i="164"/>
  <c r="AB143" i="164"/>
  <c r="AB138" i="164"/>
  <c r="AB133" i="164"/>
  <c r="AB128" i="164"/>
  <c r="AB123" i="164"/>
  <c r="AB118" i="164"/>
  <c r="AB113" i="164"/>
  <c r="AB108" i="164"/>
  <c r="AB103" i="164"/>
  <c r="AB98" i="164"/>
  <c r="AB93" i="164"/>
  <c r="AB88" i="164"/>
  <c r="AB83" i="164"/>
  <c r="AB78" i="164"/>
  <c r="AB73" i="164"/>
  <c r="AB68" i="164"/>
  <c r="AB63" i="164"/>
  <c r="AB58" i="164"/>
  <c r="AB53" i="164"/>
  <c r="AB48" i="164"/>
  <c r="AB43" i="164"/>
  <c r="AB38" i="164"/>
  <c r="AB33" i="164"/>
  <c r="AB28" i="164"/>
  <c r="AB23" i="164"/>
  <c r="AB18" i="164"/>
  <c r="AB13" i="164"/>
  <c r="AB8" i="164"/>
  <c r="X378" i="164"/>
  <c r="Y373" i="164"/>
  <c r="Y368" i="164"/>
  <c r="Y363" i="164"/>
  <c r="Y358" i="164"/>
  <c r="Y353" i="164"/>
  <c r="Y348" i="164"/>
  <c r="Y343" i="164"/>
  <c r="Y338" i="164"/>
  <c r="Y333" i="164"/>
  <c r="Y328" i="164"/>
  <c r="Y323" i="164"/>
  <c r="Y318" i="164"/>
  <c r="Y313" i="164"/>
  <c r="Y308" i="164"/>
  <c r="Y303" i="164"/>
  <c r="Y298" i="164"/>
  <c r="Y293" i="164"/>
  <c r="Y288" i="164"/>
  <c r="Y283" i="164"/>
  <c r="Y278" i="164"/>
  <c r="Y273" i="164"/>
  <c r="Y268" i="164"/>
  <c r="Y263" i="164"/>
  <c r="Y258" i="164"/>
  <c r="Y253" i="164"/>
  <c r="Y248" i="164"/>
  <c r="Y243" i="164"/>
  <c r="Y238" i="164"/>
  <c r="Y233" i="164"/>
  <c r="Y228" i="164"/>
  <c r="Y223" i="164"/>
  <c r="Y218" i="164"/>
  <c r="Y213" i="164"/>
  <c r="Y208" i="164"/>
  <c r="Y203" i="164"/>
  <c r="Y198" i="164"/>
  <c r="Y193" i="164"/>
  <c r="Y188" i="164"/>
  <c r="Y183" i="164"/>
  <c r="Y178" i="164"/>
  <c r="Y173" i="164"/>
  <c r="Y168" i="164"/>
  <c r="Y163" i="164"/>
  <c r="Y158" i="164"/>
  <c r="Y153" i="164"/>
  <c r="Y148" i="164"/>
  <c r="Y143" i="164"/>
  <c r="Y138" i="164"/>
  <c r="Y133" i="164"/>
  <c r="Y128" i="164"/>
  <c r="Y123" i="164"/>
  <c r="Y118" i="164"/>
  <c r="Y113" i="164"/>
  <c r="Y108" i="164"/>
  <c r="Y103" i="164"/>
  <c r="Y98" i="164"/>
  <c r="Y93" i="164"/>
  <c r="Y88" i="164"/>
  <c r="Y83" i="164"/>
  <c r="Y78" i="164"/>
  <c r="Y73" i="164"/>
  <c r="Y68" i="164"/>
  <c r="Y63" i="164"/>
  <c r="Y58" i="164"/>
  <c r="Y53" i="164"/>
  <c r="Y48" i="164"/>
  <c r="Y43" i="164"/>
  <c r="Y38" i="164"/>
  <c r="Y33" i="164"/>
  <c r="Y28" i="164"/>
  <c r="Y23" i="164"/>
  <c r="Y18" i="164"/>
  <c r="Y13" i="164"/>
  <c r="Y8" i="164"/>
  <c r="Y19" i="164"/>
  <c r="V378" i="164"/>
  <c r="W373" i="164"/>
  <c r="W368" i="164"/>
  <c r="W363" i="164"/>
  <c r="W358" i="164"/>
  <c r="W353" i="164"/>
  <c r="W348" i="164"/>
  <c r="W343" i="164"/>
  <c r="W338" i="164"/>
  <c r="W333" i="164"/>
  <c r="W328" i="164"/>
  <c r="W323" i="164"/>
  <c r="W318" i="164"/>
  <c r="W313" i="164"/>
  <c r="W308" i="164"/>
  <c r="W303" i="164"/>
  <c r="W298" i="164"/>
  <c r="W293" i="164"/>
  <c r="W288" i="164"/>
  <c r="W283" i="164"/>
  <c r="W278" i="164"/>
  <c r="W273" i="164"/>
  <c r="W268" i="164"/>
  <c r="W263" i="164"/>
  <c r="W258" i="164"/>
  <c r="W253" i="164"/>
  <c r="W248" i="164"/>
  <c r="W243" i="164"/>
  <c r="W238" i="164"/>
  <c r="W233" i="164"/>
  <c r="W228" i="164"/>
  <c r="W223" i="164"/>
  <c r="W218" i="164"/>
  <c r="W213" i="164"/>
  <c r="W208" i="164"/>
  <c r="W203" i="164"/>
  <c r="W198" i="164"/>
  <c r="W193" i="164"/>
  <c r="W188" i="164"/>
  <c r="W183" i="164"/>
  <c r="W178" i="164"/>
  <c r="W173" i="164"/>
  <c r="W168" i="164"/>
  <c r="W163" i="164"/>
  <c r="W158" i="164"/>
  <c r="W153" i="164"/>
  <c r="W148" i="164"/>
  <c r="W143" i="164"/>
  <c r="W138" i="164"/>
  <c r="W133" i="164"/>
  <c r="W128" i="164"/>
  <c r="W123" i="164"/>
  <c r="W118" i="164"/>
  <c r="W113" i="164"/>
  <c r="W108" i="164"/>
  <c r="W103" i="164"/>
  <c r="W98" i="164"/>
  <c r="W93" i="164"/>
  <c r="W88" i="164"/>
  <c r="W83" i="164"/>
  <c r="W78" i="164"/>
  <c r="W73" i="164"/>
  <c r="W68" i="164"/>
  <c r="W63" i="164"/>
  <c r="W58" i="164"/>
  <c r="W53" i="164"/>
  <c r="W48" i="164"/>
  <c r="W43" i="164"/>
  <c r="W38" i="164"/>
  <c r="W33" i="164"/>
  <c r="W28" i="164"/>
  <c r="W23" i="164"/>
  <c r="W18" i="164"/>
  <c r="W13" i="164"/>
  <c r="W8" i="164"/>
  <c r="W7" i="164"/>
  <c r="T378" i="164"/>
  <c r="S378" i="164"/>
  <c r="S379" i="164"/>
  <c r="U373" i="164"/>
  <c r="U368" i="164"/>
  <c r="U363" i="164"/>
  <c r="U358" i="164"/>
  <c r="U353" i="164"/>
  <c r="U348" i="164"/>
  <c r="U343" i="164"/>
  <c r="U338" i="164"/>
  <c r="U333" i="164"/>
  <c r="U328" i="164"/>
  <c r="U323" i="164"/>
  <c r="U318" i="164"/>
  <c r="U313" i="164"/>
  <c r="U308" i="164"/>
  <c r="U303" i="164"/>
  <c r="U298" i="164"/>
  <c r="U293" i="164"/>
  <c r="U288" i="164"/>
  <c r="U283" i="164"/>
  <c r="U278" i="164"/>
  <c r="U273" i="164"/>
  <c r="U268" i="164"/>
  <c r="U263" i="164"/>
  <c r="U258" i="164"/>
  <c r="U253" i="164"/>
  <c r="U248" i="164"/>
  <c r="U243" i="164"/>
  <c r="U238" i="164"/>
  <c r="U233" i="164"/>
  <c r="U228" i="164"/>
  <c r="U223" i="164"/>
  <c r="U218" i="164"/>
  <c r="U213" i="164"/>
  <c r="U208" i="164"/>
  <c r="U203" i="164"/>
  <c r="U198" i="164"/>
  <c r="U193" i="164"/>
  <c r="U188" i="164"/>
  <c r="U183" i="164"/>
  <c r="U178" i="164"/>
  <c r="U173" i="164"/>
  <c r="U168" i="164"/>
  <c r="U163" i="164"/>
  <c r="U158" i="164"/>
  <c r="U153" i="164"/>
  <c r="U148" i="164"/>
  <c r="U143" i="164"/>
  <c r="U138" i="164"/>
  <c r="U133" i="164"/>
  <c r="U128" i="164"/>
  <c r="U123" i="164"/>
  <c r="U118" i="164"/>
  <c r="U113" i="164"/>
  <c r="U108" i="164"/>
  <c r="U103" i="164"/>
  <c r="U98" i="164"/>
  <c r="U93" i="164"/>
  <c r="U88" i="164"/>
  <c r="U83" i="164"/>
  <c r="U78" i="164"/>
  <c r="U73" i="164"/>
  <c r="U68" i="164"/>
  <c r="U63" i="164"/>
  <c r="U58" i="164"/>
  <c r="U53" i="164"/>
  <c r="U48" i="164"/>
  <c r="U43" i="164"/>
  <c r="U38" i="164"/>
  <c r="U33" i="164"/>
  <c r="U28" i="164"/>
  <c r="U23" i="164"/>
  <c r="U18" i="164"/>
  <c r="U13" i="164"/>
  <c r="U8" i="164"/>
  <c r="Q378" i="164"/>
  <c r="R364" i="164"/>
  <c r="R363" i="164"/>
  <c r="R373" i="164"/>
  <c r="R368" i="164"/>
  <c r="R358" i="164"/>
  <c r="R353" i="164"/>
  <c r="R348" i="164"/>
  <c r="R343" i="164"/>
  <c r="R338" i="164"/>
  <c r="R333" i="164"/>
  <c r="R328" i="164"/>
  <c r="R323" i="164"/>
  <c r="R318" i="164"/>
  <c r="R313" i="164"/>
  <c r="R308" i="164"/>
  <c r="R303" i="164"/>
  <c r="R298" i="164"/>
  <c r="R293" i="164"/>
  <c r="R288" i="164"/>
  <c r="R283" i="164"/>
  <c r="R278" i="164"/>
  <c r="R273" i="164"/>
  <c r="R268" i="164"/>
  <c r="R263" i="164"/>
  <c r="R258" i="164"/>
  <c r="R253" i="164"/>
  <c r="R248" i="164"/>
  <c r="R243" i="164"/>
  <c r="R238" i="164"/>
  <c r="R233" i="164"/>
  <c r="R228" i="164"/>
  <c r="R223" i="164"/>
  <c r="R218" i="164"/>
  <c r="R213" i="164"/>
  <c r="R208" i="164"/>
  <c r="R203" i="164"/>
  <c r="R198" i="164"/>
  <c r="R193" i="164"/>
  <c r="R188" i="164"/>
  <c r="R183" i="164"/>
  <c r="R178" i="164"/>
  <c r="R173" i="164"/>
  <c r="R168" i="164"/>
  <c r="R163" i="164"/>
  <c r="R158" i="164"/>
  <c r="R153" i="164"/>
  <c r="R148" i="164"/>
  <c r="R143" i="164"/>
  <c r="R138" i="164"/>
  <c r="R133" i="164"/>
  <c r="R128" i="164"/>
  <c r="R123" i="164"/>
  <c r="R118" i="164"/>
  <c r="R113" i="164"/>
  <c r="R108" i="164"/>
  <c r="R103" i="164"/>
  <c r="R98" i="164"/>
  <c r="R93" i="164"/>
  <c r="R88" i="164"/>
  <c r="R83" i="164"/>
  <c r="R78" i="164"/>
  <c r="R73" i="164"/>
  <c r="R68" i="164"/>
  <c r="R63" i="164"/>
  <c r="R58" i="164"/>
  <c r="R53" i="164"/>
  <c r="R48" i="164"/>
  <c r="R43" i="164"/>
  <c r="R38" i="164"/>
  <c r="R33" i="164"/>
  <c r="R28" i="164"/>
  <c r="R23" i="164"/>
  <c r="R18" i="164"/>
  <c r="R13" i="164"/>
  <c r="R8" i="164"/>
  <c r="R7" i="164"/>
  <c r="O377" i="164"/>
  <c r="O378" i="164"/>
  <c r="P373" i="164"/>
  <c r="P368" i="164"/>
  <c r="P363" i="164"/>
  <c r="P358" i="164"/>
  <c r="P353" i="164"/>
  <c r="P348" i="164"/>
  <c r="P343" i="164"/>
  <c r="P338" i="164"/>
  <c r="P334" i="164"/>
  <c r="P333" i="164"/>
  <c r="P328" i="164"/>
  <c r="P323" i="164"/>
  <c r="P318" i="164"/>
  <c r="P313" i="164"/>
  <c r="P308" i="164"/>
  <c r="P303" i="164"/>
  <c r="P298" i="164"/>
  <c r="P293" i="164"/>
  <c r="P288" i="164"/>
  <c r="P283" i="164"/>
  <c r="P278" i="164"/>
  <c r="P273" i="164"/>
  <c r="P268" i="164"/>
  <c r="P263" i="164"/>
  <c r="P258" i="164"/>
  <c r="P253" i="164"/>
  <c r="P248" i="164"/>
  <c r="P243" i="164"/>
  <c r="P238" i="164"/>
  <c r="P233" i="164"/>
  <c r="P228" i="164"/>
  <c r="P223" i="164"/>
  <c r="P218" i="164"/>
  <c r="P213" i="164"/>
  <c r="P208" i="164"/>
  <c r="P203" i="164"/>
  <c r="P198" i="164"/>
  <c r="P193" i="164"/>
  <c r="P188" i="164"/>
  <c r="P183" i="164"/>
  <c r="P178" i="164"/>
  <c r="P173" i="164"/>
  <c r="P168" i="164"/>
  <c r="P163" i="164"/>
  <c r="P158" i="164"/>
  <c r="P153" i="164"/>
  <c r="P148" i="164"/>
  <c r="P143" i="164"/>
  <c r="P138" i="164"/>
  <c r="P133" i="164"/>
  <c r="P128" i="164"/>
  <c r="P123" i="164"/>
  <c r="P118" i="164"/>
  <c r="P113" i="164"/>
  <c r="P108" i="164"/>
  <c r="P103" i="164"/>
  <c r="P98" i="164"/>
  <c r="P93" i="164"/>
  <c r="P88" i="164"/>
  <c r="P83" i="164"/>
  <c r="P78" i="164"/>
  <c r="P73" i="164"/>
  <c r="P68" i="164"/>
  <c r="P63" i="164"/>
  <c r="P58" i="164"/>
  <c r="P53" i="164"/>
  <c r="P48" i="164"/>
  <c r="P43" i="164"/>
  <c r="P38" i="164"/>
  <c r="P33" i="164"/>
  <c r="P28" i="164"/>
  <c r="P23" i="164"/>
  <c r="P18" i="164"/>
  <c r="P13" i="164"/>
  <c r="P8" i="164"/>
  <c r="CO7" i="164" l="1"/>
  <c r="ED7" i="164" s="1"/>
  <c r="EF7" i="164" s="1"/>
  <c r="BW13" i="164"/>
  <c r="CW8" i="164" s="1"/>
  <c r="BW28" i="164"/>
  <c r="CW11" i="164" s="1"/>
  <c r="BW43" i="164"/>
  <c r="CW14" i="164" s="1"/>
  <c r="BW58" i="164"/>
  <c r="CW17" i="164" s="1"/>
  <c r="BW73" i="164"/>
  <c r="CW20" i="164" s="1"/>
  <c r="BW88" i="164"/>
  <c r="BW103" i="164"/>
  <c r="BW118" i="164"/>
  <c r="BW133" i="164"/>
  <c r="BW148" i="164"/>
  <c r="BW163" i="164"/>
  <c r="BW178" i="164"/>
  <c r="BW193" i="164"/>
  <c r="BW208" i="164"/>
  <c r="BW223" i="164"/>
  <c r="BW238" i="164"/>
  <c r="BW253" i="164"/>
  <c r="BW268" i="164"/>
  <c r="BW283" i="164"/>
  <c r="BW298" i="164"/>
  <c r="BW313" i="164"/>
  <c r="BW328" i="164"/>
  <c r="BW343" i="164"/>
  <c r="BW358" i="164"/>
  <c r="BW373" i="164"/>
  <c r="BH7" i="164"/>
  <c r="CM7" i="164" s="1"/>
  <c r="EA7" i="164" s="1"/>
  <c r="EC7" i="164" s="1"/>
  <c r="BH18" i="164"/>
  <c r="CU9" i="164" s="1"/>
  <c r="BH48" i="164"/>
  <c r="CU15" i="164" s="1"/>
  <c r="BH63" i="164"/>
  <c r="CU18" i="164" s="1"/>
  <c r="BH78" i="164"/>
  <c r="CU21" i="164" s="1"/>
  <c r="BH93" i="164"/>
  <c r="CU24" i="164" s="1"/>
  <c r="BW8" i="164"/>
  <c r="BW23" i="164"/>
  <c r="CW10" i="164" s="1"/>
  <c r="BW38" i="164"/>
  <c r="CW13" i="164" s="1"/>
  <c r="BW53" i="164"/>
  <c r="CW16" i="164" s="1"/>
  <c r="BW68" i="164"/>
  <c r="CW19" i="164" s="1"/>
  <c r="BW83" i="164"/>
  <c r="BW98" i="164"/>
  <c r="BW113" i="164"/>
  <c r="BW128" i="164"/>
  <c r="BW143" i="164"/>
  <c r="BW158" i="164"/>
  <c r="BW173" i="164"/>
  <c r="BW188" i="164"/>
  <c r="BW203" i="164"/>
  <c r="BW218" i="164"/>
  <c r="BW233" i="164"/>
  <c r="BW248" i="164"/>
  <c r="BW263" i="164"/>
  <c r="BW278" i="164"/>
  <c r="BW293" i="164"/>
  <c r="BW308" i="164"/>
  <c r="BW323" i="164"/>
  <c r="BW338" i="164"/>
  <c r="BW353" i="164"/>
  <c r="BW368" i="164"/>
  <c r="BD38" i="164"/>
  <c r="CQ13" i="164" s="1"/>
  <c r="BD353" i="164"/>
  <c r="CQ76" i="164" s="1"/>
  <c r="EG45" i="164" s="1"/>
  <c r="EI45" i="164" s="1"/>
  <c r="BW18" i="164"/>
  <c r="CW9" i="164" s="1"/>
  <c r="BW33" i="164"/>
  <c r="CW12" i="164" s="1"/>
  <c r="BW48" i="164"/>
  <c r="CW15" i="164" s="1"/>
  <c r="BW63" i="164"/>
  <c r="CW18" i="164" s="1"/>
  <c r="BW78" i="164"/>
  <c r="CW21" i="164" s="1"/>
  <c r="BW93" i="164"/>
  <c r="BW108" i="164"/>
  <c r="BW123" i="164"/>
  <c r="BW138" i="164"/>
  <c r="BW153" i="164"/>
  <c r="BW168" i="164"/>
  <c r="BW183" i="164"/>
  <c r="BW198" i="164"/>
  <c r="BW213" i="164"/>
  <c r="BW228" i="164"/>
  <c r="BW243" i="164"/>
  <c r="BW258" i="164"/>
  <c r="BW273" i="164"/>
  <c r="BW288" i="164"/>
  <c r="BW303" i="164"/>
  <c r="BW318" i="164"/>
  <c r="BW333" i="164"/>
  <c r="BW348" i="164"/>
  <c r="BW363" i="164"/>
  <c r="BH333" i="164"/>
  <c r="CU72" i="164" s="1"/>
  <c r="EM41" i="164" s="1"/>
  <c r="EO41" i="164" s="1"/>
  <c r="BH343" i="164"/>
  <c r="CU74" i="164" s="1"/>
  <c r="EM43" i="164" s="1"/>
  <c r="EO43" i="164" s="1"/>
  <c r="BH8" i="164"/>
  <c r="CU7" i="164" s="1"/>
  <c r="EM7" i="164" s="1"/>
  <c r="EO7" i="164" s="1"/>
  <c r="BD18" i="164"/>
  <c r="CQ9" i="164" s="1"/>
  <c r="BD363" i="164"/>
  <c r="CQ78" i="164" s="1"/>
  <c r="EG47" i="164" s="1"/>
  <c r="EI47" i="164" s="1"/>
  <c r="BF203" i="164"/>
  <c r="CS46" i="164" s="1"/>
  <c r="EJ15" i="164" s="1"/>
  <c r="EL15" i="164" s="1"/>
  <c r="BF293" i="164"/>
  <c r="CS64" i="164" s="1"/>
  <c r="EJ33" i="164" s="1"/>
  <c r="EL33" i="164" s="1"/>
  <c r="BD168" i="164"/>
  <c r="CQ39" i="164" s="1"/>
  <c r="BD13" i="164"/>
  <c r="CQ8" i="164" s="1"/>
  <c r="BF13" i="164"/>
  <c r="CS8" i="164" s="1"/>
  <c r="BD143" i="164"/>
  <c r="CQ34" i="164" s="1"/>
  <c r="BF8" i="164"/>
  <c r="CS7" i="164" s="1"/>
  <c r="EJ7" i="164" s="1"/>
  <c r="EL7" i="164" s="1"/>
  <c r="BF23" i="164"/>
  <c r="CS10" i="164" s="1"/>
  <c r="BF98" i="164"/>
  <c r="CS25" i="164" s="1"/>
  <c r="BF113" i="164"/>
  <c r="CS28" i="164" s="1"/>
  <c r="BF128" i="164"/>
  <c r="CS31" i="164" s="1"/>
  <c r="BF143" i="164"/>
  <c r="CS34" i="164" s="1"/>
  <c r="BF158" i="164"/>
  <c r="CS37" i="164" s="1"/>
  <c r="BF7" i="164"/>
  <c r="CK7" i="164" s="1"/>
  <c r="DX7" i="164" s="1"/>
  <c r="DZ7" i="164" s="1"/>
  <c r="BD28" i="164"/>
  <c r="CQ11" i="164" s="1"/>
  <c r="BF48" i="164"/>
  <c r="CS15" i="164" s="1"/>
  <c r="BH58" i="164"/>
  <c r="CU17" i="164" s="1"/>
  <c r="BF63" i="164"/>
  <c r="CS18" i="164" s="1"/>
  <c r="BH88" i="164"/>
  <c r="CU23" i="164" s="1"/>
  <c r="BF93" i="164"/>
  <c r="CS24" i="164" s="1"/>
  <c r="BF108" i="164"/>
  <c r="CS27" i="164" s="1"/>
  <c r="BF123" i="164"/>
  <c r="CS30" i="164" s="1"/>
  <c r="BF138" i="164"/>
  <c r="CS33" i="164" s="1"/>
  <c r="BD183" i="164"/>
  <c r="CQ42" i="164" s="1"/>
  <c r="EG11" i="164" s="1"/>
  <c r="EI11" i="164" s="1"/>
  <c r="BD198" i="164"/>
  <c r="CQ45" i="164" s="1"/>
  <c r="EG14" i="164" s="1"/>
  <c r="EI14" i="164" s="1"/>
  <c r="BD213" i="164"/>
  <c r="CQ48" i="164" s="1"/>
  <c r="EG17" i="164" s="1"/>
  <c r="EI17" i="164" s="1"/>
  <c r="BD228" i="164"/>
  <c r="CQ51" i="164" s="1"/>
  <c r="EG20" i="164" s="1"/>
  <c r="EI20" i="164" s="1"/>
  <c r="BD243" i="164"/>
  <c r="CQ54" i="164" s="1"/>
  <c r="EG23" i="164" s="1"/>
  <c r="EI23" i="164" s="1"/>
  <c r="BD258" i="164"/>
  <c r="CQ57" i="164" s="1"/>
  <c r="EG26" i="164" s="1"/>
  <c r="EI26" i="164" s="1"/>
  <c r="BD273" i="164"/>
  <c r="CQ60" i="164" s="1"/>
  <c r="EG29" i="164" s="1"/>
  <c r="EI29" i="164" s="1"/>
  <c r="BD303" i="164"/>
  <c r="CQ66" i="164" s="1"/>
  <c r="EG35" i="164" s="1"/>
  <c r="EI35" i="164" s="1"/>
  <c r="BD318" i="164"/>
  <c r="CQ69" i="164" s="1"/>
  <c r="EG38" i="164" s="1"/>
  <c r="EI38" i="164" s="1"/>
  <c r="BD333" i="164"/>
  <c r="CQ72" i="164" s="1"/>
  <c r="EG41" i="164" s="1"/>
  <c r="EI41" i="164" s="1"/>
  <c r="AR378" i="164"/>
  <c r="BF193" i="164"/>
  <c r="CS44" i="164" s="1"/>
  <c r="EJ13" i="164" s="1"/>
  <c r="EL13" i="164" s="1"/>
  <c r="BF238" i="164"/>
  <c r="CS53" i="164" s="1"/>
  <c r="EJ22" i="164" s="1"/>
  <c r="EL22" i="164" s="1"/>
  <c r="BF283" i="164"/>
  <c r="CS62" i="164" s="1"/>
  <c r="EJ31" i="164" s="1"/>
  <c r="EL31" i="164" s="1"/>
  <c r="BF313" i="164"/>
  <c r="CS68" i="164" s="1"/>
  <c r="EJ37" i="164" s="1"/>
  <c r="EL37" i="164" s="1"/>
  <c r="AP378" i="164"/>
  <c r="AT378" i="164"/>
  <c r="DU7" i="164"/>
  <c r="DW7" i="164" s="1"/>
  <c r="BD33" i="164"/>
  <c r="CQ12" i="164" s="1"/>
  <c r="BD48" i="164"/>
  <c r="CQ15" i="164" s="1"/>
  <c r="BH53" i="164"/>
  <c r="CU16" i="164" s="1"/>
  <c r="BD63" i="164"/>
  <c r="CQ18" i="164" s="1"/>
  <c r="BD78" i="164"/>
  <c r="CQ21" i="164" s="1"/>
  <c r="BD93" i="164"/>
  <c r="CQ24" i="164" s="1"/>
  <c r="BH143" i="164"/>
  <c r="CU34" i="164" s="1"/>
  <c r="BF338" i="164"/>
  <c r="CS73" i="164" s="1"/>
  <c r="EJ42" i="164" s="1"/>
  <c r="EL42" i="164" s="1"/>
  <c r="BF18" i="164"/>
  <c r="CS9" i="164" s="1"/>
  <c r="BH23" i="164"/>
  <c r="CU10" i="164" s="1"/>
  <c r="BF53" i="164"/>
  <c r="CS16" i="164" s="1"/>
  <c r="BF68" i="164"/>
  <c r="CS19" i="164" s="1"/>
  <c r="BF78" i="164"/>
  <c r="CS21" i="164" s="1"/>
  <c r="BF83" i="164"/>
  <c r="CS22" i="164" s="1"/>
  <c r="BF118" i="164"/>
  <c r="CS29" i="164" s="1"/>
  <c r="BF148" i="164"/>
  <c r="CS35" i="164" s="1"/>
  <c r="BH158" i="164"/>
  <c r="CU37" i="164" s="1"/>
  <c r="BH168" i="164"/>
  <c r="CU39" i="164" s="1"/>
  <c r="BD193" i="164"/>
  <c r="CQ44" i="164" s="1"/>
  <c r="EG13" i="164" s="1"/>
  <c r="EI13" i="164" s="1"/>
  <c r="BH198" i="164"/>
  <c r="CU45" i="164" s="1"/>
  <c r="EM14" i="164" s="1"/>
  <c r="EO14" i="164" s="1"/>
  <c r="BH213" i="164"/>
  <c r="CU48" i="164" s="1"/>
  <c r="EM17" i="164" s="1"/>
  <c r="EO17" i="164" s="1"/>
  <c r="BD238" i="164"/>
  <c r="CQ53" i="164" s="1"/>
  <c r="EG22" i="164" s="1"/>
  <c r="EI22" i="164" s="1"/>
  <c r="BH243" i="164"/>
  <c r="CU54" i="164" s="1"/>
  <c r="EM23" i="164" s="1"/>
  <c r="EO23" i="164" s="1"/>
  <c r="BH258" i="164"/>
  <c r="CU57" i="164" s="1"/>
  <c r="EM26" i="164" s="1"/>
  <c r="EO26" i="164" s="1"/>
  <c r="BD283" i="164"/>
  <c r="CQ62" i="164" s="1"/>
  <c r="EG31" i="164" s="1"/>
  <c r="EI31" i="164" s="1"/>
  <c r="BH288" i="164"/>
  <c r="CU63" i="164" s="1"/>
  <c r="EM32" i="164" s="1"/>
  <c r="EO32" i="164" s="1"/>
  <c r="BD313" i="164"/>
  <c r="CQ68" i="164" s="1"/>
  <c r="EG37" i="164" s="1"/>
  <c r="EI37" i="164" s="1"/>
  <c r="BH318" i="164"/>
  <c r="CU69" i="164" s="1"/>
  <c r="EM38" i="164" s="1"/>
  <c r="EO38" i="164" s="1"/>
  <c r="BF333" i="164"/>
  <c r="CS72" i="164" s="1"/>
  <c r="EJ41" i="164" s="1"/>
  <c r="EL41" i="164" s="1"/>
  <c r="BH338" i="164"/>
  <c r="CU73" i="164" s="1"/>
  <c r="EM42" i="164" s="1"/>
  <c r="EO42" i="164" s="1"/>
  <c r="BD348" i="164"/>
  <c r="CQ75" i="164" s="1"/>
  <c r="EG44" i="164" s="1"/>
  <c r="EI44" i="164" s="1"/>
  <c r="BH353" i="164"/>
  <c r="CU76" i="164" s="1"/>
  <c r="EM45" i="164" s="1"/>
  <c r="EO45" i="164" s="1"/>
  <c r="AF378" i="164"/>
  <c r="AW378" i="164"/>
  <c r="BD43" i="164"/>
  <c r="CQ14" i="164" s="1"/>
  <c r="BD173" i="164"/>
  <c r="CQ40" i="164" s="1"/>
  <c r="EG9" i="164" s="1"/>
  <c r="EI9" i="164" s="1"/>
  <c r="BD218" i="164"/>
  <c r="CQ49" i="164" s="1"/>
  <c r="EG18" i="164" s="1"/>
  <c r="EI18" i="164" s="1"/>
  <c r="BD263" i="164"/>
  <c r="CQ58" i="164" s="1"/>
  <c r="EG27" i="164" s="1"/>
  <c r="EI27" i="164" s="1"/>
  <c r="BD308" i="164"/>
  <c r="CQ67" i="164" s="1"/>
  <c r="EG36" i="164" s="1"/>
  <c r="EI36" i="164" s="1"/>
  <c r="BD358" i="164"/>
  <c r="CQ77" i="164" s="1"/>
  <c r="EG46" i="164" s="1"/>
  <c r="EI46" i="164" s="1"/>
  <c r="BD373" i="164"/>
  <c r="CQ80" i="164" s="1"/>
  <c r="EG49" i="164" s="1"/>
  <c r="EI49" i="164" s="1"/>
  <c r="BF43" i="164"/>
  <c r="CS14" i="164" s="1"/>
  <c r="BD108" i="164"/>
  <c r="CQ27" i="164" s="1"/>
  <c r="BD123" i="164"/>
  <c r="CQ30" i="164" s="1"/>
  <c r="BD138" i="164"/>
  <c r="CQ33" i="164" s="1"/>
  <c r="BD153" i="164"/>
  <c r="CQ36" i="164" s="1"/>
  <c r="BF173" i="164"/>
  <c r="CS40" i="164" s="1"/>
  <c r="EJ9" i="164" s="1"/>
  <c r="EL9" i="164" s="1"/>
  <c r="BF188" i="164"/>
  <c r="CS43" i="164" s="1"/>
  <c r="EJ12" i="164" s="1"/>
  <c r="EL12" i="164" s="1"/>
  <c r="BF218" i="164"/>
  <c r="CS49" i="164" s="1"/>
  <c r="EJ18" i="164" s="1"/>
  <c r="EL18" i="164" s="1"/>
  <c r="BF233" i="164"/>
  <c r="CS52" i="164" s="1"/>
  <c r="EJ21" i="164" s="1"/>
  <c r="EL21" i="164" s="1"/>
  <c r="BF248" i="164"/>
  <c r="CS55" i="164" s="1"/>
  <c r="EJ24" i="164" s="1"/>
  <c r="EL24" i="164" s="1"/>
  <c r="BF263" i="164"/>
  <c r="CS58" i="164" s="1"/>
  <c r="EJ27" i="164" s="1"/>
  <c r="EL27" i="164" s="1"/>
  <c r="BF278" i="164"/>
  <c r="CS61" i="164" s="1"/>
  <c r="EJ30" i="164" s="1"/>
  <c r="EL30" i="164" s="1"/>
  <c r="BD288" i="164"/>
  <c r="CQ63" i="164" s="1"/>
  <c r="EG32" i="164" s="1"/>
  <c r="EI32" i="164" s="1"/>
  <c r="BF308" i="164"/>
  <c r="CS67" i="164" s="1"/>
  <c r="EJ36" i="164" s="1"/>
  <c r="EL36" i="164" s="1"/>
  <c r="BF323" i="164"/>
  <c r="CS70" i="164" s="1"/>
  <c r="EJ39" i="164" s="1"/>
  <c r="EL39" i="164" s="1"/>
  <c r="BF358" i="164"/>
  <c r="CS77" i="164" s="1"/>
  <c r="EJ46" i="164" s="1"/>
  <c r="EL46" i="164" s="1"/>
  <c r="BF373" i="164"/>
  <c r="CS80" i="164" s="1"/>
  <c r="EJ49" i="164" s="1"/>
  <c r="EL49" i="164" s="1"/>
  <c r="BA378" i="164"/>
  <c r="AY378" i="164"/>
  <c r="BH103" i="164"/>
  <c r="CU26" i="164" s="1"/>
  <c r="BH133" i="164"/>
  <c r="CU32" i="164" s="1"/>
  <c r="EM8" i="164" s="1"/>
  <c r="EO8" i="164" s="1"/>
  <c r="BH163" i="164"/>
  <c r="CU38" i="164" s="1"/>
  <c r="BH173" i="164"/>
  <c r="CU40" i="164" s="1"/>
  <c r="EM9" i="164" s="1"/>
  <c r="EO9" i="164" s="1"/>
  <c r="BH203" i="164"/>
  <c r="CU46" i="164" s="1"/>
  <c r="EM15" i="164" s="1"/>
  <c r="EO15" i="164" s="1"/>
  <c r="BH218" i="164"/>
  <c r="CU49" i="164" s="1"/>
  <c r="EM18" i="164" s="1"/>
  <c r="EO18" i="164" s="1"/>
  <c r="BH248" i="164"/>
  <c r="CU55" i="164" s="1"/>
  <c r="EM24" i="164" s="1"/>
  <c r="EO24" i="164" s="1"/>
  <c r="BH263" i="164"/>
  <c r="CU58" i="164" s="1"/>
  <c r="EM27" i="164" s="1"/>
  <c r="EO27" i="164" s="1"/>
  <c r="BH293" i="164"/>
  <c r="CU64" i="164" s="1"/>
  <c r="EM33" i="164" s="1"/>
  <c r="EO33" i="164" s="1"/>
  <c r="BH308" i="164"/>
  <c r="CU67" i="164" s="1"/>
  <c r="EM36" i="164" s="1"/>
  <c r="EO36" i="164" s="1"/>
  <c r="BH373" i="164"/>
  <c r="CU80" i="164" s="1"/>
  <c r="EM49" i="164" s="1"/>
  <c r="EO49" i="164" s="1"/>
  <c r="AD378" i="164"/>
  <c r="AK378" i="164"/>
  <c r="BF38" i="164"/>
  <c r="CS13" i="164" s="1"/>
  <c r="BD68" i="164"/>
  <c r="CQ19" i="164" s="1"/>
  <c r="BH123" i="164"/>
  <c r="CU30" i="164" s="1"/>
  <c r="BH153" i="164"/>
  <c r="CU36" i="164" s="1"/>
  <c r="BF168" i="164"/>
  <c r="CS39" i="164" s="1"/>
  <c r="BF198" i="164"/>
  <c r="CS45" i="164" s="1"/>
  <c r="EJ14" i="164" s="1"/>
  <c r="EL14" i="164" s="1"/>
  <c r="BH208" i="164"/>
  <c r="CU47" i="164" s="1"/>
  <c r="EM16" i="164" s="1"/>
  <c r="EO16" i="164" s="1"/>
  <c r="BF213" i="164"/>
  <c r="CS48" i="164" s="1"/>
  <c r="EJ17" i="164" s="1"/>
  <c r="EL17" i="164" s="1"/>
  <c r="BF243" i="164"/>
  <c r="CS54" i="164" s="1"/>
  <c r="EJ23" i="164" s="1"/>
  <c r="EL23" i="164" s="1"/>
  <c r="BH253" i="164"/>
  <c r="CU56" i="164" s="1"/>
  <c r="EM25" i="164" s="1"/>
  <c r="EO25" i="164" s="1"/>
  <c r="BF258" i="164"/>
  <c r="CS57" i="164" s="1"/>
  <c r="EJ26" i="164" s="1"/>
  <c r="EL26" i="164" s="1"/>
  <c r="BF288" i="164"/>
  <c r="CS63" i="164" s="1"/>
  <c r="EJ32" i="164" s="1"/>
  <c r="EL32" i="164" s="1"/>
  <c r="BH298" i="164"/>
  <c r="CU65" i="164" s="1"/>
  <c r="EM34" i="164" s="1"/>
  <c r="EO34" i="164" s="1"/>
  <c r="BH328" i="164"/>
  <c r="CU71" i="164" s="1"/>
  <c r="EM40" i="164" s="1"/>
  <c r="EO40" i="164" s="1"/>
  <c r="BF353" i="164"/>
  <c r="CS76" i="164" s="1"/>
  <c r="EJ45" i="164" s="1"/>
  <c r="EL45" i="164" s="1"/>
  <c r="BF368" i="164"/>
  <c r="CS79" i="164" s="1"/>
  <c r="EJ48" i="164" s="1"/>
  <c r="EL48" i="164" s="1"/>
  <c r="Y378" i="164"/>
  <c r="BD23" i="164"/>
  <c r="CQ10" i="164" s="1"/>
  <c r="BF28" i="164"/>
  <c r="CS11" i="164" s="1"/>
  <c r="BH33" i="164"/>
  <c r="CU12" i="164" s="1"/>
  <c r="BH43" i="164"/>
  <c r="CU14" i="164" s="1"/>
  <c r="BH68" i="164"/>
  <c r="CU19" i="164" s="1"/>
  <c r="BD73" i="164"/>
  <c r="CQ20" i="164" s="1"/>
  <c r="BD98" i="164"/>
  <c r="CQ25" i="164" s="1"/>
  <c r="BF103" i="164"/>
  <c r="CS26" i="164" s="1"/>
  <c r="BH113" i="164"/>
  <c r="CU28" i="164" s="1"/>
  <c r="BH138" i="164"/>
  <c r="CU33" i="164" s="1"/>
  <c r="BH148" i="164"/>
  <c r="CU35" i="164" s="1"/>
  <c r="BD178" i="164"/>
  <c r="CQ41" i="164" s="1"/>
  <c r="EG10" i="164" s="1"/>
  <c r="EI10" i="164" s="1"/>
  <c r="BF183" i="164"/>
  <c r="CS42" i="164" s="1"/>
  <c r="EJ11" i="164" s="1"/>
  <c r="EL11" i="164" s="1"/>
  <c r="BH188" i="164"/>
  <c r="CU43" i="164" s="1"/>
  <c r="EM12" i="164" s="1"/>
  <c r="EO12" i="164" s="1"/>
  <c r="BD223" i="164"/>
  <c r="CQ50" i="164" s="1"/>
  <c r="EG19" i="164" s="1"/>
  <c r="EI19" i="164" s="1"/>
  <c r="BF228" i="164"/>
  <c r="CS51" i="164" s="1"/>
  <c r="EJ20" i="164" s="1"/>
  <c r="EL20" i="164" s="1"/>
  <c r="BH233" i="164"/>
  <c r="CU52" i="164" s="1"/>
  <c r="EM21" i="164" s="1"/>
  <c r="EO21" i="164" s="1"/>
  <c r="BD268" i="164"/>
  <c r="CQ59" i="164" s="1"/>
  <c r="EG28" i="164" s="1"/>
  <c r="EI28" i="164" s="1"/>
  <c r="BF273" i="164"/>
  <c r="CS60" i="164" s="1"/>
  <c r="EJ29" i="164" s="1"/>
  <c r="EL29" i="164" s="1"/>
  <c r="BH278" i="164"/>
  <c r="CU61" i="164" s="1"/>
  <c r="EM30" i="164" s="1"/>
  <c r="EO30" i="164" s="1"/>
  <c r="BH303" i="164"/>
  <c r="CU66" i="164" s="1"/>
  <c r="EM35" i="164" s="1"/>
  <c r="EO35" i="164" s="1"/>
  <c r="BH313" i="164"/>
  <c r="CU68" i="164" s="1"/>
  <c r="EM37" i="164" s="1"/>
  <c r="EO37" i="164" s="1"/>
  <c r="BD338" i="164"/>
  <c r="CQ73" i="164" s="1"/>
  <c r="EG42" i="164" s="1"/>
  <c r="EI42" i="164" s="1"/>
  <c r="BF343" i="164"/>
  <c r="CS74" i="164" s="1"/>
  <c r="EJ43" i="164" s="1"/>
  <c r="EL43" i="164" s="1"/>
  <c r="BH348" i="164"/>
  <c r="CU75" i="164" s="1"/>
  <c r="EM44" i="164" s="1"/>
  <c r="EO44" i="164" s="1"/>
  <c r="BH358" i="164"/>
  <c r="CU77" i="164" s="1"/>
  <c r="EM46" i="164" s="1"/>
  <c r="EO46" i="164" s="1"/>
  <c r="BF363" i="164"/>
  <c r="CS78" i="164" s="1"/>
  <c r="EJ47" i="164" s="1"/>
  <c r="EL47" i="164" s="1"/>
  <c r="BH368" i="164"/>
  <c r="CU79" i="164" s="1"/>
  <c r="EM48" i="164" s="1"/>
  <c r="EO48" i="164" s="1"/>
  <c r="BH13" i="164"/>
  <c r="CU8" i="164" s="1"/>
  <c r="BH38" i="164"/>
  <c r="CU13" i="164" s="1"/>
  <c r="BF73" i="164"/>
  <c r="CS20" i="164" s="1"/>
  <c r="BH83" i="164"/>
  <c r="CU22" i="164" s="1"/>
  <c r="BH108" i="164"/>
  <c r="CU27" i="164" s="1"/>
  <c r="BD118" i="164"/>
  <c r="CQ29" i="164" s="1"/>
  <c r="BF153" i="164"/>
  <c r="CS36" i="164" s="1"/>
  <c r="BF178" i="164"/>
  <c r="CS41" i="164" s="1"/>
  <c r="EJ10" i="164" s="1"/>
  <c r="EL10" i="164" s="1"/>
  <c r="BH183" i="164"/>
  <c r="CU42" i="164" s="1"/>
  <c r="EM11" i="164" s="1"/>
  <c r="EO11" i="164" s="1"/>
  <c r="BH193" i="164"/>
  <c r="CU44" i="164" s="1"/>
  <c r="EM13" i="164" s="1"/>
  <c r="EO13" i="164" s="1"/>
  <c r="BF223" i="164"/>
  <c r="CS50" i="164" s="1"/>
  <c r="EJ19" i="164" s="1"/>
  <c r="EL19" i="164" s="1"/>
  <c r="BH228" i="164"/>
  <c r="CU51" i="164" s="1"/>
  <c r="EM20" i="164" s="1"/>
  <c r="EO20" i="164" s="1"/>
  <c r="BH238" i="164"/>
  <c r="CU53" i="164" s="1"/>
  <c r="EM22" i="164" s="1"/>
  <c r="EO22" i="164" s="1"/>
  <c r="BF268" i="164"/>
  <c r="CS59" i="164" s="1"/>
  <c r="EJ28" i="164" s="1"/>
  <c r="EL28" i="164" s="1"/>
  <c r="BH273" i="164"/>
  <c r="CU60" i="164" s="1"/>
  <c r="EM29" i="164" s="1"/>
  <c r="EO29" i="164" s="1"/>
  <c r="BH283" i="164"/>
  <c r="CU62" i="164" s="1"/>
  <c r="EM31" i="164" s="1"/>
  <c r="EO31" i="164" s="1"/>
  <c r="BF318" i="164"/>
  <c r="CS69" i="164" s="1"/>
  <c r="EJ38" i="164" s="1"/>
  <c r="EL38" i="164" s="1"/>
  <c r="BH323" i="164"/>
  <c r="CU70" i="164" s="1"/>
  <c r="EM39" i="164" s="1"/>
  <c r="EO39" i="164" s="1"/>
  <c r="BH363" i="164"/>
  <c r="CU78" i="164" s="1"/>
  <c r="EM47" i="164" s="1"/>
  <c r="EO47" i="164" s="1"/>
  <c r="W378" i="164"/>
  <c r="AI378" i="164"/>
  <c r="AM378" i="164"/>
  <c r="BD8" i="164"/>
  <c r="CQ7" i="164" s="1"/>
  <c r="EG7" i="164" s="1"/>
  <c r="EI7" i="164" s="1"/>
  <c r="BD113" i="164"/>
  <c r="CQ28" i="164" s="1"/>
  <c r="BD163" i="164"/>
  <c r="CQ38" i="164" s="1"/>
  <c r="BD188" i="164"/>
  <c r="CQ43" i="164" s="1"/>
  <c r="EG12" i="164" s="1"/>
  <c r="EI12" i="164" s="1"/>
  <c r="BD233" i="164"/>
  <c r="CQ52" i="164" s="1"/>
  <c r="EG21" i="164" s="1"/>
  <c r="EI21" i="164" s="1"/>
  <c r="BD278" i="164"/>
  <c r="CQ61" i="164" s="1"/>
  <c r="EG30" i="164" s="1"/>
  <c r="EI30" i="164" s="1"/>
  <c r="BD328" i="164"/>
  <c r="CQ71" i="164" s="1"/>
  <c r="EG40" i="164" s="1"/>
  <c r="EI40" i="164" s="1"/>
  <c r="BD368" i="164"/>
  <c r="CQ79" i="164" s="1"/>
  <c r="EG48" i="164" s="1"/>
  <c r="EI48" i="164" s="1"/>
  <c r="BD83" i="164"/>
  <c r="CQ22" i="164" s="1"/>
  <c r="BF88" i="164"/>
  <c r="CS23" i="164" s="1"/>
  <c r="BH128" i="164"/>
  <c r="CU31" i="164" s="1"/>
  <c r="BD133" i="164"/>
  <c r="CQ32" i="164" s="1"/>
  <c r="EG8" i="164" s="1"/>
  <c r="EI8" i="164" s="1"/>
  <c r="BD158" i="164"/>
  <c r="CQ37" i="164" s="1"/>
  <c r="BF163" i="164"/>
  <c r="CS38" i="164" s="1"/>
  <c r="BD208" i="164"/>
  <c r="CQ47" i="164" s="1"/>
  <c r="EG16" i="164" s="1"/>
  <c r="EI16" i="164" s="1"/>
  <c r="BD253" i="164"/>
  <c r="CQ56" i="164" s="1"/>
  <c r="EG25" i="164" s="1"/>
  <c r="EI25" i="164" s="1"/>
  <c r="BD298" i="164"/>
  <c r="CQ65" i="164" s="1"/>
  <c r="EG34" i="164" s="1"/>
  <c r="EI34" i="164" s="1"/>
  <c r="BD323" i="164"/>
  <c r="CQ70" i="164" s="1"/>
  <c r="EG39" i="164" s="1"/>
  <c r="EI39" i="164" s="1"/>
  <c r="BF328" i="164"/>
  <c r="CS71" i="164" s="1"/>
  <c r="EJ40" i="164" s="1"/>
  <c r="EL40" i="164" s="1"/>
  <c r="BF33" i="164"/>
  <c r="CS12" i="164" s="1"/>
  <c r="BD53" i="164"/>
  <c r="CQ16" i="164" s="1"/>
  <c r="BF58" i="164"/>
  <c r="CS17" i="164" s="1"/>
  <c r="BH73" i="164"/>
  <c r="CU20" i="164" s="1"/>
  <c r="BH98" i="164"/>
  <c r="CU25" i="164" s="1"/>
  <c r="BD103" i="164"/>
  <c r="CQ26" i="164" s="1"/>
  <c r="BD128" i="164"/>
  <c r="CQ31" i="164" s="1"/>
  <c r="BF133" i="164"/>
  <c r="CS32" i="164" s="1"/>
  <c r="EJ8" i="164" s="1"/>
  <c r="EL8" i="164" s="1"/>
  <c r="BH178" i="164"/>
  <c r="CU41" i="164" s="1"/>
  <c r="EM10" i="164" s="1"/>
  <c r="EO10" i="164" s="1"/>
  <c r="BD203" i="164"/>
  <c r="CQ46" i="164" s="1"/>
  <c r="EG15" i="164" s="1"/>
  <c r="EI15" i="164" s="1"/>
  <c r="BF208" i="164"/>
  <c r="CS47" i="164" s="1"/>
  <c r="EJ16" i="164" s="1"/>
  <c r="EL16" i="164" s="1"/>
  <c r="BH223" i="164"/>
  <c r="CU50" i="164" s="1"/>
  <c r="EM19" i="164" s="1"/>
  <c r="EO19" i="164" s="1"/>
  <c r="BD248" i="164"/>
  <c r="CQ55" i="164" s="1"/>
  <c r="EG24" i="164" s="1"/>
  <c r="EI24" i="164" s="1"/>
  <c r="BF253" i="164"/>
  <c r="CS56" i="164" s="1"/>
  <c r="EJ25" i="164" s="1"/>
  <c r="EL25" i="164" s="1"/>
  <c r="BH268" i="164"/>
  <c r="CU59" i="164" s="1"/>
  <c r="EM28" i="164" s="1"/>
  <c r="EO28" i="164" s="1"/>
  <c r="BD293" i="164"/>
  <c r="CQ64" i="164" s="1"/>
  <c r="EG33" i="164" s="1"/>
  <c r="EI33" i="164" s="1"/>
  <c r="BF298" i="164"/>
  <c r="CS65" i="164" s="1"/>
  <c r="EJ34" i="164" s="1"/>
  <c r="EL34" i="164" s="1"/>
  <c r="BF303" i="164"/>
  <c r="CS66" i="164" s="1"/>
  <c r="EJ35" i="164" s="1"/>
  <c r="EL35" i="164" s="1"/>
  <c r="BD343" i="164"/>
  <c r="CQ74" i="164" s="1"/>
  <c r="EG43" i="164" s="1"/>
  <c r="EI43" i="164" s="1"/>
  <c r="BF348" i="164"/>
  <c r="CS75" i="164" s="1"/>
  <c r="EJ44" i="164" s="1"/>
  <c r="EL44" i="164" s="1"/>
  <c r="BH28" i="164"/>
  <c r="CU11" i="164" s="1"/>
  <c r="BH118" i="164"/>
  <c r="CU29" i="164" s="1"/>
  <c r="BD58" i="164"/>
  <c r="CQ17" i="164" s="1"/>
  <c r="BD88" i="164"/>
  <c r="CQ23" i="164" s="1"/>
  <c r="BD148" i="164"/>
  <c r="CQ35" i="164" s="1"/>
  <c r="AB378" i="164"/>
  <c r="U378" i="164"/>
  <c r="M378" i="164"/>
  <c r="L378" i="164"/>
  <c r="N373" i="164"/>
  <c r="N368" i="164"/>
  <c r="N363" i="164"/>
  <c r="N358" i="164"/>
  <c r="N353" i="164"/>
  <c r="N348" i="164"/>
  <c r="N343" i="164"/>
  <c r="N338" i="164"/>
  <c r="N333" i="164"/>
  <c r="N328" i="164"/>
  <c r="N323" i="164"/>
  <c r="N318" i="164"/>
  <c r="N313" i="164"/>
  <c r="N308" i="164"/>
  <c r="N303" i="164"/>
  <c r="N298" i="164"/>
  <c r="N293" i="164"/>
  <c r="N288" i="164"/>
  <c r="N283" i="164"/>
  <c r="N278" i="164"/>
  <c r="N273" i="164"/>
  <c r="N268" i="164"/>
  <c r="N263" i="164"/>
  <c r="N258" i="164"/>
  <c r="N253" i="164"/>
  <c r="N248" i="164"/>
  <c r="N243" i="164"/>
  <c r="N238" i="164"/>
  <c r="N233" i="164"/>
  <c r="N228" i="164"/>
  <c r="N223" i="164"/>
  <c r="N218" i="164"/>
  <c r="N213" i="164"/>
  <c r="N208" i="164"/>
  <c r="N203" i="164"/>
  <c r="N198" i="164"/>
  <c r="N193" i="164"/>
  <c r="N188" i="164"/>
  <c r="N183" i="164"/>
  <c r="N178" i="164"/>
  <c r="N173" i="164"/>
  <c r="N168" i="164"/>
  <c r="N163" i="164"/>
  <c r="N158" i="164"/>
  <c r="N153" i="164"/>
  <c r="N148" i="164"/>
  <c r="N143" i="164"/>
  <c r="N138" i="164"/>
  <c r="N133" i="164"/>
  <c r="N128" i="164"/>
  <c r="N123" i="164"/>
  <c r="N118" i="164"/>
  <c r="N113" i="164"/>
  <c r="N108" i="164"/>
  <c r="N103" i="164"/>
  <c r="N98" i="164"/>
  <c r="N93" i="164"/>
  <c r="N88" i="164"/>
  <c r="N83" i="164"/>
  <c r="N78" i="164"/>
  <c r="N73" i="164"/>
  <c r="N68" i="164"/>
  <c r="N63" i="164"/>
  <c r="N58" i="164"/>
  <c r="N53" i="164"/>
  <c r="N48" i="164"/>
  <c r="N43" i="164"/>
  <c r="N38" i="164"/>
  <c r="N33" i="164"/>
  <c r="N28" i="164"/>
  <c r="N23" i="164"/>
  <c r="N18" i="164"/>
  <c r="N13" i="164"/>
  <c r="N8" i="164"/>
  <c r="J378" i="164"/>
  <c r="K373" i="164"/>
  <c r="K368" i="164"/>
  <c r="K363" i="164"/>
  <c r="K358" i="164"/>
  <c r="K353" i="164"/>
  <c r="K348" i="164"/>
  <c r="K343" i="164"/>
  <c r="K338" i="164"/>
  <c r="K333" i="164"/>
  <c r="K328" i="164"/>
  <c r="K323" i="164"/>
  <c r="K318" i="164"/>
  <c r="K313" i="164"/>
  <c r="K308" i="164"/>
  <c r="K303" i="164"/>
  <c r="K298" i="164"/>
  <c r="K293" i="164"/>
  <c r="K288" i="164"/>
  <c r="K283" i="164"/>
  <c r="K278" i="164"/>
  <c r="K273" i="164"/>
  <c r="K268" i="164"/>
  <c r="K263" i="164"/>
  <c r="K258" i="164"/>
  <c r="K253" i="164"/>
  <c r="K248" i="164"/>
  <c r="K243" i="164"/>
  <c r="K238" i="164"/>
  <c r="K233" i="164"/>
  <c r="K228" i="164"/>
  <c r="K223" i="164"/>
  <c r="K218" i="164"/>
  <c r="K213" i="164"/>
  <c r="K208" i="164"/>
  <c r="K203" i="164"/>
  <c r="K198" i="164"/>
  <c r="K193" i="164"/>
  <c r="K188" i="164"/>
  <c r="K183" i="164"/>
  <c r="K178" i="164"/>
  <c r="K173" i="164"/>
  <c r="K168" i="164"/>
  <c r="K163" i="164"/>
  <c r="K158" i="164"/>
  <c r="K153" i="164"/>
  <c r="K148" i="164"/>
  <c r="K143" i="164"/>
  <c r="K138" i="164"/>
  <c r="K133" i="164"/>
  <c r="K128" i="164"/>
  <c r="K123" i="164"/>
  <c r="K118" i="164"/>
  <c r="K113" i="164"/>
  <c r="K108" i="164"/>
  <c r="K103" i="164"/>
  <c r="K98" i="164"/>
  <c r="K93" i="164"/>
  <c r="K88" i="164"/>
  <c r="K83" i="164"/>
  <c r="K78" i="164"/>
  <c r="K73" i="164"/>
  <c r="K68" i="164"/>
  <c r="K63" i="164"/>
  <c r="K58" i="164"/>
  <c r="K53" i="164"/>
  <c r="K48" i="164"/>
  <c r="K43" i="164"/>
  <c r="K38" i="164"/>
  <c r="K33" i="164"/>
  <c r="K28" i="164"/>
  <c r="K23" i="164"/>
  <c r="K18" i="164"/>
  <c r="K13" i="164"/>
  <c r="K8" i="164"/>
  <c r="H378" i="164"/>
  <c r="I373" i="164"/>
  <c r="I368" i="164"/>
  <c r="I363" i="164"/>
  <c r="I358" i="164"/>
  <c r="I353" i="164"/>
  <c r="I348" i="164"/>
  <c r="I343" i="164"/>
  <c r="I338" i="164"/>
  <c r="I333" i="164"/>
  <c r="I328" i="164"/>
  <c r="I323" i="164"/>
  <c r="I318" i="164"/>
  <c r="I313" i="164"/>
  <c r="I308" i="164"/>
  <c r="I303" i="164"/>
  <c r="I298" i="164"/>
  <c r="I293" i="164"/>
  <c r="I288" i="164"/>
  <c r="I283" i="164"/>
  <c r="I278" i="164"/>
  <c r="I273" i="164"/>
  <c r="I268" i="164"/>
  <c r="I263" i="164"/>
  <c r="I258" i="164"/>
  <c r="I253" i="164"/>
  <c r="I248" i="164"/>
  <c r="I243" i="164"/>
  <c r="I238" i="164"/>
  <c r="I233" i="164"/>
  <c r="I228" i="164"/>
  <c r="I223" i="164"/>
  <c r="I218" i="164"/>
  <c r="I213" i="164"/>
  <c r="I208" i="164"/>
  <c r="I203" i="164"/>
  <c r="I198" i="164"/>
  <c r="I193" i="164"/>
  <c r="I188" i="164"/>
  <c r="I183" i="164"/>
  <c r="I178" i="164"/>
  <c r="I173" i="164"/>
  <c r="I168" i="164"/>
  <c r="I163" i="164"/>
  <c r="I158" i="164"/>
  <c r="I153" i="164"/>
  <c r="I148" i="164"/>
  <c r="I143" i="164"/>
  <c r="I138" i="164"/>
  <c r="I133" i="164"/>
  <c r="I128" i="164"/>
  <c r="I123" i="164"/>
  <c r="I118" i="164"/>
  <c r="I113" i="164"/>
  <c r="I108" i="164"/>
  <c r="I103" i="164"/>
  <c r="I98" i="164"/>
  <c r="I93" i="164"/>
  <c r="I88" i="164"/>
  <c r="I83" i="164"/>
  <c r="I78" i="164"/>
  <c r="I73" i="164"/>
  <c r="I68" i="164"/>
  <c r="I63" i="164"/>
  <c r="I58" i="164"/>
  <c r="I53" i="164"/>
  <c r="I48" i="164"/>
  <c r="I43" i="164"/>
  <c r="I38" i="164"/>
  <c r="I33" i="164"/>
  <c r="I28" i="164"/>
  <c r="I23" i="164"/>
  <c r="I18" i="164"/>
  <c r="I13" i="164"/>
  <c r="I8" i="164"/>
  <c r="E378" i="164"/>
  <c r="G373" i="164"/>
  <c r="G368" i="164"/>
  <c r="G363" i="164"/>
  <c r="G358" i="164"/>
  <c r="G353" i="164"/>
  <c r="G348" i="164"/>
  <c r="G343" i="164"/>
  <c r="G338" i="164"/>
  <c r="G333" i="164"/>
  <c r="G328" i="164"/>
  <c r="G323" i="164"/>
  <c r="G318" i="164"/>
  <c r="G313" i="164"/>
  <c r="G308" i="164"/>
  <c r="G303" i="164"/>
  <c r="G298" i="164"/>
  <c r="G293" i="164"/>
  <c r="G288" i="164"/>
  <c r="G283" i="164"/>
  <c r="G278" i="164"/>
  <c r="G273" i="164"/>
  <c r="G268" i="164"/>
  <c r="G263" i="164"/>
  <c r="G258" i="164"/>
  <c r="G253" i="164"/>
  <c r="G248" i="164"/>
  <c r="G243" i="164"/>
  <c r="G238" i="164"/>
  <c r="G233" i="164"/>
  <c r="G228" i="164"/>
  <c r="G223" i="164"/>
  <c r="G218" i="164"/>
  <c r="G213" i="164"/>
  <c r="G208" i="164"/>
  <c r="G203" i="164"/>
  <c r="G198" i="164"/>
  <c r="G193" i="164"/>
  <c r="G188" i="164"/>
  <c r="G183" i="164"/>
  <c r="G178" i="164"/>
  <c r="G173" i="164"/>
  <c r="G168" i="164"/>
  <c r="G163" i="164"/>
  <c r="G158" i="164"/>
  <c r="G153" i="164"/>
  <c r="G148" i="164"/>
  <c r="G143" i="164"/>
  <c r="G138" i="164"/>
  <c r="G133" i="164"/>
  <c r="G128" i="164"/>
  <c r="G123" i="164"/>
  <c r="G118" i="164"/>
  <c r="G113" i="164"/>
  <c r="G108" i="164"/>
  <c r="G103" i="164"/>
  <c r="G98" i="164"/>
  <c r="G93" i="164"/>
  <c r="G88" i="164"/>
  <c r="G83" i="164"/>
  <c r="G78" i="164"/>
  <c r="G73" i="164"/>
  <c r="G68" i="164"/>
  <c r="G63" i="164"/>
  <c r="G58" i="164"/>
  <c r="G53" i="164"/>
  <c r="G48" i="164"/>
  <c r="G43" i="164"/>
  <c r="G38" i="164"/>
  <c r="G33" i="164"/>
  <c r="G28" i="164"/>
  <c r="G23" i="164"/>
  <c r="G18" i="164"/>
  <c r="G13" i="164"/>
  <c r="G8" i="164"/>
  <c r="CW7" i="164" l="1"/>
  <c r="EP7" i="164" s="1"/>
  <c r="ER7" i="164" s="1"/>
  <c r="BG378" i="164"/>
  <c r="BE378" i="164"/>
  <c r="BC378" i="164"/>
  <c r="BB378" i="164"/>
  <c r="R378" i="164"/>
  <c r="G378" i="164"/>
  <c r="CW63" i="164"/>
  <c r="EP32" i="164" s="1"/>
  <c r="ER32" i="164" s="1"/>
  <c r="CW45" i="164"/>
  <c r="EP14" i="164" s="1"/>
  <c r="ER14" i="164" s="1"/>
  <c r="CW27" i="164"/>
  <c r="CW70" i="164"/>
  <c r="EP39" i="164" s="1"/>
  <c r="ER39" i="164" s="1"/>
  <c r="CW52" i="164"/>
  <c r="EP21" i="164" s="1"/>
  <c r="ER21" i="164" s="1"/>
  <c r="CW34" i="164"/>
  <c r="CW77" i="164"/>
  <c r="EP46" i="164" s="1"/>
  <c r="ER46" i="164" s="1"/>
  <c r="CW59" i="164"/>
  <c r="EP28" i="164" s="1"/>
  <c r="ER28" i="164" s="1"/>
  <c r="CW41" i="164"/>
  <c r="EP10" i="164" s="1"/>
  <c r="ER10" i="164" s="1"/>
  <c r="CW23" i="164"/>
  <c r="CW78" i="164"/>
  <c r="EP47" i="164" s="1"/>
  <c r="ER47" i="164" s="1"/>
  <c r="CW60" i="164"/>
  <c r="EP29" i="164" s="1"/>
  <c r="ER29" i="164" s="1"/>
  <c r="CW42" i="164"/>
  <c r="EP11" i="164" s="1"/>
  <c r="ER11" i="164" s="1"/>
  <c r="CW24" i="164"/>
  <c r="CW67" i="164"/>
  <c r="EP36" i="164" s="1"/>
  <c r="ER36" i="164" s="1"/>
  <c r="CW49" i="164"/>
  <c r="EP18" i="164" s="1"/>
  <c r="ER18" i="164" s="1"/>
  <c r="CW31" i="164"/>
  <c r="CW74" i="164"/>
  <c r="EP43" i="164" s="1"/>
  <c r="ER43" i="164" s="1"/>
  <c r="CW56" i="164"/>
  <c r="EP25" i="164" s="1"/>
  <c r="ER25" i="164" s="1"/>
  <c r="CW38" i="164"/>
  <c r="CW75" i="164"/>
  <c r="EP44" i="164" s="1"/>
  <c r="ER44" i="164" s="1"/>
  <c r="CW57" i="164"/>
  <c r="EP26" i="164" s="1"/>
  <c r="ER26" i="164" s="1"/>
  <c r="CW39" i="164"/>
  <c r="CW64" i="164"/>
  <c r="EP33" i="164" s="1"/>
  <c r="ER33" i="164" s="1"/>
  <c r="CW46" i="164"/>
  <c r="EP15" i="164" s="1"/>
  <c r="ER15" i="164" s="1"/>
  <c r="CW28" i="164"/>
  <c r="CW71" i="164"/>
  <c r="EP40" i="164" s="1"/>
  <c r="ER40" i="164" s="1"/>
  <c r="CW53" i="164"/>
  <c r="EP22" i="164" s="1"/>
  <c r="ER22" i="164" s="1"/>
  <c r="CW35" i="164"/>
  <c r="CW72" i="164"/>
  <c r="EP41" i="164" s="1"/>
  <c r="ER41" i="164" s="1"/>
  <c r="CW54" i="164"/>
  <c r="EP23" i="164" s="1"/>
  <c r="ER23" i="164" s="1"/>
  <c r="CW36" i="164"/>
  <c r="CW79" i="164"/>
  <c r="EP48" i="164" s="1"/>
  <c r="ER48" i="164" s="1"/>
  <c r="CW61" i="164"/>
  <c r="EP30" i="164" s="1"/>
  <c r="ER30" i="164" s="1"/>
  <c r="CW43" i="164"/>
  <c r="EP12" i="164" s="1"/>
  <c r="ER12" i="164" s="1"/>
  <c r="CW25" i="164"/>
  <c r="CW68" i="164"/>
  <c r="EP37" i="164" s="1"/>
  <c r="ER37" i="164" s="1"/>
  <c r="CW50" i="164"/>
  <c r="EP19" i="164" s="1"/>
  <c r="ER19" i="164" s="1"/>
  <c r="CW32" i="164"/>
  <c r="EP8" i="164" s="1"/>
  <c r="ER8" i="164" s="1"/>
  <c r="CW69" i="164"/>
  <c r="EP38" i="164" s="1"/>
  <c r="ER38" i="164" s="1"/>
  <c r="CW51" i="164"/>
  <c r="EP20" i="164" s="1"/>
  <c r="ER20" i="164" s="1"/>
  <c r="CW33" i="164"/>
  <c r="CW76" i="164"/>
  <c r="EP45" i="164" s="1"/>
  <c r="ER45" i="164" s="1"/>
  <c r="CW58" i="164"/>
  <c r="EP27" i="164" s="1"/>
  <c r="ER27" i="164" s="1"/>
  <c r="CW40" i="164"/>
  <c r="EP9" i="164" s="1"/>
  <c r="ER9" i="164" s="1"/>
  <c r="CW22" i="164"/>
  <c r="CW65" i="164"/>
  <c r="EP34" i="164" s="1"/>
  <c r="ER34" i="164" s="1"/>
  <c r="CW47" i="164"/>
  <c r="EP16" i="164" s="1"/>
  <c r="ER16" i="164" s="1"/>
  <c r="CW29" i="164"/>
  <c r="CW66" i="164"/>
  <c r="EP35" i="164" s="1"/>
  <c r="ER35" i="164" s="1"/>
  <c r="CW48" i="164"/>
  <c r="EP17" i="164" s="1"/>
  <c r="ER17" i="164" s="1"/>
  <c r="CW30" i="164"/>
  <c r="CW73" i="164"/>
  <c r="EP42" i="164" s="1"/>
  <c r="ER42" i="164" s="1"/>
  <c r="CW55" i="164"/>
  <c r="EP24" i="164" s="1"/>
  <c r="ER24" i="164" s="1"/>
  <c r="CW37" i="164"/>
  <c r="CW80" i="164"/>
  <c r="EP49" i="164" s="1"/>
  <c r="ER49" i="164" s="1"/>
  <c r="CW62" i="164"/>
  <c r="EP31" i="164" s="1"/>
  <c r="ER31" i="164" s="1"/>
  <c r="CW44" i="164"/>
  <c r="EP13" i="164" s="1"/>
  <c r="ER13" i="164" s="1"/>
  <c r="CW26" i="164"/>
  <c r="I378" i="164"/>
  <c r="P378" i="164"/>
  <c r="K378" i="164"/>
  <c r="N378" i="164"/>
  <c r="I15" i="174"/>
  <c r="G15" i="174"/>
  <c r="E15" i="174"/>
  <c r="D15" i="174"/>
  <c r="I10" i="174"/>
  <c r="G10" i="174"/>
  <c r="E10" i="174"/>
  <c r="D10" i="174"/>
  <c r="J12" i="174"/>
  <c r="H12" i="174"/>
  <c r="J7" i="174"/>
  <c r="H7" i="174"/>
  <c r="F10" i="174" l="1"/>
  <c r="F15" i="174"/>
  <c r="E17" i="174"/>
  <c r="E117" i="161"/>
  <c r="I17" i="174"/>
  <c r="I117" i="161"/>
  <c r="D117" i="161"/>
  <c r="D17" i="174"/>
  <c r="G17" i="174"/>
  <c r="G117" i="161"/>
  <c r="BF378" i="164"/>
  <c r="BH378" i="164"/>
  <c r="BW378" i="164"/>
  <c r="CW81" i="164" s="1"/>
  <c r="EP50" i="164" s="1"/>
  <c r="BD378" i="164"/>
  <c r="BB11" i="161"/>
  <c r="AJ23" i="161"/>
  <c r="AH23" i="161"/>
  <c r="AF23" i="161"/>
  <c r="AE23" i="161"/>
  <c r="AJ19" i="161"/>
  <c r="AH19" i="161"/>
  <c r="AF19" i="161"/>
  <c r="AE19" i="161"/>
  <c r="AJ15" i="161"/>
  <c r="AH15" i="161"/>
  <c r="AF15" i="161"/>
  <c r="AE15" i="161"/>
  <c r="AF11" i="161"/>
  <c r="AO11" i="161" s="1"/>
  <c r="BB7" i="161" s="1"/>
  <c r="I107" i="161"/>
  <c r="G107" i="161"/>
  <c r="E107" i="161"/>
  <c r="D107" i="161"/>
  <c r="I102" i="161"/>
  <c r="G102" i="161"/>
  <c r="E102" i="161"/>
  <c r="D102" i="161"/>
  <c r="I97" i="161"/>
  <c r="G97" i="161"/>
  <c r="E97" i="161"/>
  <c r="D97" i="161"/>
  <c r="I92" i="161"/>
  <c r="G92" i="161"/>
  <c r="E92" i="161"/>
  <c r="D92" i="161"/>
  <c r="I87" i="161"/>
  <c r="G87" i="161"/>
  <c r="E87" i="161"/>
  <c r="D87" i="161"/>
  <c r="I82" i="161"/>
  <c r="G82" i="161"/>
  <c r="E82" i="161"/>
  <c r="D82" i="161"/>
  <c r="I77" i="161"/>
  <c r="G77" i="161"/>
  <c r="E77" i="161"/>
  <c r="D77" i="161"/>
  <c r="I72" i="161"/>
  <c r="G72" i="161"/>
  <c r="E72" i="161"/>
  <c r="D72" i="161"/>
  <c r="I67" i="161"/>
  <c r="G67" i="161"/>
  <c r="E67" i="161"/>
  <c r="D67" i="161"/>
  <c r="I62" i="161"/>
  <c r="G62" i="161"/>
  <c r="E62" i="161"/>
  <c r="D62" i="161"/>
  <c r="I57" i="161"/>
  <c r="G57" i="161"/>
  <c r="E57" i="161"/>
  <c r="D57" i="161"/>
  <c r="I52" i="161"/>
  <c r="G52" i="161"/>
  <c r="E52" i="161"/>
  <c r="D52" i="161"/>
  <c r="I47" i="161"/>
  <c r="G47" i="161"/>
  <c r="E47" i="161"/>
  <c r="D47" i="161"/>
  <c r="I42" i="161"/>
  <c r="G42" i="161"/>
  <c r="E42" i="161"/>
  <c r="D42" i="161"/>
  <c r="I37" i="161"/>
  <c r="G37" i="161"/>
  <c r="E37" i="161"/>
  <c r="D37" i="161"/>
  <c r="D38" i="161"/>
  <c r="D39" i="161"/>
  <c r="D40" i="161"/>
  <c r="D41" i="161"/>
  <c r="D43" i="161"/>
  <c r="I32" i="161"/>
  <c r="G32" i="161"/>
  <c r="E32" i="161"/>
  <c r="D32" i="161"/>
  <c r="I27" i="161"/>
  <c r="G27" i="161"/>
  <c r="E27" i="161"/>
  <c r="D27" i="161"/>
  <c r="I22" i="161"/>
  <c r="G22" i="161"/>
  <c r="E22" i="161"/>
  <c r="D22" i="161"/>
  <c r="D17" i="161"/>
  <c r="I17" i="161"/>
  <c r="G17" i="161"/>
  <c r="E17" i="161"/>
  <c r="G12" i="161"/>
  <c r="I12" i="161"/>
  <c r="E12" i="161"/>
  <c r="D12" i="161"/>
  <c r="I7" i="161"/>
  <c r="G7" i="161"/>
  <c r="E7" i="161"/>
  <c r="D7" i="161"/>
  <c r="E6" i="161"/>
  <c r="E8" i="161"/>
  <c r="D6" i="161"/>
  <c r="ER50" i="164" l="1"/>
  <c r="GM10" i="164"/>
  <c r="GO10" i="164" s="1"/>
  <c r="GM13" i="164"/>
  <c r="GO13" i="164" s="1"/>
  <c r="GM16" i="164"/>
  <c r="GO16" i="164" s="1"/>
  <c r="GM19" i="164"/>
  <c r="GO19" i="164" s="1"/>
  <c r="GM22" i="164"/>
  <c r="GO22" i="164" s="1"/>
  <c r="GM25" i="164"/>
  <c r="GO25" i="164" s="1"/>
  <c r="GM28" i="164"/>
  <c r="GO28" i="164" s="1"/>
  <c r="GM31" i="164"/>
  <c r="GO31" i="164" s="1"/>
  <c r="GM34" i="164"/>
  <c r="GO34" i="164" s="1"/>
  <c r="GM37" i="164"/>
  <c r="GO37" i="164" s="1"/>
  <c r="GM40" i="164"/>
  <c r="GO40" i="164" s="1"/>
  <c r="GM43" i="164"/>
  <c r="GO43" i="164" s="1"/>
  <c r="GM46" i="164"/>
  <c r="GO46" i="164" s="1"/>
  <c r="GM49" i="164"/>
  <c r="GO49" i="164" s="1"/>
  <c r="GM7" i="164"/>
  <c r="GO7" i="164" s="1"/>
  <c r="GM11" i="164"/>
  <c r="GO11" i="164" s="1"/>
  <c r="GM15" i="164"/>
  <c r="GO15" i="164" s="1"/>
  <c r="GM20" i="164"/>
  <c r="GO20" i="164" s="1"/>
  <c r="GM24" i="164"/>
  <c r="GO24" i="164" s="1"/>
  <c r="GM29" i="164"/>
  <c r="GO29" i="164" s="1"/>
  <c r="GM33" i="164"/>
  <c r="GO33" i="164" s="1"/>
  <c r="GM38" i="164"/>
  <c r="GO38" i="164" s="1"/>
  <c r="GM42" i="164"/>
  <c r="GO42" i="164" s="1"/>
  <c r="GM47" i="164"/>
  <c r="GO47" i="164" s="1"/>
  <c r="GM8" i="164"/>
  <c r="GO8" i="164" s="1"/>
  <c r="GM14" i="164"/>
  <c r="GO14" i="164" s="1"/>
  <c r="GM21" i="164"/>
  <c r="GO21" i="164" s="1"/>
  <c r="GM27" i="164"/>
  <c r="GO27" i="164" s="1"/>
  <c r="GM35" i="164"/>
  <c r="GO35" i="164" s="1"/>
  <c r="GM41" i="164"/>
  <c r="GO41" i="164" s="1"/>
  <c r="GM48" i="164"/>
  <c r="GO48" i="164" s="1"/>
  <c r="GM9" i="164"/>
  <c r="GO9" i="164" s="1"/>
  <c r="GM17" i="164"/>
  <c r="GO17" i="164" s="1"/>
  <c r="GM23" i="164"/>
  <c r="GO23" i="164" s="1"/>
  <c r="GM30" i="164"/>
  <c r="GO30" i="164" s="1"/>
  <c r="GM36" i="164"/>
  <c r="GO36" i="164" s="1"/>
  <c r="GM44" i="164"/>
  <c r="GO44" i="164" s="1"/>
  <c r="GM12" i="164"/>
  <c r="GO12" i="164" s="1"/>
  <c r="GM32" i="164"/>
  <c r="GO32" i="164" s="1"/>
  <c r="GM45" i="164"/>
  <c r="GO45" i="164" s="1"/>
  <c r="GM18" i="164"/>
  <c r="GO18" i="164" s="1"/>
  <c r="GM39" i="164"/>
  <c r="GO39" i="164" s="1"/>
  <c r="GM26" i="164"/>
  <c r="GO26" i="164" s="1"/>
  <c r="U95" i="161"/>
  <c r="F17" i="174"/>
  <c r="H97" i="161"/>
  <c r="AO23" i="161"/>
  <c r="BB10" i="161" s="1"/>
  <c r="AO19" i="161"/>
  <c r="BB9" i="161" s="1"/>
  <c r="AO15" i="161"/>
  <c r="BB8" i="161" s="1"/>
  <c r="U7" i="161"/>
  <c r="J12" i="161"/>
  <c r="U11" i="161"/>
  <c r="U23" i="161"/>
  <c r="J17" i="161"/>
  <c r="H32" i="161"/>
  <c r="F37" i="161"/>
  <c r="U35" i="161"/>
  <c r="F82" i="161"/>
  <c r="F97" i="161"/>
  <c r="H67" i="161"/>
  <c r="CU81" i="164"/>
  <c r="EM50" i="164" s="1"/>
  <c r="J117" i="161"/>
  <c r="J17" i="174"/>
  <c r="CS81" i="164"/>
  <c r="EJ50" i="164" s="1"/>
  <c r="H117" i="161"/>
  <c r="H17" i="174"/>
  <c r="CQ81" i="164"/>
  <c r="EG50" i="164" s="1"/>
  <c r="F117" i="161"/>
  <c r="U43" i="161"/>
  <c r="F12" i="161"/>
  <c r="U75" i="161"/>
  <c r="F22" i="161"/>
  <c r="J107" i="161"/>
  <c r="F17" i="161"/>
  <c r="H12" i="161"/>
  <c r="H47" i="161"/>
  <c r="H62" i="161"/>
  <c r="H77" i="161"/>
  <c r="H87" i="161"/>
  <c r="H92" i="161"/>
  <c r="U83" i="161"/>
  <c r="H107" i="161"/>
  <c r="AO31" i="161"/>
  <c r="BB12" i="161" s="1"/>
  <c r="AO7" i="161"/>
  <c r="BB6" i="161" s="1"/>
  <c r="AS6" i="161"/>
  <c r="AG31" i="161"/>
  <c r="AS12" i="161" s="1"/>
  <c r="AI31" i="161"/>
  <c r="AV12" i="161" s="1"/>
  <c r="AK31" i="161"/>
  <c r="AY12" i="161" s="1"/>
  <c r="AI27" i="161"/>
  <c r="AV11" i="161" s="1"/>
  <c r="AK27" i="161"/>
  <c r="AY11" i="161" s="1"/>
  <c r="AG27" i="161"/>
  <c r="AS11" i="161" s="1"/>
  <c r="AI23" i="161"/>
  <c r="AV10" i="161" s="1"/>
  <c r="AK23" i="161"/>
  <c r="AY10" i="161" s="1"/>
  <c r="AG23" i="161"/>
  <c r="AS10" i="161" s="1"/>
  <c r="AK19" i="161"/>
  <c r="AY9" i="161" s="1"/>
  <c r="AG19" i="161"/>
  <c r="AS9" i="161" s="1"/>
  <c r="AI19" i="161"/>
  <c r="AV9" i="161" s="1"/>
  <c r="AK15" i="161"/>
  <c r="AY8" i="161" s="1"/>
  <c r="AG15" i="161"/>
  <c r="AS8" i="161" s="1"/>
  <c r="AI15" i="161"/>
  <c r="AV8" i="161" s="1"/>
  <c r="AG11" i="161"/>
  <c r="AS7" i="161" s="1"/>
  <c r="AI11" i="161"/>
  <c r="AV7" i="161" s="1"/>
  <c r="AK11" i="161"/>
  <c r="AY7" i="161" s="1"/>
  <c r="U39" i="161"/>
  <c r="U79" i="161"/>
  <c r="F7" i="161"/>
  <c r="F27" i="161"/>
  <c r="F42" i="161"/>
  <c r="J47" i="161"/>
  <c r="F57" i="161"/>
  <c r="J62" i="161"/>
  <c r="F72" i="161"/>
  <c r="J77" i="161"/>
  <c r="F87" i="161"/>
  <c r="U51" i="161"/>
  <c r="H7" i="161"/>
  <c r="H27" i="161"/>
  <c r="J32" i="161"/>
  <c r="H42" i="161"/>
  <c r="H52" i="161"/>
  <c r="H57" i="161"/>
  <c r="U15" i="161"/>
  <c r="U63" i="161"/>
  <c r="J27" i="161"/>
  <c r="J42" i="161"/>
  <c r="U87" i="161"/>
  <c r="U67" i="161"/>
  <c r="U31" i="161"/>
  <c r="U71" i="161"/>
  <c r="F32" i="161"/>
  <c r="F47" i="161"/>
  <c r="F77" i="161"/>
  <c r="F92" i="161"/>
  <c r="J97" i="161"/>
  <c r="F107" i="161"/>
  <c r="AV6" i="161"/>
  <c r="AY6" i="161"/>
  <c r="U27" i="161"/>
  <c r="H17" i="161"/>
  <c r="H22" i="161"/>
  <c r="H37" i="161"/>
  <c r="J57" i="161"/>
  <c r="F67" i="161"/>
  <c r="H72" i="161"/>
  <c r="J82" i="161"/>
  <c r="J92" i="161"/>
  <c r="F102" i="161"/>
  <c r="J22" i="161"/>
  <c r="J37" i="161"/>
  <c r="H102" i="161"/>
  <c r="U91" i="161"/>
  <c r="J52" i="161"/>
  <c r="F62" i="161"/>
  <c r="J87" i="161"/>
  <c r="J102" i="161"/>
  <c r="J67" i="161"/>
  <c r="U19" i="161"/>
  <c r="U59" i="161"/>
  <c r="H82" i="161"/>
  <c r="J72" i="161"/>
  <c r="U55" i="161"/>
  <c r="U47" i="161"/>
  <c r="F52" i="161"/>
  <c r="J7" i="161"/>
  <c r="EO50" i="164" l="1"/>
  <c r="GJ9" i="164"/>
  <c r="GL9" i="164" s="1"/>
  <c r="GJ12" i="164"/>
  <c r="GL12" i="164" s="1"/>
  <c r="GJ15" i="164"/>
  <c r="GL15" i="164" s="1"/>
  <c r="GJ18" i="164"/>
  <c r="GL18" i="164" s="1"/>
  <c r="GJ21" i="164"/>
  <c r="GL21" i="164" s="1"/>
  <c r="GJ24" i="164"/>
  <c r="GL24" i="164" s="1"/>
  <c r="GJ27" i="164"/>
  <c r="GL27" i="164" s="1"/>
  <c r="GJ30" i="164"/>
  <c r="GL30" i="164" s="1"/>
  <c r="GJ33" i="164"/>
  <c r="GL33" i="164" s="1"/>
  <c r="GJ36" i="164"/>
  <c r="GL36" i="164" s="1"/>
  <c r="GJ39" i="164"/>
  <c r="GL39" i="164" s="1"/>
  <c r="GJ42" i="164"/>
  <c r="GL42" i="164" s="1"/>
  <c r="GJ45" i="164"/>
  <c r="GL45" i="164" s="1"/>
  <c r="GJ48" i="164"/>
  <c r="GL48" i="164" s="1"/>
  <c r="GJ8" i="164"/>
  <c r="GL8" i="164" s="1"/>
  <c r="GJ13" i="164"/>
  <c r="GL13" i="164" s="1"/>
  <c r="GJ17" i="164"/>
  <c r="GL17" i="164" s="1"/>
  <c r="GJ22" i="164"/>
  <c r="GL22" i="164" s="1"/>
  <c r="GJ26" i="164"/>
  <c r="GL26" i="164" s="1"/>
  <c r="GJ31" i="164"/>
  <c r="GL31" i="164" s="1"/>
  <c r="GJ35" i="164"/>
  <c r="GL35" i="164" s="1"/>
  <c r="GJ40" i="164"/>
  <c r="GL40" i="164" s="1"/>
  <c r="GJ44" i="164"/>
  <c r="GL44" i="164" s="1"/>
  <c r="GJ11" i="164"/>
  <c r="GL11" i="164" s="1"/>
  <c r="GJ19" i="164"/>
  <c r="GL19" i="164" s="1"/>
  <c r="GJ25" i="164"/>
  <c r="GL25" i="164" s="1"/>
  <c r="GJ32" i="164"/>
  <c r="GL32" i="164" s="1"/>
  <c r="GJ38" i="164"/>
  <c r="GL38" i="164" s="1"/>
  <c r="GJ46" i="164"/>
  <c r="GL46" i="164" s="1"/>
  <c r="GJ7" i="164"/>
  <c r="GL7" i="164" s="1"/>
  <c r="GJ14" i="164"/>
  <c r="GL14" i="164" s="1"/>
  <c r="GJ20" i="164"/>
  <c r="GL20" i="164" s="1"/>
  <c r="GJ28" i="164"/>
  <c r="GL28" i="164" s="1"/>
  <c r="GJ34" i="164"/>
  <c r="GL34" i="164" s="1"/>
  <c r="GJ41" i="164"/>
  <c r="GL41" i="164" s="1"/>
  <c r="GJ47" i="164"/>
  <c r="GL47" i="164" s="1"/>
  <c r="GJ49" i="164"/>
  <c r="GL49" i="164" s="1"/>
  <c r="GJ10" i="164"/>
  <c r="GL10" i="164" s="1"/>
  <c r="GJ29" i="164"/>
  <c r="GL29" i="164" s="1"/>
  <c r="GJ23" i="164"/>
  <c r="GL23" i="164" s="1"/>
  <c r="GJ43" i="164"/>
  <c r="GL43" i="164" s="1"/>
  <c r="GJ16" i="164"/>
  <c r="GL16" i="164" s="1"/>
  <c r="GJ37" i="164"/>
  <c r="GL37" i="164" s="1"/>
  <c r="EL50" i="164"/>
  <c r="GG8" i="164"/>
  <c r="GI8" i="164" s="1"/>
  <c r="GG11" i="164"/>
  <c r="GI11" i="164" s="1"/>
  <c r="GG14" i="164"/>
  <c r="GI14" i="164" s="1"/>
  <c r="GG17" i="164"/>
  <c r="GI17" i="164" s="1"/>
  <c r="GG20" i="164"/>
  <c r="GI20" i="164" s="1"/>
  <c r="GG23" i="164"/>
  <c r="GI23" i="164" s="1"/>
  <c r="GG26" i="164"/>
  <c r="GI26" i="164" s="1"/>
  <c r="GG29" i="164"/>
  <c r="GI29" i="164" s="1"/>
  <c r="GG32" i="164"/>
  <c r="GI32" i="164" s="1"/>
  <c r="GG35" i="164"/>
  <c r="GI35" i="164" s="1"/>
  <c r="GG38" i="164"/>
  <c r="GI38" i="164" s="1"/>
  <c r="GG41" i="164"/>
  <c r="GI41" i="164" s="1"/>
  <c r="GG44" i="164"/>
  <c r="GI44" i="164" s="1"/>
  <c r="GG47" i="164"/>
  <c r="GI47" i="164" s="1"/>
  <c r="GG12" i="164"/>
  <c r="GI12" i="164" s="1"/>
  <c r="GG16" i="164"/>
  <c r="GI16" i="164" s="1"/>
  <c r="GG21" i="164"/>
  <c r="GI21" i="164" s="1"/>
  <c r="GG25" i="164"/>
  <c r="GI25" i="164" s="1"/>
  <c r="GG30" i="164"/>
  <c r="GI30" i="164" s="1"/>
  <c r="GG34" i="164"/>
  <c r="GI34" i="164" s="1"/>
  <c r="GG45" i="164"/>
  <c r="GI45" i="164" s="1"/>
  <c r="GG42" i="164"/>
  <c r="GI42" i="164" s="1"/>
  <c r="GG49" i="164"/>
  <c r="GI49" i="164" s="1"/>
  <c r="GG9" i="164"/>
  <c r="GI9" i="164" s="1"/>
  <c r="GG13" i="164"/>
  <c r="GI13" i="164" s="1"/>
  <c r="GG18" i="164"/>
  <c r="GI18" i="164" s="1"/>
  <c r="GG22" i="164"/>
  <c r="GI22" i="164" s="1"/>
  <c r="GG27" i="164"/>
  <c r="GI27" i="164" s="1"/>
  <c r="GG31" i="164"/>
  <c r="GI31" i="164" s="1"/>
  <c r="GG39" i="164"/>
  <c r="GI39" i="164" s="1"/>
  <c r="GG46" i="164"/>
  <c r="GI46" i="164" s="1"/>
  <c r="GG36" i="164"/>
  <c r="GI36" i="164" s="1"/>
  <c r="GG43" i="164"/>
  <c r="GI43" i="164" s="1"/>
  <c r="GG7" i="164"/>
  <c r="GI7" i="164" s="1"/>
  <c r="GG19" i="164"/>
  <c r="GI19" i="164" s="1"/>
  <c r="GG33" i="164"/>
  <c r="GI33" i="164" s="1"/>
  <c r="GG10" i="164"/>
  <c r="GI10" i="164" s="1"/>
  <c r="GG24" i="164"/>
  <c r="GI24" i="164" s="1"/>
  <c r="GG37" i="164"/>
  <c r="GI37" i="164" s="1"/>
  <c r="GG48" i="164"/>
  <c r="GI48" i="164" s="1"/>
  <c r="GG15" i="164"/>
  <c r="GI15" i="164" s="1"/>
  <c r="GG28" i="164"/>
  <c r="GI28" i="164" s="1"/>
  <c r="GG40" i="164"/>
  <c r="GI40" i="164" s="1"/>
  <c r="EI50" i="164"/>
  <c r="GD10" i="164"/>
  <c r="GF10" i="164" s="1"/>
  <c r="GD14" i="164"/>
  <c r="GF14" i="164" s="1"/>
  <c r="GD21" i="164"/>
  <c r="GF21" i="164" s="1"/>
  <c r="GD28" i="164"/>
  <c r="GF28" i="164" s="1"/>
  <c r="GD32" i="164"/>
  <c r="GF32" i="164" s="1"/>
  <c r="GD39" i="164"/>
  <c r="GF39" i="164" s="1"/>
  <c r="GD46" i="164"/>
  <c r="GF46" i="164" s="1"/>
  <c r="GD11" i="164"/>
  <c r="GF11" i="164" s="1"/>
  <c r="GD18" i="164"/>
  <c r="GF18" i="164" s="1"/>
  <c r="GD25" i="164"/>
  <c r="GF25" i="164" s="1"/>
  <c r="GD29" i="164"/>
  <c r="GF29" i="164" s="1"/>
  <c r="GD36" i="164"/>
  <c r="GF36" i="164" s="1"/>
  <c r="GD43" i="164"/>
  <c r="GF43" i="164" s="1"/>
  <c r="GD47" i="164"/>
  <c r="GF47" i="164" s="1"/>
  <c r="GD7" i="164"/>
  <c r="GF7" i="164" s="1"/>
  <c r="GD8" i="164"/>
  <c r="GF8" i="164" s="1"/>
  <c r="GD15" i="164"/>
  <c r="GF15" i="164" s="1"/>
  <c r="GD22" i="164"/>
  <c r="GF22" i="164" s="1"/>
  <c r="GD26" i="164"/>
  <c r="GF26" i="164" s="1"/>
  <c r="GD33" i="164"/>
  <c r="GF33" i="164" s="1"/>
  <c r="GD40" i="164"/>
  <c r="GF40" i="164" s="1"/>
  <c r="GD44" i="164"/>
  <c r="GF44" i="164" s="1"/>
  <c r="GD12" i="164"/>
  <c r="GF12" i="164" s="1"/>
  <c r="GD19" i="164"/>
  <c r="GF19" i="164" s="1"/>
  <c r="GD23" i="164"/>
  <c r="GF23" i="164" s="1"/>
  <c r="GD30" i="164"/>
  <c r="GF30" i="164" s="1"/>
  <c r="GD37" i="164"/>
  <c r="GF37" i="164" s="1"/>
  <c r="GD41" i="164"/>
  <c r="GF41" i="164" s="1"/>
  <c r="GD48" i="164"/>
  <c r="GF48" i="164" s="1"/>
  <c r="GD9" i="164"/>
  <c r="GF9" i="164" s="1"/>
  <c r="GD20" i="164"/>
  <c r="GF20" i="164" s="1"/>
  <c r="GD31" i="164"/>
  <c r="GF31" i="164" s="1"/>
  <c r="GD42" i="164"/>
  <c r="GF42" i="164" s="1"/>
  <c r="GD49" i="164"/>
  <c r="GF49" i="164" s="1"/>
  <c r="GD34" i="164"/>
  <c r="GF34" i="164" s="1"/>
  <c r="GD45" i="164"/>
  <c r="GF45" i="164" s="1"/>
  <c r="GD13" i="164"/>
  <c r="GF13" i="164" s="1"/>
  <c r="GD24" i="164"/>
  <c r="GF24" i="164" s="1"/>
  <c r="GD35" i="164"/>
  <c r="GF35" i="164" s="1"/>
  <c r="GD16" i="164"/>
  <c r="GF16" i="164" s="1"/>
  <c r="GD27" i="164"/>
  <c r="GF27" i="164" s="1"/>
  <c r="GD38" i="164"/>
  <c r="GF38" i="164" s="1"/>
  <c r="GD17" i="164"/>
  <c r="GF17" i="164" s="1"/>
  <c r="AL230" i="154"/>
  <c r="AJ230" i="154"/>
  <c r="AI230" i="154"/>
  <c r="AG230" i="154"/>
  <c r="AE230" i="154"/>
  <c r="AD230" i="154"/>
  <c r="AB230" i="154"/>
  <c r="Z230" i="154"/>
  <c r="Y230" i="154"/>
  <c r="W230" i="154"/>
  <c r="U230" i="154"/>
  <c r="T230" i="154"/>
  <c r="R230" i="154"/>
  <c r="P230" i="154"/>
  <c r="O230" i="154"/>
  <c r="M230" i="154"/>
  <c r="K230" i="154"/>
  <c r="J230" i="154"/>
  <c r="H230" i="154"/>
  <c r="F230" i="154"/>
  <c r="E230" i="154"/>
  <c r="AL229" i="154"/>
  <c r="AJ229" i="154"/>
  <c r="AI229" i="154"/>
  <c r="AG229" i="154"/>
  <c r="AE229" i="154"/>
  <c r="AD229" i="154"/>
  <c r="AB229" i="154"/>
  <c r="Z229" i="154"/>
  <c r="Y229" i="154"/>
  <c r="W229" i="154"/>
  <c r="U229" i="154"/>
  <c r="T229" i="154"/>
  <c r="R229" i="154"/>
  <c r="P229" i="154"/>
  <c r="O229" i="154"/>
  <c r="M229" i="154"/>
  <c r="K229" i="154"/>
  <c r="J229" i="154"/>
  <c r="H229" i="154"/>
  <c r="F229" i="154"/>
  <c r="E229" i="154"/>
  <c r="AL228" i="154"/>
  <c r="AJ228" i="154"/>
  <c r="AI228" i="154"/>
  <c r="AG228" i="154"/>
  <c r="AE228" i="154"/>
  <c r="AD228" i="154"/>
  <c r="AB228" i="154"/>
  <c r="Z228" i="154"/>
  <c r="Y228" i="154"/>
  <c r="W228" i="154"/>
  <c r="U228" i="154"/>
  <c r="T228" i="154"/>
  <c r="R228" i="154"/>
  <c r="P228" i="154"/>
  <c r="O228" i="154"/>
  <c r="M228" i="154"/>
  <c r="K228" i="154"/>
  <c r="J228" i="154"/>
  <c r="H228" i="154"/>
  <c r="F228" i="154"/>
  <c r="E228" i="154"/>
  <c r="AL230" i="145"/>
  <c r="AJ230" i="145"/>
  <c r="AI230" i="145"/>
  <c r="AG230" i="145"/>
  <c r="AE230" i="145"/>
  <c r="AD230" i="145"/>
  <c r="AB230" i="145"/>
  <c r="Z230" i="145"/>
  <c r="Y230" i="145"/>
  <c r="W230" i="145"/>
  <c r="U230" i="145"/>
  <c r="T230" i="145"/>
  <c r="R230" i="145"/>
  <c r="P230" i="145"/>
  <c r="O230" i="145"/>
  <c r="M230" i="145"/>
  <c r="K230" i="145"/>
  <c r="J230" i="145"/>
  <c r="H230" i="145"/>
  <c r="F230" i="145"/>
  <c r="E230" i="145"/>
  <c r="AL229" i="145"/>
  <c r="AJ229" i="145"/>
  <c r="AI229" i="145"/>
  <c r="AG229" i="145"/>
  <c r="AE229" i="145"/>
  <c r="AD229" i="145"/>
  <c r="AB229" i="145"/>
  <c r="Z229" i="145"/>
  <c r="Y229" i="145"/>
  <c r="W229" i="145"/>
  <c r="U229" i="145"/>
  <c r="T229" i="145"/>
  <c r="R229" i="145"/>
  <c r="P229" i="145"/>
  <c r="O229" i="145"/>
  <c r="M229" i="145"/>
  <c r="K229" i="145"/>
  <c r="J229" i="145"/>
  <c r="H229" i="145"/>
  <c r="F229" i="145"/>
  <c r="E229" i="145"/>
  <c r="AL228" i="145"/>
  <c r="AJ228" i="145"/>
  <c r="AI228" i="145"/>
  <c r="AG228" i="145"/>
  <c r="AE228" i="145"/>
  <c r="AD228" i="145"/>
  <c r="AB228" i="145"/>
  <c r="Z228" i="145"/>
  <c r="Y228" i="145"/>
  <c r="W228" i="145"/>
  <c r="U228" i="145"/>
  <c r="T228" i="145"/>
  <c r="R228" i="145"/>
  <c r="P228" i="145"/>
  <c r="O228" i="145"/>
  <c r="M228" i="145"/>
  <c r="K228" i="145"/>
  <c r="J228" i="145"/>
  <c r="H228" i="145"/>
  <c r="F228" i="145"/>
  <c r="E228" i="145"/>
  <c r="AZ381" i="164"/>
  <c r="AX381" i="164"/>
  <c r="AV381" i="164"/>
  <c r="AU381" i="164"/>
  <c r="AS381" i="164"/>
  <c r="AQ381" i="164"/>
  <c r="AO381" i="164"/>
  <c r="AN381" i="164"/>
  <c r="AL381" i="164"/>
  <c r="AJ381" i="164"/>
  <c r="AH381" i="164"/>
  <c r="AG381" i="164"/>
  <c r="AE381" i="164"/>
  <c r="AC381" i="164"/>
  <c r="AA381" i="164"/>
  <c r="Z381" i="164"/>
  <c r="X381" i="164"/>
  <c r="V381" i="164"/>
  <c r="T381" i="164"/>
  <c r="S381" i="164"/>
  <c r="Q381" i="164"/>
  <c r="O381" i="164"/>
  <c r="M381" i="164"/>
  <c r="L381" i="164"/>
  <c r="J381" i="164"/>
  <c r="H381" i="164"/>
  <c r="E381" i="164"/>
  <c r="AZ380" i="164"/>
  <c r="AX380" i="164"/>
  <c r="AV380" i="164"/>
  <c r="AU380" i="164"/>
  <c r="AS380" i="164"/>
  <c r="AQ380" i="164"/>
  <c r="AO380" i="164"/>
  <c r="AN380" i="164"/>
  <c r="AL380" i="164"/>
  <c r="AJ380" i="164"/>
  <c r="AH380" i="164"/>
  <c r="AG380" i="164"/>
  <c r="AE380" i="164"/>
  <c r="AC380" i="164"/>
  <c r="AA380" i="164"/>
  <c r="Z380" i="164"/>
  <c r="X380" i="164"/>
  <c r="V380" i="164"/>
  <c r="T380" i="164"/>
  <c r="S380" i="164"/>
  <c r="Q380" i="164"/>
  <c r="O380" i="164"/>
  <c r="M380" i="164"/>
  <c r="L380" i="164"/>
  <c r="J380" i="164"/>
  <c r="H380" i="164"/>
  <c r="E380" i="164"/>
  <c r="AZ379" i="164"/>
  <c r="AX379" i="164"/>
  <c r="AV379" i="164"/>
  <c r="AU379" i="164"/>
  <c r="AS379" i="164"/>
  <c r="AQ379" i="164"/>
  <c r="AO379" i="164"/>
  <c r="AN379" i="164"/>
  <c r="AL379" i="164"/>
  <c r="AJ379" i="164"/>
  <c r="AH379" i="164"/>
  <c r="AG379" i="164"/>
  <c r="AE379" i="164"/>
  <c r="AC379" i="164"/>
  <c r="AA379" i="164"/>
  <c r="Z379" i="164"/>
  <c r="X379" i="164"/>
  <c r="V379" i="164"/>
  <c r="T379" i="164"/>
  <c r="Q379" i="164"/>
  <c r="O379" i="164"/>
  <c r="M379" i="164"/>
  <c r="L379" i="164"/>
  <c r="J379" i="164"/>
  <c r="H379" i="164"/>
  <c r="E379" i="164"/>
  <c r="AZ377" i="164"/>
  <c r="AX377" i="164"/>
  <c r="AV377" i="164"/>
  <c r="AU377" i="164"/>
  <c r="AS377" i="164"/>
  <c r="AQ377" i="164"/>
  <c r="AO377" i="164"/>
  <c r="AN377" i="164"/>
  <c r="AL377" i="164"/>
  <c r="AJ377" i="164"/>
  <c r="AH377" i="164"/>
  <c r="AG377" i="164"/>
  <c r="AE377" i="164"/>
  <c r="AC377" i="164"/>
  <c r="AA377" i="164"/>
  <c r="Z377" i="164"/>
  <c r="X377" i="164"/>
  <c r="V377" i="164"/>
  <c r="T377" i="164"/>
  <c r="S377" i="164"/>
  <c r="Q377" i="164"/>
  <c r="M377" i="164"/>
  <c r="L377" i="164"/>
  <c r="J377" i="164"/>
  <c r="H377" i="164"/>
  <c r="E377" i="164"/>
  <c r="AN230" i="154" l="1"/>
  <c r="D7" i="148" s="1"/>
  <c r="AN229" i="154"/>
  <c r="D6" i="148" s="1"/>
  <c r="AN228" i="154"/>
  <c r="D5" i="148" s="1"/>
  <c r="BG381" i="164"/>
  <c r="I120" i="161" s="1"/>
  <c r="BE381" i="164"/>
  <c r="G120" i="161" s="1"/>
  <c r="BC381" i="164"/>
  <c r="E120" i="161" s="1"/>
  <c r="BB381" i="164"/>
  <c r="BG380" i="164"/>
  <c r="I119" i="161" s="1"/>
  <c r="BE380" i="164"/>
  <c r="G19" i="174" s="1"/>
  <c r="BC380" i="164"/>
  <c r="E19" i="174" s="1"/>
  <c r="BB380" i="164"/>
  <c r="D119" i="161" s="1"/>
  <c r="BG379" i="164"/>
  <c r="I18" i="174" s="1"/>
  <c r="BE379" i="164"/>
  <c r="G18" i="174" s="1"/>
  <c r="BC379" i="164"/>
  <c r="E18" i="174" s="1"/>
  <c r="BB379" i="164"/>
  <c r="D18" i="174" s="1"/>
  <c r="P377" i="164"/>
  <c r="BG377" i="164"/>
  <c r="BE377" i="164"/>
  <c r="BC377" i="164"/>
  <c r="E116" i="161" s="1"/>
  <c r="BB377" i="164"/>
  <c r="G377" i="164"/>
  <c r="AM230" i="154"/>
  <c r="AK230" i="154"/>
  <c r="AF230" i="154"/>
  <c r="AH230" i="154"/>
  <c r="AC230" i="154"/>
  <c r="AA230" i="154"/>
  <c r="V230" i="154"/>
  <c r="X230" i="154"/>
  <c r="Q230" i="154"/>
  <c r="S230" i="154"/>
  <c r="AQ230" i="154"/>
  <c r="N230" i="154"/>
  <c r="L230" i="154"/>
  <c r="G230" i="154"/>
  <c r="AK229" i="154"/>
  <c r="AM229" i="154"/>
  <c r="AH229" i="154"/>
  <c r="AF229" i="154"/>
  <c r="AA229" i="154"/>
  <c r="AC229" i="154"/>
  <c r="X229" i="154"/>
  <c r="V229" i="154"/>
  <c r="Q229" i="154"/>
  <c r="S229" i="154"/>
  <c r="AO229" i="154"/>
  <c r="L229" i="154"/>
  <c r="N229" i="154"/>
  <c r="I229" i="154"/>
  <c r="AK228" i="154"/>
  <c r="AM228" i="154"/>
  <c r="AH228" i="154"/>
  <c r="AF228" i="154"/>
  <c r="AA228" i="154"/>
  <c r="AC228" i="154"/>
  <c r="V228" i="154"/>
  <c r="X228" i="154"/>
  <c r="S228" i="154"/>
  <c r="Q228" i="154"/>
  <c r="N228" i="154"/>
  <c r="AO228" i="154"/>
  <c r="G228" i="154"/>
  <c r="I228" i="154"/>
  <c r="AM230" i="145"/>
  <c r="AK230" i="145"/>
  <c r="AF230" i="145"/>
  <c r="AH230" i="145"/>
  <c r="AC230" i="145"/>
  <c r="AA230" i="145"/>
  <c r="X230" i="145"/>
  <c r="V230" i="145"/>
  <c r="Q230" i="145"/>
  <c r="S230" i="145"/>
  <c r="AQ230" i="145"/>
  <c r="L230" i="145"/>
  <c r="AN230" i="145"/>
  <c r="N230" i="145"/>
  <c r="G230" i="145"/>
  <c r="I230" i="145"/>
  <c r="AK229" i="145"/>
  <c r="AM229" i="145"/>
  <c r="AH229" i="145"/>
  <c r="AF229" i="145"/>
  <c r="AC229" i="145"/>
  <c r="AA229" i="145"/>
  <c r="X229" i="145"/>
  <c r="V229" i="145"/>
  <c r="S229" i="145"/>
  <c r="Q229" i="145"/>
  <c r="L229" i="145"/>
  <c r="AO229" i="145"/>
  <c r="AN229" i="145"/>
  <c r="AQ229" i="145"/>
  <c r="I229" i="145"/>
  <c r="G229" i="145"/>
  <c r="AK228" i="145"/>
  <c r="AM228" i="145"/>
  <c r="AH228" i="145"/>
  <c r="AC228" i="145"/>
  <c r="AA228" i="145"/>
  <c r="V228" i="145"/>
  <c r="X228" i="145"/>
  <c r="Q228" i="145"/>
  <c r="S228" i="145"/>
  <c r="N228" i="145"/>
  <c r="AN228" i="145"/>
  <c r="AO228" i="145"/>
  <c r="G228" i="145"/>
  <c r="I228" i="145"/>
  <c r="AW381" i="164"/>
  <c r="BA381" i="164"/>
  <c r="AY381" i="164"/>
  <c r="AR381" i="164"/>
  <c r="AT381" i="164"/>
  <c r="AP381" i="164"/>
  <c r="AI381" i="164"/>
  <c r="AM381" i="164"/>
  <c r="AK381" i="164"/>
  <c r="AF381" i="164"/>
  <c r="AB381" i="164"/>
  <c r="AD381" i="164"/>
  <c r="W381" i="164"/>
  <c r="Y381" i="164"/>
  <c r="U381" i="164"/>
  <c r="N381" i="164"/>
  <c r="P381" i="164"/>
  <c r="R381" i="164"/>
  <c r="AW380" i="164"/>
  <c r="AY380" i="164"/>
  <c r="BA380" i="164"/>
  <c r="AT380" i="164"/>
  <c r="AP380" i="164"/>
  <c r="AR380" i="164"/>
  <c r="AK380" i="164"/>
  <c r="AM380" i="164"/>
  <c r="AI380" i="164"/>
  <c r="AB380" i="164"/>
  <c r="AD380" i="164"/>
  <c r="AF380" i="164"/>
  <c r="W380" i="164"/>
  <c r="U380" i="164"/>
  <c r="Y380" i="164"/>
  <c r="P380" i="164"/>
  <c r="N380" i="164"/>
  <c r="R380" i="164"/>
  <c r="AY379" i="164"/>
  <c r="BA379" i="164"/>
  <c r="AW379" i="164"/>
  <c r="AT379" i="164"/>
  <c r="AI379" i="164"/>
  <c r="AK379" i="164"/>
  <c r="AM379" i="164"/>
  <c r="AB379" i="164"/>
  <c r="W379" i="164"/>
  <c r="U379" i="164"/>
  <c r="Y379" i="164"/>
  <c r="P379" i="164"/>
  <c r="AY377" i="164"/>
  <c r="BA377" i="164"/>
  <c r="AW377" i="164"/>
  <c r="AP377" i="164"/>
  <c r="AI377" i="164"/>
  <c r="AK377" i="164"/>
  <c r="AM377" i="164"/>
  <c r="AD377" i="164"/>
  <c r="U377" i="164"/>
  <c r="W377" i="164"/>
  <c r="Y377" i="164"/>
  <c r="R377" i="164"/>
  <c r="AQ229" i="154"/>
  <c r="I230" i="154"/>
  <c r="L228" i="154"/>
  <c r="G229" i="154"/>
  <c r="AQ228" i="154"/>
  <c r="AO230" i="154"/>
  <c r="N229" i="145"/>
  <c r="L228" i="145"/>
  <c r="AQ228" i="145"/>
  <c r="AO230" i="145"/>
  <c r="AF228" i="145"/>
  <c r="K379" i="164"/>
  <c r="I380" i="164"/>
  <c r="G381" i="164"/>
  <c r="AF377" i="164"/>
  <c r="AR377" i="164"/>
  <c r="R379" i="164"/>
  <c r="AD379" i="164"/>
  <c r="AP379" i="164"/>
  <c r="N377" i="164"/>
  <c r="I377" i="164"/>
  <c r="G379" i="164"/>
  <c r="K380" i="164"/>
  <c r="I381" i="164"/>
  <c r="AB377" i="164"/>
  <c r="AT377" i="164"/>
  <c r="N379" i="164"/>
  <c r="AF379" i="164"/>
  <c r="AR379" i="164"/>
  <c r="K377" i="164"/>
  <c r="I379" i="164"/>
  <c r="G380" i="164"/>
  <c r="K381" i="164"/>
  <c r="G7" i="148" l="1"/>
  <c r="E6" i="148"/>
  <c r="G5" i="148"/>
  <c r="E5" i="148"/>
  <c r="G7" i="142"/>
  <c r="D7" i="142"/>
  <c r="G6" i="142"/>
  <c r="E6" i="142"/>
  <c r="D6" i="142"/>
  <c r="E5" i="142"/>
  <c r="D5" i="142"/>
  <c r="I16" i="174"/>
  <c r="G16" i="174"/>
  <c r="BD377" i="164"/>
  <c r="D116" i="161"/>
  <c r="D120" i="161"/>
  <c r="D20" i="174"/>
  <c r="AR230" i="154"/>
  <c r="AP230" i="154"/>
  <c r="E7" i="148"/>
  <c r="AP229" i="154"/>
  <c r="AR229" i="154"/>
  <c r="G6" i="148"/>
  <c r="AR228" i="154"/>
  <c r="AP228" i="154"/>
  <c r="AR230" i="145"/>
  <c r="AP230" i="145"/>
  <c r="E7" i="142"/>
  <c r="AP229" i="145"/>
  <c r="AR229" i="145"/>
  <c r="AR228" i="145"/>
  <c r="G5" i="142"/>
  <c r="AP228" i="145"/>
  <c r="BH381" i="164"/>
  <c r="I20" i="174"/>
  <c r="BF381" i="164"/>
  <c r="G20" i="174"/>
  <c r="BD381" i="164"/>
  <c r="E20" i="174"/>
  <c r="E119" i="161"/>
  <c r="G119" i="161"/>
  <c r="BH380" i="164"/>
  <c r="BD380" i="164"/>
  <c r="I19" i="174"/>
  <c r="D19" i="174"/>
  <c r="BF380" i="164"/>
  <c r="E118" i="161"/>
  <c r="G118" i="161"/>
  <c r="I118" i="161"/>
  <c r="BF379" i="164"/>
  <c r="BD379" i="164"/>
  <c r="D118" i="161"/>
  <c r="BH379" i="164"/>
  <c r="E16" i="174"/>
  <c r="I116" i="161"/>
  <c r="D16" i="174"/>
  <c r="BH377" i="164"/>
  <c r="BF377" i="164"/>
  <c r="G116" i="161"/>
  <c r="BC11" i="161"/>
  <c r="F7" i="148" l="1"/>
  <c r="H7" i="148"/>
  <c r="F6" i="148"/>
  <c r="H6" i="148"/>
  <c r="H5" i="148"/>
  <c r="F5" i="148"/>
  <c r="H7" i="142"/>
  <c r="F7" i="142"/>
  <c r="F6" i="142"/>
  <c r="H6" i="142"/>
  <c r="H5" i="142"/>
  <c r="F5" i="142"/>
  <c r="F20" i="174"/>
  <c r="U97" i="161"/>
  <c r="AA28" i="161" s="1"/>
  <c r="J119" i="161"/>
  <c r="F19" i="174"/>
  <c r="H19" i="174"/>
  <c r="F18" i="174"/>
  <c r="CI81" i="164"/>
  <c r="DU50" i="164" s="1"/>
  <c r="F16" i="174"/>
  <c r="BA11" i="161"/>
  <c r="J16" i="174"/>
  <c r="CM81" i="164"/>
  <c r="EA50" i="164" s="1"/>
  <c r="F118" i="161"/>
  <c r="CY81" i="164"/>
  <c r="ES50" i="164" s="1"/>
  <c r="H118" i="161"/>
  <c r="DA81" i="164"/>
  <c r="EV50" i="164" s="1"/>
  <c r="H16" i="174"/>
  <c r="CK81" i="164"/>
  <c r="DX50" i="164" s="1"/>
  <c r="J118" i="161"/>
  <c r="DC81" i="164"/>
  <c r="EY50" i="164" s="1"/>
  <c r="J20" i="174"/>
  <c r="CE81" i="164"/>
  <c r="DO50" i="164" s="1"/>
  <c r="CA81" i="164"/>
  <c r="DI50" i="164" s="1"/>
  <c r="FF7" i="164" s="1"/>
  <c r="H20" i="174"/>
  <c r="CC81" i="164"/>
  <c r="DL50" i="164" s="1"/>
  <c r="J120" i="161"/>
  <c r="H120" i="161"/>
  <c r="F120" i="161"/>
  <c r="J19" i="174"/>
  <c r="F119" i="161"/>
  <c r="H119" i="161"/>
  <c r="J18" i="174"/>
  <c r="H18" i="174"/>
  <c r="J116" i="161"/>
  <c r="F116" i="161"/>
  <c r="H116" i="161"/>
  <c r="EX50" i="164" l="1"/>
  <c r="GS9" i="164"/>
  <c r="GU9" i="164" s="1"/>
  <c r="GS12" i="164"/>
  <c r="GU12" i="164" s="1"/>
  <c r="GS15" i="164"/>
  <c r="GU15" i="164" s="1"/>
  <c r="GS18" i="164"/>
  <c r="GU18" i="164" s="1"/>
  <c r="GS21" i="164"/>
  <c r="GU21" i="164" s="1"/>
  <c r="GS24" i="164"/>
  <c r="GU24" i="164" s="1"/>
  <c r="GS27" i="164"/>
  <c r="GU27" i="164" s="1"/>
  <c r="GS30" i="164"/>
  <c r="GU30" i="164" s="1"/>
  <c r="GS33" i="164"/>
  <c r="GU33" i="164" s="1"/>
  <c r="GS36" i="164"/>
  <c r="GU36" i="164" s="1"/>
  <c r="GS39" i="164"/>
  <c r="GU39" i="164" s="1"/>
  <c r="GS42" i="164"/>
  <c r="GU42" i="164" s="1"/>
  <c r="GS45" i="164"/>
  <c r="GU45" i="164" s="1"/>
  <c r="GS48" i="164"/>
  <c r="GU48" i="164" s="1"/>
  <c r="GS10" i="164"/>
  <c r="GU10" i="164" s="1"/>
  <c r="GS13" i="164"/>
  <c r="GU13" i="164" s="1"/>
  <c r="GS16" i="164"/>
  <c r="GU16" i="164" s="1"/>
  <c r="GS19" i="164"/>
  <c r="GU19" i="164" s="1"/>
  <c r="GS22" i="164"/>
  <c r="GU22" i="164" s="1"/>
  <c r="GS25" i="164"/>
  <c r="GU25" i="164" s="1"/>
  <c r="GS28" i="164"/>
  <c r="GU28" i="164" s="1"/>
  <c r="GS31" i="164"/>
  <c r="GU31" i="164" s="1"/>
  <c r="GS34" i="164"/>
  <c r="GU34" i="164" s="1"/>
  <c r="GS37" i="164"/>
  <c r="GU37" i="164" s="1"/>
  <c r="GS40" i="164"/>
  <c r="GU40" i="164" s="1"/>
  <c r="GS43" i="164"/>
  <c r="GU43" i="164" s="1"/>
  <c r="GS46" i="164"/>
  <c r="GU46" i="164" s="1"/>
  <c r="GS49" i="164"/>
  <c r="GU49" i="164" s="1"/>
  <c r="GS7" i="164"/>
  <c r="GU7" i="164" s="1"/>
  <c r="GS20" i="164"/>
  <c r="GU20" i="164" s="1"/>
  <c r="GS38" i="164"/>
  <c r="GU38" i="164" s="1"/>
  <c r="GS23" i="164"/>
  <c r="GU23" i="164" s="1"/>
  <c r="GS41" i="164"/>
  <c r="GU41" i="164" s="1"/>
  <c r="GS8" i="164"/>
  <c r="GU8" i="164" s="1"/>
  <c r="GS32" i="164"/>
  <c r="GU32" i="164" s="1"/>
  <c r="GS11" i="164"/>
  <c r="GU11" i="164" s="1"/>
  <c r="GS35" i="164"/>
  <c r="GU35" i="164" s="1"/>
  <c r="GS14" i="164"/>
  <c r="GU14" i="164" s="1"/>
  <c r="GS44" i="164"/>
  <c r="GU44" i="164" s="1"/>
  <c r="GS17" i="164"/>
  <c r="GU17" i="164" s="1"/>
  <c r="GS47" i="164"/>
  <c r="GU47" i="164" s="1"/>
  <c r="GS26" i="164"/>
  <c r="GU26" i="164" s="1"/>
  <c r="GS29" i="164"/>
  <c r="GU29" i="164" s="1"/>
  <c r="EU50" i="164"/>
  <c r="GP8" i="164"/>
  <c r="GR8" i="164" s="1"/>
  <c r="GP11" i="164"/>
  <c r="GR11" i="164" s="1"/>
  <c r="GP14" i="164"/>
  <c r="GR14" i="164" s="1"/>
  <c r="GP17" i="164"/>
  <c r="GR17" i="164" s="1"/>
  <c r="GP20" i="164"/>
  <c r="GR20" i="164" s="1"/>
  <c r="GP23" i="164"/>
  <c r="GR23" i="164" s="1"/>
  <c r="GP26" i="164"/>
  <c r="GR26" i="164" s="1"/>
  <c r="GP29" i="164"/>
  <c r="GR29" i="164" s="1"/>
  <c r="GP32" i="164"/>
  <c r="GR32" i="164" s="1"/>
  <c r="GP35" i="164"/>
  <c r="GR35" i="164" s="1"/>
  <c r="GP38" i="164"/>
  <c r="GR38" i="164" s="1"/>
  <c r="GP41" i="164"/>
  <c r="GR41" i="164" s="1"/>
  <c r="GP44" i="164"/>
  <c r="GR44" i="164" s="1"/>
  <c r="GP47" i="164"/>
  <c r="GR47" i="164" s="1"/>
  <c r="GP9" i="164"/>
  <c r="GR9" i="164" s="1"/>
  <c r="GP12" i="164"/>
  <c r="GR12" i="164" s="1"/>
  <c r="GP15" i="164"/>
  <c r="GR15" i="164" s="1"/>
  <c r="GP18" i="164"/>
  <c r="GR18" i="164" s="1"/>
  <c r="GP13" i="164"/>
  <c r="GR13" i="164" s="1"/>
  <c r="GP24" i="164"/>
  <c r="GR24" i="164" s="1"/>
  <c r="GP30" i="164"/>
  <c r="GR30" i="164" s="1"/>
  <c r="GP16" i="164"/>
  <c r="GR16" i="164" s="1"/>
  <c r="GP36" i="164"/>
  <c r="GR36" i="164" s="1"/>
  <c r="GP40" i="164"/>
  <c r="GR40" i="164" s="1"/>
  <c r="GP45" i="164"/>
  <c r="GR45" i="164" s="1"/>
  <c r="GP49" i="164"/>
  <c r="GR49" i="164" s="1"/>
  <c r="GP19" i="164"/>
  <c r="GR19" i="164" s="1"/>
  <c r="GP7" i="164"/>
  <c r="GR7" i="164" s="1"/>
  <c r="GP21" i="164"/>
  <c r="GR21" i="164" s="1"/>
  <c r="GP28" i="164"/>
  <c r="GR28" i="164" s="1"/>
  <c r="GP37" i="164"/>
  <c r="GR37" i="164" s="1"/>
  <c r="GP43" i="164"/>
  <c r="GR43" i="164" s="1"/>
  <c r="GP31" i="164"/>
  <c r="GR31" i="164" s="1"/>
  <c r="GP22" i="164"/>
  <c r="GR22" i="164" s="1"/>
  <c r="GP33" i="164"/>
  <c r="GR33" i="164" s="1"/>
  <c r="GP39" i="164"/>
  <c r="GR39" i="164" s="1"/>
  <c r="GP46" i="164"/>
  <c r="GR46" i="164" s="1"/>
  <c r="GP34" i="164"/>
  <c r="GR34" i="164" s="1"/>
  <c r="GP10" i="164"/>
  <c r="GR10" i="164" s="1"/>
  <c r="GP42" i="164"/>
  <c r="GR42" i="164" s="1"/>
  <c r="GP25" i="164"/>
  <c r="GR25" i="164" s="1"/>
  <c r="GP27" i="164"/>
  <c r="GR27" i="164" s="1"/>
  <c r="GP48" i="164"/>
  <c r="GR48" i="164" s="1"/>
  <c r="FA50" i="164"/>
  <c r="GV10" i="164"/>
  <c r="GX10" i="164" s="1"/>
  <c r="GV13" i="164"/>
  <c r="GX13" i="164" s="1"/>
  <c r="GV16" i="164"/>
  <c r="GX16" i="164" s="1"/>
  <c r="GV19" i="164"/>
  <c r="GX19" i="164" s="1"/>
  <c r="GV22" i="164"/>
  <c r="GX22" i="164" s="1"/>
  <c r="GV25" i="164"/>
  <c r="GX25" i="164" s="1"/>
  <c r="GV28" i="164"/>
  <c r="GX28" i="164" s="1"/>
  <c r="GV31" i="164"/>
  <c r="GX31" i="164" s="1"/>
  <c r="GV34" i="164"/>
  <c r="GX34" i="164" s="1"/>
  <c r="GV37" i="164"/>
  <c r="GX37" i="164" s="1"/>
  <c r="GV40" i="164"/>
  <c r="GX40" i="164" s="1"/>
  <c r="GV43" i="164"/>
  <c r="GX43" i="164" s="1"/>
  <c r="GV46" i="164"/>
  <c r="GX46" i="164" s="1"/>
  <c r="GV49" i="164"/>
  <c r="GX49" i="164" s="1"/>
  <c r="GV8" i="164"/>
  <c r="GX8" i="164" s="1"/>
  <c r="GV11" i="164"/>
  <c r="GX11" i="164" s="1"/>
  <c r="GV14" i="164"/>
  <c r="GX14" i="164" s="1"/>
  <c r="GV17" i="164"/>
  <c r="GX17" i="164" s="1"/>
  <c r="GV20" i="164"/>
  <c r="GX20" i="164" s="1"/>
  <c r="GV23" i="164"/>
  <c r="GX23" i="164" s="1"/>
  <c r="GV26" i="164"/>
  <c r="GX26" i="164" s="1"/>
  <c r="GV29" i="164"/>
  <c r="GX29" i="164" s="1"/>
  <c r="GV32" i="164"/>
  <c r="GX32" i="164" s="1"/>
  <c r="GV35" i="164"/>
  <c r="GX35" i="164" s="1"/>
  <c r="GV38" i="164"/>
  <c r="GX38" i="164" s="1"/>
  <c r="GV41" i="164"/>
  <c r="GX41" i="164" s="1"/>
  <c r="GV44" i="164"/>
  <c r="GX44" i="164" s="1"/>
  <c r="GV47" i="164"/>
  <c r="GX47" i="164" s="1"/>
  <c r="GV7" i="164"/>
  <c r="GX7" i="164" s="1"/>
  <c r="GV9" i="164"/>
  <c r="GX9" i="164" s="1"/>
  <c r="GV27" i="164"/>
  <c r="GX27" i="164" s="1"/>
  <c r="GV45" i="164"/>
  <c r="GX45" i="164" s="1"/>
  <c r="GV12" i="164"/>
  <c r="GX12" i="164" s="1"/>
  <c r="GV30" i="164"/>
  <c r="GX30" i="164" s="1"/>
  <c r="GV48" i="164"/>
  <c r="GX48" i="164" s="1"/>
  <c r="GV21" i="164"/>
  <c r="GX21" i="164" s="1"/>
  <c r="GV24" i="164"/>
  <c r="GX24" i="164" s="1"/>
  <c r="GV33" i="164"/>
  <c r="GX33" i="164" s="1"/>
  <c r="GV36" i="164"/>
  <c r="GX36" i="164" s="1"/>
  <c r="GV42" i="164"/>
  <c r="GX42" i="164" s="1"/>
  <c r="GV15" i="164"/>
  <c r="GX15" i="164" s="1"/>
  <c r="GV18" i="164"/>
  <c r="GX18" i="164" s="1"/>
  <c r="GV39" i="164"/>
  <c r="GX39" i="164" s="1"/>
  <c r="DW50" i="164"/>
  <c r="FR10" i="164"/>
  <c r="FT10" i="164" s="1"/>
  <c r="FR16" i="164"/>
  <c r="FT16" i="164" s="1"/>
  <c r="FR22" i="164"/>
  <c r="FT22" i="164" s="1"/>
  <c r="FR28" i="164"/>
  <c r="FT28" i="164" s="1"/>
  <c r="FR34" i="164"/>
  <c r="FT34" i="164" s="1"/>
  <c r="FR40" i="164"/>
  <c r="FT40" i="164" s="1"/>
  <c r="FR46" i="164"/>
  <c r="FT46" i="164" s="1"/>
  <c r="FR12" i="164"/>
  <c r="FT12" i="164" s="1"/>
  <c r="FR18" i="164"/>
  <c r="FT18" i="164" s="1"/>
  <c r="FR24" i="164"/>
  <c r="FT24" i="164" s="1"/>
  <c r="FR30" i="164"/>
  <c r="FT30" i="164" s="1"/>
  <c r="FR36" i="164"/>
  <c r="FT36" i="164" s="1"/>
  <c r="FR42" i="164"/>
  <c r="FT42" i="164" s="1"/>
  <c r="FR48" i="164"/>
  <c r="FT48" i="164" s="1"/>
  <c r="FR8" i="164"/>
  <c r="FT8" i="164" s="1"/>
  <c r="FR17" i="164"/>
  <c r="FT17" i="164" s="1"/>
  <c r="FR26" i="164"/>
  <c r="FT26" i="164" s="1"/>
  <c r="FR35" i="164"/>
  <c r="FT35" i="164" s="1"/>
  <c r="FR44" i="164"/>
  <c r="FT44" i="164" s="1"/>
  <c r="FR9" i="164"/>
  <c r="FT9" i="164" s="1"/>
  <c r="FR19" i="164"/>
  <c r="FT19" i="164" s="1"/>
  <c r="FR27" i="164"/>
  <c r="FT27" i="164" s="1"/>
  <c r="FR37" i="164"/>
  <c r="FT37" i="164" s="1"/>
  <c r="FR45" i="164"/>
  <c r="FT45" i="164" s="1"/>
  <c r="FR11" i="164"/>
  <c r="FT11" i="164" s="1"/>
  <c r="FR20" i="164"/>
  <c r="FT20" i="164" s="1"/>
  <c r="FR29" i="164"/>
  <c r="FT29" i="164" s="1"/>
  <c r="FR38" i="164"/>
  <c r="FT38" i="164" s="1"/>
  <c r="FR47" i="164"/>
  <c r="FT47" i="164" s="1"/>
  <c r="FR13" i="164"/>
  <c r="FT13" i="164" s="1"/>
  <c r="FR21" i="164"/>
  <c r="FT21" i="164" s="1"/>
  <c r="FR31" i="164"/>
  <c r="FT31" i="164" s="1"/>
  <c r="FR39" i="164"/>
  <c r="FT39" i="164" s="1"/>
  <c r="FR49" i="164"/>
  <c r="FT49" i="164" s="1"/>
  <c r="FR14" i="164"/>
  <c r="FT14" i="164" s="1"/>
  <c r="FR23" i="164"/>
  <c r="FT23" i="164" s="1"/>
  <c r="FR32" i="164"/>
  <c r="FT32" i="164" s="1"/>
  <c r="FR41" i="164"/>
  <c r="FT41" i="164" s="1"/>
  <c r="FR25" i="164"/>
  <c r="FT25" i="164" s="1"/>
  <c r="FR33" i="164"/>
  <c r="FT33" i="164" s="1"/>
  <c r="FR43" i="164"/>
  <c r="FT43" i="164" s="1"/>
  <c r="FR7" i="164"/>
  <c r="FT7" i="164" s="1"/>
  <c r="FR15" i="164"/>
  <c r="FT15" i="164" s="1"/>
  <c r="DZ50" i="164"/>
  <c r="FU10" i="164"/>
  <c r="FW10" i="164" s="1"/>
  <c r="FU13" i="164"/>
  <c r="FW13" i="164" s="1"/>
  <c r="FU16" i="164"/>
  <c r="FW16" i="164" s="1"/>
  <c r="FU19" i="164"/>
  <c r="FW19" i="164" s="1"/>
  <c r="FU22" i="164"/>
  <c r="FW22" i="164" s="1"/>
  <c r="FU25" i="164"/>
  <c r="FW25" i="164" s="1"/>
  <c r="FU28" i="164"/>
  <c r="FW28" i="164" s="1"/>
  <c r="FU31" i="164"/>
  <c r="FW31" i="164" s="1"/>
  <c r="FU34" i="164"/>
  <c r="FW34" i="164" s="1"/>
  <c r="FU37" i="164"/>
  <c r="FW37" i="164" s="1"/>
  <c r="FU40" i="164"/>
  <c r="FW40" i="164" s="1"/>
  <c r="FU43" i="164"/>
  <c r="FW43" i="164" s="1"/>
  <c r="FU46" i="164"/>
  <c r="FW46" i="164" s="1"/>
  <c r="FU49" i="164"/>
  <c r="FW49" i="164" s="1"/>
  <c r="FU8" i="164"/>
  <c r="FW8" i="164" s="1"/>
  <c r="FU11" i="164"/>
  <c r="FW11" i="164" s="1"/>
  <c r="FU14" i="164"/>
  <c r="FW14" i="164" s="1"/>
  <c r="FU17" i="164"/>
  <c r="FW17" i="164" s="1"/>
  <c r="FU20" i="164"/>
  <c r="FW20" i="164" s="1"/>
  <c r="FU23" i="164"/>
  <c r="FW23" i="164" s="1"/>
  <c r="FU26" i="164"/>
  <c r="FW26" i="164" s="1"/>
  <c r="FU29" i="164"/>
  <c r="FW29" i="164" s="1"/>
  <c r="FU32" i="164"/>
  <c r="FW32" i="164" s="1"/>
  <c r="FU35" i="164"/>
  <c r="FW35" i="164" s="1"/>
  <c r="FU38" i="164"/>
  <c r="FW38" i="164" s="1"/>
  <c r="FU41" i="164"/>
  <c r="FW41" i="164" s="1"/>
  <c r="FU44" i="164"/>
  <c r="FW44" i="164" s="1"/>
  <c r="FU47" i="164"/>
  <c r="FW47" i="164" s="1"/>
  <c r="FU7" i="164"/>
  <c r="FW7" i="164" s="1"/>
  <c r="FU9" i="164"/>
  <c r="FW9" i="164" s="1"/>
  <c r="FU15" i="164"/>
  <c r="FW15" i="164" s="1"/>
  <c r="FU21" i="164"/>
  <c r="FW21" i="164" s="1"/>
  <c r="FU27" i="164"/>
  <c r="FW27" i="164" s="1"/>
  <c r="FU33" i="164"/>
  <c r="FW33" i="164" s="1"/>
  <c r="FU39" i="164"/>
  <c r="FW39" i="164" s="1"/>
  <c r="FU45" i="164"/>
  <c r="FW45" i="164" s="1"/>
  <c r="FU18" i="164"/>
  <c r="FW18" i="164" s="1"/>
  <c r="FU24" i="164"/>
  <c r="FW24" i="164" s="1"/>
  <c r="FU30" i="164"/>
  <c r="FW30" i="164" s="1"/>
  <c r="FU36" i="164"/>
  <c r="FW36" i="164" s="1"/>
  <c r="FU42" i="164"/>
  <c r="FW42" i="164" s="1"/>
  <c r="FU12" i="164"/>
  <c r="FW12" i="164" s="1"/>
  <c r="FU48" i="164"/>
  <c r="FW48" i="164" s="1"/>
  <c r="EC50" i="164"/>
  <c r="FX14" i="164"/>
  <c r="FZ14" i="164" s="1"/>
  <c r="FX18" i="164"/>
  <c r="FZ18" i="164" s="1"/>
  <c r="FX25" i="164"/>
  <c r="FZ25" i="164" s="1"/>
  <c r="FX32" i="164"/>
  <c r="FZ32" i="164" s="1"/>
  <c r="FX35" i="164"/>
  <c r="FZ35" i="164" s="1"/>
  <c r="FX38" i="164"/>
  <c r="FZ38" i="164" s="1"/>
  <c r="FX41" i="164"/>
  <c r="FZ41" i="164" s="1"/>
  <c r="FX44" i="164"/>
  <c r="FZ44" i="164" s="1"/>
  <c r="FX47" i="164"/>
  <c r="FZ47" i="164" s="1"/>
  <c r="FX11" i="164"/>
  <c r="FZ11" i="164" s="1"/>
  <c r="FX15" i="164"/>
  <c r="FZ15" i="164" s="1"/>
  <c r="FX22" i="164"/>
  <c r="FZ22" i="164" s="1"/>
  <c r="FX29" i="164"/>
  <c r="FZ29" i="164" s="1"/>
  <c r="FX8" i="164"/>
  <c r="FZ8" i="164" s="1"/>
  <c r="FX12" i="164"/>
  <c r="FZ12" i="164" s="1"/>
  <c r="FX19" i="164"/>
  <c r="FZ19" i="164" s="1"/>
  <c r="FX26" i="164"/>
  <c r="FZ26" i="164" s="1"/>
  <c r="FX30" i="164"/>
  <c r="FZ30" i="164" s="1"/>
  <c r="FX33" i="164"/>
  <c r="FZ33" i="164" s="1"/>
  <c r="FX36" i="164"/>
  <c r="FZ36" i="164" s="1"/>
  <c r="FX39" i="164"/>
  <c r="FZ39" i="164" s="1"/>
  <c r="FX42" i="164"/>
  <c r="FZ42" i="164" s="1"/>
  <c r="FX45" i="164"/>
  <c r="FZ45" i="164" s="1"/>
  <c r="FX48" i="164"/>
  <c r="FZ48" i="164" s="1"/>
  <c r="FX9" i="164"/>
  <c r="FZ9" i="164" s="1"/>
  <c r="FX16" i="164"/>
  <c r="FZ16" i="164" s="1"/>
  <c r="FX23" i="164"/>
  <c r="FZ23" i="164" s="1"/>
  <c r="FX27" i="164"/>
  <c r="FZ27" i="164" s="1"/>
  <c r="FX20" i="164"/>
  <c r="FZ20" i="164" s="1"/>
  <c r="FX31" i="164"/>
  <c r="FZ31" i="164" s="1"/>
  <c r="FX10" i="164"/>
  <c r="FZ10" i="164" s="1"/>
  <c r="FX21" i="164"/>
  <c r="FZ21" i="164" s="1"/>
  <c r="FX7" i="164"/>
  <c r="FZ7" i="164" s="1"/>
  <c r="FX13" i="164"/>
  <c r="FZ13" i="164" s="1"/>
  <c r="FX24" i="164"/>
  <c r="FZ24" i="164" s="1"/>
  <c r="FX34" i="164"/>
  <c r="FZ34" i="164" s="1"/>
  <c r="FX40" i="164"/>
  <c r="FZ40" i="164" s="1"/>
  <c r="FX46" i="164"/>
  <c r="FZ46" i="164" s="1"/>
  <c r="FX17" i="164"/>
  <c r="FZ17" i="164" s="1"/>
  <c r="FX28" i="164"/>
  <c r="FZ28" i="164" s="1"/>
  <c r="FX37" i="164"/>
  <c r="FZ37" i="164" s="1"/>
  <c r="FX43" i="164"/>
  <c r="FZ43" i="164" s="1"/>
  <c r="FX49" i="164"/>
  <c r="FZ49" i="164" s="1"/>
  <c r="Z28" i="161"/>
  <c r="X28" i="161"/>
  <c r="Y28" i="161"/>
  <c r="AK29" i="161"/>
  <c r="AK28" i="161"/>
  <c r="AZ11" i="161" s="1"/>
  <c r="AK26" i="161"/>
  <c r="AX11" i="161" s="1"/>
  <c r="AG29" i="161"/>
  <c r="AG28" i="161"/>
  <c r="AT11" i="161" s="1"/>
  <c r="AG26" i="161"/>
  <c r="AR11" i="161" s="1"/>
  <c r="AO32" i="161" l="1"/>
  <c r="BC12" i="161" s="1"/>
  <c r="AO30" i="161"/>
  <c r="BA12" i="161" s="1"/>
  <c r="AO33" i="161"/>
  <c r="X27" i="161" l="1"/>
  <c r="Y27" i="161"/>
  <c r="Z27" i="161"/>
  <c r="D10" i="161"/>
  <c r="J14" i="174"/>
  <c r="H14" i="174"/>
  <c r="J13" i="174"/>
  <c r="H13" i="174"/>
  <c r="H11" i="174"/>
  <c r="J9" i="174" l="1"/>
  <c r="H6" i="174"/>
  <c r="J10" i="174"/>
  <c r="J8" i="174"/>
  <c r="H9" i="174"/>
  <c r="H8" i="174"/>
  <c r="J15" i="174"/>
  <c r="J11" i="174"/>
  <c r="J6" i="174"/>
  <c r="H10" i="174"/>
  <c r="H15" i="174"/>
  <c r="BE7" i="154" l="1"/>
  <c r="BG7" i="154"/>
  <c r="BI7" i="154"/>
  <c r="BK7" i="154"/>
  <c r="BE8" i="154"/>
  <c r="BG8" i="154"/>
  <c r="BI8" i="154"/>
  <c r="BK8" i="154"/>
  <c r="BE9" i="154"/>
  <c r="BG9" i="154"/>
  <c r="BI9" i="154"/>
  <c r="BK9" i="154"/>
  <c r="BE10" i="154"/>
  <c r="BG10" i="154"/>
  <c r="BI10" i="154"/>
  <c r="BK10" i="154"/>
  <c r="BE11" i="154"/>
  <c r="BG11" i="154"/>
  <c r="BI11" i="154"/>
  <c r="BK11" i="154"/>
  <c r="BE12" i="154"/>
  <c r="BG12" i="154"/>
  <c r="BI12" i="154"/>
  <c r="BK12" i="154"/>
  <c r="BE13" i="154"/>
  <c r="BG13" i="154"/>
  <c r="BI13" i="154"/>
  <c r="BK13" i="154"/>
  <c r="BE14" i="154"/>
  <c r="BG14" i="154"/>
  <c r="BI14" i="154"/>
  <c r="BK14" i="154"/>
  <c r="BE15" i="154"/>
  <c r="BG15" i="154"/>
  <c r="BI15" i="154"/>
  <c r="BK15" i="154"/>
  <c r="BE16" i="154"/>
  <c r="BG16" i="154"/>
  <c r="BI16" i="154"/>
  <c r="BK16" i="154"/>
  <c r="BE17" i="154"/>
  <c r="BG17" i="154"/>
  <c r="BI17" i="154"/>
  <c r="BK17" i="154"/>
  <c r="BE18" i="154"/>
  <c r="BG18" i="154"/>
  <c r="BI18" i="154"/>
  <c r="BK18" i="154"/>
  <c r="BE19" i="154"/>
  <c r="BG19" i="154"/>
  <c r="BI19" i="154"/>
  <c r="BK19" i="154"/>
  <c r="BE20" i="154"/>
  <c r="BG20" i="154"/>
  <c r="BI20" i="154"/>
  <c r="BK20" i="154"/>
  <c r="BE21" i="154"/>
  <c r="BG21" i="154"/>
  <c r="BI21" i="154"/>
  <c r="BK21" i="154"/>
  <c r="BE22" i="154"/>
  <c r="BG22" i="154"/>
  <c r="BI22" i="154"/>
  <c r="BK22" i="154"/>
  <c r="BE23" i="154"/>
  <c r="BG23" i="154"/>
  <c r="BI23" i="154"/>
  <c r="BK23" i="154"/>
  <c r="BE24" i="154"/>
  <c r="BG24" i="154"/>
  <c r="BI24" i="154"/>
  <c r="BK24" i="154"/>
  <c r="BE25" i="154"/>
  <c r="BG25" i="154"/>
  <c r="BI25" i="154"/>
  <c r="BK25" i="154"/>
  <c r="BE26" i="154"/>
  <c r="BG26" i="154"/>
  <c r="BI26" i="154"/>
  <c r="BK26" i="154"/>
  <c r="BE27" i="154"/>
  <c r="BG27" i="154"/>
  <c r="BI27" i="154"/>
  <c r="BK27" i="154"/>
  <c r="BE28" i="154"/>
  <c r="BG28" i="154"/>
  <c r="BI28" i="154"/>
  <c r="BK28" i="154"/>
  <c r="BE29" i="154"/>
  <c r="BG29" i="154"/>
  <c r="BI29" i="154"/>
  <c r="BK29" i="154"/>
  <c r="BE30" i="154"/>
  <c r="BG30" i="154"/>
  <c r="BI30" i="154"/>
  <c r="BK30" i="154"/>
  <c r="BE31" i="154"/>
  <c r="BG31" i="154"/>
  <c r="BR7" i="154" s="1"/>
  <c r="BI31" i="154"/>
  <c r="BU7" i="154" s="1"/>
  <c r="BK31" i="154"/>
  <c r="BX7" i="154" s="1"/>
  <c r="BE32" i="154"/>
  <c r="BG32" i="154"/>
  <c r="BI32" i="154"/>
  <c r="BK32" i="154"/>
  <c r="BE33" i="154"/>
  <c r="BG33" i="154"/>
  <c r="BI33" i="154"/>
  <c r="BK33" i="154"/>
  <c r="BE34" i="154"/>
  <c r="BG34" i="154"/>
  <c r="BI34" i="154"/>
  <c r="BK34" i="154"/>
  <c r="BE35" i="154"/>
  <c r="BG35" i="154"/>
  <c r="BI35" i="154"/>
  <c r="BK35" i="154"/>
  <c r="BE36" i="154"/>
  <c r="BG36" i="154"/>
  <c r="BI36" i="154"/>
  <c r="BK36" i="154"/>
  <c r="BE37" i="154"/>
  <c r="BG37" i="154"/>
  <c r="BI37" i="154"/>
  <c r="BK37" i="154"/>
  <c r="BE38" i="154"/>
  <c r="BG38" i="154"/>
  <c r="BI38" i="154"/>
  <c r="BK38" i="154"/>
  <c r="BE39" i="154"/>
  <c r="BG39" i="154"/>
  <c r="BR8" i="154" s="1"/>
  <c r="BI39" i="154"/>
  <c r="BU8" i="154" s="1"/>
  <c r="BK39" i="154"/>
  <c r="BX8" i="154" s="1"/>
  <c r="BE40" i="154"/>
  <c r="BO9" i="154" s="1"/>
  <c r="BG40" i="154"/>
  <c r="BR9" i="154" s="1"/>
  <c r="BI40" i="154"/>
  <c r="BK40" i="154"/>
  <c r="BX9" i="154" s="1"/>
  <c r="BE41" i="154"/>
  <c r="BO10" i="154" s="1"/>
  <c r="BG41" i="154"/>
  <c r="BR10" i="154" s="1"/>
  <c r="BI41" i="154"/>
  <c r="BK41" i="154"/>
  <c r="BX10" i="154" s="1"/>
  <c r="BE42" i="154"/>
  <c r="BO11" i="154" s="1"/>
  <c r="BG42" i="154"/>
  <c r="BR11" i="154" s="1"/>
  <c r="BI42" i="154"/>
  <c r="BK42" i="154"/>
  <c r="BX11" i="154" s="1"/>
  <c r="BE43" i="154"/>
  <c r="BG43" i="154"/>
  <c r="BR12" i="154" s="1"/>
  <c r="BI43" i="154"/>
  <c r="BU12" i="154" s="1"/>
  <c r="BK43" i="154"/>
  <c r="BX12" i="154" s="1"/>
  <c r="BE44" i="154"/>
  <c r="BO13" i="154" s="1"/>
  <c r="BG44" i="154"/>
  <c r="BR13" i="154" s="1"/>
  <c r="BI44" i="154"/>
  <c r="BK44" i="154"/>
  <c r="BX13" i="154" s="1"/>
  <c r="BE45" i="154"/>
  <c r="BG45" i="154"/>
  <c r="BR14" i="154" s="1"/>
  <c r="BI45" i="154"/>
  <c r="BK45" i="154"/>
  <c r="BX14" i="154" s="1"/>
  <c r="BE46" i="154"/>
  <c r="BG46" i="154"/>
  <c r="BR15" i="154" s="1"/>
  <c r="BI46" i="154"/>
  <c r="BK46" i="154"/>
  <c r="BX15" i="154" s="1"/>
  <c r="BE47" i="154"/>
  <c r="BO16" i="154" s="1"/>
  <c r="BG47" i="154"/>
  <c r="BR16" i="154" s="1"/>
  <c r="BI47" i="154"/>
  <c r="BU16" i="154" s="1"/>
  <c r="BK47" i="154"/>
  <c r="BX16" i="154" s="1"/>
  <c r="BE48" i="154"/>
  <c r="BG48" i="154"/>
  <c r="BR17" i="154" s="1"/>
  <c r="BI48" i="154"/>
  <c r="BU17" i="154" s="1"/>
  <c r="BK48" i="154"/>
  <c r="BX17" i="154" s="1"/>
  <c r="BE49" i="154"/>
  <c r="BG49" i="154"/>
  <c r="BR18" i="154" s="1"/>
  <c r="BI49" i="154"/>
  <c r="BK49" i="154"/>
  <c r="BX18" i="154" s="1"/>
  <c r="BE50" i="154"/>
  <c r="BO19" i="154" s="1"/>
  <c r="BG50" i="154"/>
  <c r="BR19" i="154" s="1"/>
  <c r="BI50" i="154"/>
  <c r="BK50" i="154"/>
  <c r="BX19" i="154" s="1"/>
  <c r="BE51" i="154"/>
  <c r="BG51" i="154"/>
  <c r="BR20" i="154" s="1"/>
  <c r="BI51" i="154"/>
  <c r="BU20" i="154" s="1"/>
  <c r="BK51" i="154"/>
  <c r="BX20" i="154" s="1"/>
  <c r="BE52" i="154"/>
  <c r="BG52" i="154"/>
  <c r="BR21" i="154" s="1"/>
  <c r="BI52" i="154"/>
  <c r="BK52" i="154"/>
  <c r="BX21" i="154" s="1"/>
  <c r="BE53" i="154"/>
  <c r="BO22" i="154" s="1"/>
  <c r="BG53" i="154"/>
  <c r="BR22" i="154" s="1"/>
  <c r="BI53" i="154"/>
  <c r="BK53" i="154"/>
  <c r="BX22" i="154" s="1"/>
  <c r="BE54" i="154"/>
  <c r="BG54" i="154"/>
  <c r="BR23" i="154" s="1"/>
  <c r="BI54" i="154"/>
  <c r="BU23" i="154" s="1"/>
  <c r="BK54" i="154"/>
  <c r="BX23" i="154" s="1"/>
  <c r="BE55" i="154"/>
  <c r="BG55" i="154"/>
  <c r="BR24" i="154" s="1"/>
  <c r="BI55" i="154"/>
  <c r="BK55" i="154"/>
  <c r="BX24" i="154" s="1"/>
  <c r="BE56" i="154"/>
  <c r="BO25" i="154" s="1"/>
  <c r="BG56" i="154"/>
  <c r="BR25" i="154" s="1"/>
  <c r="BI56" i="154"/>
  <c r="BK56" i="154"/>
  <c r="BX25" i="154" s="1"/>
  <c r="BE57" i="154"/>
  <c r="BG57" i="154"/>
  <c r="BR26" i="154" s="1"/>
  <c r="BI57" i="154"/>
  <c r="BU26" i="154" s="1"/>
  <c r="BK57" i="154"/>
  <c r="BX26" i="154" s="1"/>
  <c r="BE58" i="154"/>
  <c r="BG58" i="154"/>
  <c r="BR27" i="154" s="1"/>
  <c r="BI58" i="154"/>
  <c r="BK58" i="154"/>
  <c r="BX27" i="154" s="1"/>
  <c r="BE59" i="154"/>
  <c r="BO28" i="154" s="1"/>
  <c r="BG59" i="154"/>
  <c r="BR28" i="154" s="1"/>
  <c r="BI59" i="154"/>
  <c r="BK59" i="154"/>
  <c r="BX28" i="154" s="1"/>
  <c r="BE60" i="154"/>
  <c r="BG60" i="154"/>
  <c r="BR29" i="154" s="1"/>
  <c r="BI60" i="154"/>
  <c r="BU29" i="154" s="1"/>
  <c r="BK60" i="154"/>
  <c r="BX29" i="154" s="1"/>
  <c r="BE61" i="154"/>
  <c r="BG61" i="154"/>
  <c r="BR30" i="154" s="1"/>
  <c r="BI61" i="154"/>
  <c r="BK61" i="154"/>
  <c r="BX30" i="154" s="1"/>
  <c r="BE62" i="154"/>
  <c r="BO31" i="154" s="1"/>
  <c r="BG62" i="154"/>
  <c r="BR31" i="154" s="1"/>
  <c r="BI62" i="154"/>
  <c r="BK62" i="154"/>
  <c r="BX31" i="154" s="1"/>
  <c r="BE63" i="154"/>
  <c r="BG63" i="154"/>
  <c r="BR32" i="154" s="1"/>
  <c r="BI63" i="154"/>
  <c r="BU32" i="154" s="1"/>
  <c r="BK63" i="154"/>
  <c r="BX32" i="154" s="1"/>
  <c r="BE64" i="154"/>
  <c r="BG64" i="154"/>
  <c r="BR33" i="154" s="1"/>
  <c r="BI64" i="154"/>
  <c r="BK64" i="154"/>
  <c r="BX33" i="154" s="1"/>
  <c r="BE65" i="154"/>
  <c r="BO34" i="154" s="1"/>
  <c r="BG65" i="154"/>
  <c r="BR34" i="154" s="1"/>
  <c r="BI65" i="154"/>
  <c r="BK65" i="154"/>
  <c r="BX34" i="154" s="1"/>
  <c r="BE66" i="154"/>
  <c r="BG66" i="154"/>
  <c r="BR35" i="154" s="1"/>
  <c r="BI66" i="154"/>
  <c r="BU35" i="154" s="1"/>
  <c r="BK66" i="154"/>
  <c r="BX35" i="154" s="1"/>
  <c r="BE67" i="154"/>
  <c r="BG67" i="154"/>
  <c r="BR36" i="154" s="1"/>
  <c r="BI67" i="154"/>
  <c r="BK67" i="154"/>
  <c r="BX36" i="154" s="1"/>
  <c r="BE68" i="154"/>
  <c r="BO37" i="154" s="1"/>
  <c r="BG68" i="154"/>
  <c r="BR37" i="154" s="1"/>
  <c r="BI68" i="154"/>
  <c r="BK68" i="154"/>
  <c r="BX37" i="154" s="1"/>
  <c r="BE69" i="154"/>
  <c r="BG69" i="154"/>
  <c r="BR38" i="154" s="1"/>
  <c r="BI69" i="154"/>
  <c r="BU38" i="154" s="1"/>
  <c r="BK69" i="154"/>
  <c r="BX38" i="154" s="1"/>
  <c r="BE70" i="154"/>
  <c r="BG70" i="154"/>
  <c r="BR39" i="154" s="1"/>
  <c r="BI70" i="154"/>
  <c r="BK70" i="154"/>
  <c r="BX39" i="154" s="1"/>
  <c r="BE71" i="154"/>
  <c r="BO40" i="154" s="1"/>
  <c r="BG71" i="154"/>
  <c r="BR40" i="154" s="1"/>
  <c r="BI71" i="154"/>
  <c r="BK71" i="154"/>
  <c r="BX40" i="154" s="1"/>
  <c r="BE72" i="154"/>
  <c r="BG72" i="154"/>
  <c r="BR41" i="154" s="1"/>
  <c r="BI72" i="154"/>
  <c r="BU41" i="154" s="1"/>
  <c r="BK72" i="154"/>
  <c r="BX41" i="154" s="1"/>
  <c r="BE73" i="154"/>
  <c r="BG73" i="154"/>
  <c r="BR42" i="154" s="1"/>
  <c r="BI73" i="154"/>
  <c r="BK73" i="154"/>
  <c r="BX42" i="154" s="1"/>
  <c r="BE74" i="154"/>
  <c r="BO43" i="154" s="1"/>
  <c r="BG74" i="154"/>
  <c r="BR43" i="154" s="1"/>
  <c r="BI74" i="154"/>
  <c r="BK74" i="154"/>
  <c r="BX43" i="154" s="1"/>
  <c r="BE75" i="154"/>
  <c r="BG75" i="154"/>
  <c r="BR44" i="154" s="1"/>
  <c r="BI75" i="154"/>
  <c r="BU44" i="154" s="1"/>
  <c r="BK75" i="154"/>
  <c r="BX44" i="154" s="1"/>
  <c r="BE76" i="154"/>
  <c r="BG76" i="154"/>
  <c r="BR45" i="154" s="1"/>
  <c r="BI76" i="154"/>
  <c r="BK76" i="154"/>
  <c r="BX45" i="154" s="1"/>
  <c r="BE77" i="154"/>
  <c r="BO46" i="154" s="1"/>
  <c r="BG77" i="154"/>
  <c r="BR46" i="154" s="1"/>
  <c r="BI77" i="154"/>
  <c r="BK77" i="154"/>
  <c r="BX46" i="154" s="1"/>
  <c r="BE78" i="154"/>
  <c r="BG78" i="154"/>
  <c r="BR47" i="154" s="1"/>
  <c r="BI78" i="154"/>
  <c r="BU47" i="154" s="1"/>
  <c r="BK78" i="154"/>
  <c r="BX47" i="154" s="1"/>
  <c r="BE79" i="154"/>
  <c r="BG79" i="154"/>
  <c r="BR48" i="154" s="1"/>
  <c r="BI79" i="154"/>
  <c r="BK79" i="154"/>
  <c r="BX48" i="154" s="1"/>
  <c r="BE80" i="154"/>
  <c r="BO49" i="154" s="1"/>
  <c r="BG80" i="154"/>
  <c r="BI80" i="154"/>
  <c r="BK80" i="154"/>
  <c r="CL7" i="154" s="1"/>
  <c r="BK6" i="154"/>
  <c r="BG6" i="154"/>
  <c r="BI6" i="154"/>
  <c r="BU6" i="154" s="1"/>
  <c r="BE6" i="154"/>
  <c r="BO6" i="154" s="1"/>
  <c r="BO7" i="154"/>
  <c r="BO8" i="154"/>
  <c r="BU9" i="154"/>
  <c r="BU10" i="154"/>
  <c r="BU11" i="154"/>
  <c r="BO12" i="154"/>
  <c r="BU13" i="154"/>
  <c r="BO14" i="154"/>
  <c r="BU14" i="154"/>
  <c r="BO15" i="154"/>
  <c r="BU15" i="154"/>
  <c r="BO17" i="154"/>
  <c r="BO18" i="154"/>
  <c r="BU18" i="154"/>
  <c r="BU19" i="154"/>
  <c r="BO20" i="154"/>
  <c r="BO21" i="154"/>
  <c r="BU21" i="154"/>
  <c r="BU22" i="154"/>
  <c r="BO23" i="154"/>
  <c r="BO24" i="154"/>
  <c r="BU24" i="154"/>
  <c r="BU25" i="154"/>
  <c r="BO26" i="154"/>
  <c r="BO27" i="154"/>
  <c r="BU27" i="154"/>
  <c r="BU28" i="154"/>
  <c r="BO29" i="154"/>
  <c r="BO30" i="154"/>
  <c r="BU30" i="154"/>
  <c r="BU31" i="154"/>
  <c r="BO32" i="154"/>
  <c r="BO33" i="154"/>
  <c r="BU33" i="154"/>
  <c r="BU34" i="154"/>
  <c r="BO35" i="154"/>
  <c r="BO36" i="154"/>
  <c r="BU36" i="154"/>
  <c r="BU37" i="154"/>
  <c r="BO38" i="154"/>
  <c r="BO39" i="154"/>
  <c r="BU39" i="154"/>
  <c r="BU40" i="154"/>
  <c r="BO41" i="154"/>
  <c r="BO42" i="154"/>
  <c r="BU42" i="154"/>
  <c r="BU43" i="154"/>
  <c r="BO44" i="154"/>
  <c r="BO45" i="154"/>
  <c r="BU45" i="154"/>
  <c r="BU46" i="154"/>
  <c r="BO47" i="154"/>
  <c r="BO48" i="154"/>
  <c r="BU48" i="154"/>
  <c r="BU49" i="154"/>
  <c r="BX6" i="154"/>
  <c r="BR6" i="154"/>
  <c r="CI7" i="154"/>
  <c r="CI8" i="154"/>
  <c r="CI9" i="154"/>
  <c r="CI10" i="154"/>
  <c r="CI11" i="154"/>
  <c r="CI12" i="154"/>
  <c r="CI13" i="154"/>
  <c r="CI14" i="154"/>
  <c r="CI15" i="154"/>
  <c r="CI16" i="154"/>
  <c r="CI17" i="154"/>
  <c r="CC18" i="154"/>
  <c r="CI18" i="154"/>
  <c r="CI19" i="154"/>
  <c r="CI20" i="154"/>
  <c r="CI21" i="154"/>
  <c r="CI22" i="154"/>
  <c r="CI23" i="154"/>
  <c r="CI24" i="154"/>
  <c r="CI25" i="154"/>
  <c r="CI26" i="154"/>
  <c r="CC27" i="154"/>
  <c r="CI27" i="154"/>
  <c r="CI28" i="154"/>
  <c r="CI29" i="154"/>
  <c r="CI30" i="154"/>
  <c r="CI31" i="154"/>
  <c r="CI32" i="154"/>
  <c r="CI33" i="154"/>
  <c r="CI34" i="154"/>
  <c r="CI35" i="154"/>
  <c r="CC36" i="154"/>
  <c r="CI36" i="154"/>
  <c r="CI37" i="154"/>
  <c r="CI38" i="154"/>
  <c r="CI39" i="154"/>
  <c r="CI40" i="154"/>
  <c r="CC41" i="154"/>
  <c r="CI41" i="154"/>
  <c r="CI42" i="154"/>
  <c r="CI43" i="154"/>
  <c r="CI44" i="154"/>
  <c r="CI45" i="154"/>
  <c r="CI46" i="154"/>
  <c r="CI47" i="154"/>
  <c r="CI48" i="154"/>
  <c r="CI6" i="154"/>
  <c r="BL7" i="145"/>
  <c r="BL8" i="145"/>
  <c r="BL9" i="145"/>
  <c r="BL10" i="145"/>
  <c r="BL11" i="145"/>
  <c r="BL12" i="145"/>
  <c r="BL13" i="145"/>
  <c r="BL14" i="145"/>
  <c r="BL15" i="145"/>
  <c r="BL16" i="145"/>
  <c r="BL17" i="145"/>
  <c r="BL18" i="145"/>
  <c r="BL19" i="145"/>
  <c r="BL20" i="145"/>
  <c r="BL21" i="145"/>
  <c r="BL22" i="145"/>
  <c r="BL23" i="145"/>
  <c r="BL24" i="145"/>
  <c r="BL25" i="145"/>
  <c r="BL26" i="145"/>
  <c r="BL27" i="145"/>
  <c r="BL28" i="145"/>
  <c r="BL29" i="145"/>
  <c r="BL30" i="145"/>
  <c r="BL31" i="145"/>
  <c r="BL32" i="145"/>
  <c r="BL33" i="145"/>
  <c r="BL34" i="145"/>
  <c r="BL35" i="145"/>
  <c r="BL36" i="145"/>
  <c r="BL37" i="145"/>
  <c r="BL38" i="145"/>
  <c r="BL39" i="145"/>
  <c r="BY8" i="145" s="1"/>
  <c r="BL40" i="145"/>
  <c r="BL41" i="145"/>
  <c r="BY10" i="145" s="1"/>
  <c r="BL42" i="145"/>
  <c r="BY11" i="145" s="1"/>
  <c r="BL43" i="145"/>
  <c r="BL44" i="145"/>
  <c r="BY13" i="145" s="1"/>
  <c r="BL45" i="145"/>
  <c r="BL46" i="145"/>
  <c r="BY15" i="145" s="1"/>
  <c r="BL47" i="145"/>
  <c r="BL48" i="145"/>
  <c r="BY17" i="145" s="1"/>
  <c r="BL49" i="145"/>
  <c r="BY18" i="145" s="1"/>
  <c r="BL50" i="145"/>
  <c r="BY19" i="145" s="1"/>
  <c r="BL51" i="145"/>
  <c r="BL52" i="145"/>
  <c r="BL53" i="145"/>
  <c r="BY22" i="145" s="1"/>
  <c r="BL54" i="145"/>
  <c r="BY23" i="145" s="1"/>
  <c r="BL55" i="145"/>
  <c r="BL56" i="145"/>
  <c r="BY25" i="145" s="1"/>
  <c r="BL57" i="145"/>
  <c r="BY26" i="145" s="1"/>
  <c r="BL58" i="145"/>
  <c r="BY27" i="145" s="1"/>
  <c r="BL59" i="145"/>
  <c r="BL60" i="145"/>
  <c r="BL61" i="145"/>
  <c r="BY30" i="145" s="1"/>
  <c r="BL62" i="145"/>
  <c r="BY31" i="145" s="1"/>
  <c r="BL63" i="145"/>
  <c r="BL64" i="145"/>
  <c r="BL65" i="145"/>
  <c r="BY34" i="145" s="1"/>
  <c r="BL66" i="145"/>
  <c r="BY35" i="145" s="1"/>
  <c r="BL67" i="145"/>
  <c r="BL68" i="145"/>
  <c r="BY37" i="145" s="1"/>
  <c r="BL69" i="145"/>
  <c r="BY38" i="145" s="1"/>
  <c r="BL70" i="145"/>
  <c r="BY39" i="145" s="1"/>
  <c r="BL71" i="145"/>
  <c r="BL72" i="145"/>
  <c r="BL73" i="145"/>
  <c r="BL74" i="145"/>
  <c r="BY43" i="145" s="1"/>
  <c r="BL75" i="145"/>
  <c r="BL76" i="145"/>
  <c r="BL77" i="145"/>
  <c r="BL78" i="145"/>
  <c r="BY47" i="145" s="1"/>
  <c r="BL79" i="145"/>
  <c r="BL80" i="145"/>
  <c r="CM15" i="145" s="1"/>
  <c r="BJ7" i="145"/>
  <c r="BJ8" i="145"/>
  <c r="BJ9" i="145"/>
  <c r="BJ10" i="145"/>
  <c r="BJ11" i="145"/>
  <c r="BJ12" i="145"/>
  <c r="BJ13" i="145"/>
  <c r="BJ14" i="145"/>
  <c r="BJ15" i="145"/>
  <c r="BJ16" i="145"/>
  <c r="BJ17" i="145"/>
  <c r="BJ18" i="145"/>
  <c r="BJ19" i="145"/>
  <c r="BJ20" i="145"/>
  <c r="BJ21" i="145"/>
  <c r="BJ22" i="145"/>
  <c r="BJ23" i="145"/>
  <c r="BJ24" i="145"/>
  <c r="BJ25" i="145"/>
  <c r="BJ26" i="145"/>
  <c r="BJ27" i="145"/>
  <c r="BJ28" i="145"/>
  <c r="BJ29" i="145"/>
  <c r="BJ30" i="145"/>
  <c r="BJ31" i="145"/>
  <c r="BV7" i="145" s="1"/>
  <c r="BJ32" i="145"/>
  <c r="BJ33" i="145"/>
  <c r="BJ34" i="145"/>
  <c r="BJ35" i="145"/>
  <c r="BJ36" i="145"/>
  <c r="BJ37" i="145"/>
  <c r="BJ38" i="145"/>
  <c r="BJ39" i="145"/>
  <c r="BV8" i="145" s="1"/>
  <c r="BJ40" i="145"/>
  <c r="BV9" i="145" s="1"/>
  <c r="BJ41" i="145"/>
  <c r="BJ42" i="145"/>
  <c r="BV11" i="145" s="1"/>
  <c r="BJ43" i="145"/>
  <c r="BV12" i="145" s="1"/>
  <c r="BJ44" i="145"/>
  <c r="BV13" i="145" s="1"/>
  <c r="BJ45" i="145"/>
  <c r="BJ46" i="145"/>
  <c r="BV15" i="145" s="1"/>
  <c r="BJ47" i="145"/>
  <c r="BJ48" i="145"/>
  <c r="BV17" i="145" s="1"/>
  <c r="BJ49" i="145"/>
  <c r="BV18" i="145" s="1"/>
  <c r="BJ50" i="145"/>
  <c r="BV19" i="145" s="1"/>
  <c r="BJ51" i="145"/>
  <c r="BJ52" i="145"/>
  <c r="BV21" i="145" s="1"/>
  <c r="BJ53" i="145"/>
  <c r="BJ54" i="145"/>
  <c r="BV23" i="145" s="1"/>
  <c r="BJ55" i="145"/>
  <c r="BV24" i="145" s="1"/>
  <c r="BJ56" i="145"/>
  <c r="BV25" i="145" s="1"/>
  <c r="BJ57" i="145"/>
  <c r="BJ58" i="145"/>
  <c r="BV27" i="145" s="1"/>
  <c r="BJ59" i="145"/>
  <c r="BV28" i="145" s="1"/>
  <c r="BJ60" i="145"/>
  <c r="BV29" i="145" s="1"/>
  <c r="BJ61" i="145"/>
  <c r="BV30" i="145" s="1"/>
  <c r="BJ62" i="145"/>
  <c r="BJ63" i="145"/>
  <c r="BJ64" i="145"/>
  <c r="BV33" i="145" s="1"/>
  <c r="BJ65" i="145"/>
  <c r="BJ66" i="145"/>
  <c r="BV35" i="145" s="1"/>
  <c r="BJ67" i="145"/>
  <c r="BJ68" i="145"/>
  <c r="BV37" i="145" s="1"/>
  <c r="BJ69" i="145"/>
  <c r="BJ70" i="145"/>
  <c r="BJ71" i="145"/>
  <c r="BV40" i="145" s="1"/>
  <c r="BJ72" i="145"/>
  <c r="BV41" i="145" s="1"/>
  <c r="BJ73" i="145"/>
  <c r="BV42" i="145" s="1"/>
  <c r="BJ74" i="145"/>
  <c r="BV43" i="145" s="1"/>
  <c r="BJ75" i="145"/>
  <c r="BJ76" i="145"/>
  <c r="BV45" i="145" s="1"/>
  <c r="BJ77" i="145"/>
  <c r="BJ78" i="145"/>
  <c r="BV47" i="145" s="1"/>
  <c r="BJ79" i="145"/>
  <c r="BV48" i="145" s="1"/>
  <c r="BJ80" i="145"/>
  <c r="CJ6" i="145" s="1"/>
  <c r="BH7" i="145"/>
  <c r="BH8" i="145"/>
  <c r="BH9" i="145"/>
  <c r="BH10" i="145"/>
  <c r="BH11" i="145"/>
  <c r="BH12" i="145"/>
  <c r="BH13" i="145"/>
  <c r="BH14" i="145"/>
  <c r="BH15" i="145"/>
  <c r="BH16" i="145"/>
  <c r="BH17" i="145"/>
  <c r="BH18" i="145"/>
  <c r="BH19" i="145"/>
  <c r="BH20" i="145"/>
  <c r="BH21" i="145"/>
  <c r="BH22" i="145"/>
  <c r="BH23" i="145"/>
  <c r="BH24" i="145"/>
  <c r="BH25" i="145"/>
  <c r="BH26" i="145"/>
  <c r="BH27" i="145"/>
  <c r="BH28" i="145"/>
  <c r="BH29" i="145"/>
  <c r="BH30" i="145"/>
  <c r="BH31" i="145"/>
  <c r="BH32" i="145"/>
  <c r="BH33" i="145"/>
  <c r="BH34" i="145"/>
  <c r="BH35" i="145"/>
  <c r="BH36" i="145"/>
  <c r="BH37" i="145"/>
  <c r="BH38" i="145"/>
  <c r="BH39" i="145"/>
  <c r="BH40" i="145"/>
  <c r="BS9" i="145" s="1"/>
  <c r="BH41" i="145"/>
  <c r="BS10" i="145" s="1"/>
  <c r="BH42" i="145"/>
  <c r="BS11" i="145" s="1"/>
  <c r="BH43" i="145"/>
  <c r="BH44" i="145"/>
  <c r="BS13" i="145" s="1"/>
  <c r="BH45" i="145"/>
  <c r="BS14" i="145" s="1"/>
  <c r="BH46" i="145"/>
  <c r="BS15" i="145" s="1"/>
  <c r="BH47" i="145"/>
  <c r="BS16" i="145" s="1"/>
  <c r="BH48" i="145"/>
  <c r="BH49" i="145"/>
  <c r="BS18" i="145" s="1"/>
  <c r="BH50" i="145"/>
  <c r="BS19" i="145" s="1"/>
  <c r="BH51" i="145"/>
  <c r="BH52" i="145"/>
  <c r="BS21" i="145" s="1"/>
  <c r="BH53" i="145"/>
  <c r="BS22" i="145" s="1"/>
  <c r="BH54" i="145"/>
  <c r="BS23" i="145" s="1"/>
  <c r="BH55" i="145"/>
  <c r="BH56" i="145"/>
  <c r="BH57" i="145"/>
  <c r="BH58" i="145"/>
  <c r="BS27" i="145" s="1"/>
  <c r="BH59" i="145"/>
  <c r="BS28" i="145" s="1"/>
  <c r="BH60" i="145"/>
  <c r="BH61" i="145"/>
  <c r="BH62" i="145"/>
  <c r="BS31" i="145" s="1"/>
  <c r="BH63" i="145"/>
  <c r="BH64" i="145"/>
  <c r="BS33" i="145" s="1"/>
  <c r="BH65" i="145"/>
  <c r="BH66" i="145"/>
  <c r="BS35" i="145" s="1"/>
  <c r="BH67" i="145"/>
  <c r="BH68" i="145"/>
  <c r="BS37" i="145" s="1"/>
  <c r="BH69" i="145"/>
  <c r="BH70" i="145"/>
  <c r="BS39" i="145" s="1"/>
  <c r="BH71" i="145"/>
  <c r="BS40" i="145" s="1"/>
  <c r="BH72" i="145"/>
  <c r="BH73" i="145"/>
  <c r="BH74" i="145"/>
  <c r="BS43" i="145" s="1"/>
  <c r="BH75" i="145"/>
  <c r="BH76" i="145"/>
  <c r="BS45" i="145" s="1"/>
  <c r="BH77" i="145"/>
  <c r="BS46" i="145" s="1"/>
  <c r="BH78" i="145"/>
  <c r="BS47" i="145" s="1"/>
  <c r="BH79" i="145"/>
  <c r="BH80" i="145"/>
  <c r="CG11" i="145" s="1"/>
  <c r="BF7" i="145"/>
  <c r="BF8" i="145"/>
  <c r="BF9" i="145"/>
  <c r="BF10" i="145"/>
  <c r="BF11" i="145"/>
  <c r="BF12" i="145"/>
  <c r="BF13" i="145"/>
  <c r="BF14" i="145"/>
  <c r="BF15" i="145"/>
  <c r="BF16" i="145"/>
  <c r="BF17" i="145"/>
  <c r="BF18" i="145"/>
  <c r="BF19" i="145"/>
  <c r="BF20" i="145"/>
  <c r="BF21" i="145"/>
  <c r="BF22" i="145"/>
  <c r="BF23" i="145"/>
  <c r="BF24" i="145"/>
  <c r="BF25" i="145"/>
  <c r="BF26" i="145"/>
  <c r="BF27" i="145"/>
  <c r="BF28" i="145"/>
  <c r="BF29" i="145"/>
  <c r="BF30" i="145"/>
  <c r="BF31" i="145"/>
  <c r="BP7" i="145" s="1"/>
  <c r="BF32" i="145"/>
  <c r="BF33" i="145"/>
  <c r="BF34" i="145"/>
  <c r="BF35" i="145"/>
  <c r="BF36" i="145"/>
  <c r="BF37" i="145"/>
  <c r="BF38" i="145"/>
  <c r="BF39" i="145"/>
  <c r="BF40" i="145"/>
  <c r="BP9" i="145" s="1"/>
  <c r="BF41" i="145"/>
  <c r="BF42" i="145"/>
  <c r="BP11" i="145" s="1"/>
  <c r="BF43" i="145"/>
  <c r="BP12" i="145" s="1"/>
  <c r="BF44" i="145"/>
  <c r="BP13" i="145" s="1"/>
  <c r="BF45" i="145"/>
  <c r="BP14" i="145" s="1"/>
  <c r="BF46" i="145"/>
  <c r="BP15" i="145" s="1"/>
  <c r="BF47" i="145"/>
  <c r="BP16" i="145" s="1"/>
  <c r="BF48" i="145"/>
  <c r="BP17" i="145" s="1"/>
  <c r="BF49" i="145"/>
  <c r="BF50" i="145"/>
  <c r="BP19" i="145" s="1"/>
  <c r="BF51" i="145"/>
  <c r="BP20" i="145" s="1"/>
  <c r="BF52" i="145"/>
  <c r="BP21" i="145" s="1"/>
  <c r="BF53" i="145"/>
  <c r="BF54" i="145"/>
  <c r="BP23" i="145" s="1"/>
  <c r="BF55" i="145"/>
  <c r="BF56" i="145"/>
  <c r="BP25" i="145" s="1"/>
  <c r="BF57" i="145"/>
  <c r="BP26" i="145" s="1"/>
  <c r="BF58" i="145"/>
  <c r="BP27" i="145" s="1"/>
  <c r="BF59" i="145"/>
  <c r="BF60" i="145"/>
  <c r="BP29" i="145" s="1"/>
  <c r="BF61" i="145"/>
  <c r="BF62" i="145"/>
  <c r="BP31" i="145" s="1"/>
  <c r="BF63" i="145"/>
  <c r="BP32" i="145" s="1"/>
  <c r="BF64" i="145"/>
  <c r="BP33" i="145" s="1"/>
  <c r="BF65" i="145"/>
  <c r="BF66" i="145"/>
  <c r="BP35" i="145" s="1"/>
  <c r="BF67" i="145"/>
  <c r="BP36" i="145" s="1"/>
  <c r="BF68" i="145"/>
  <c r="BP37" i="145" s="1"/>
  <c r="BF69" i="145"/>
  <c r="BF70" i="145"/>
  <c r="BP39" i="145" s="1"/>
  <c r="BF71" i="145"/>
  <c r="BF72" i="145"/>
  <c r="BP41" i="145" s="1"/>
  <c r="BF73" i="145"/>
  <c r="BF74" i="145"/>
  <c r="BP43" i="145" s="1"/>
  <c r="BF75" i="145"/>
  <c r="BP44" i="145" s="1"/>
  <c r="BF76" i="145"/>
  <c r="BP45" i="145" s="1"/>
  <c r="BF77" i="145"/>
  <c r="BF78" i="145"/>
  <c r="BP47" i="145" s="1"/>
  <c r="BF79" i="145"/>
  <c r="BF80" i="145"/>
  <c r="BP49" i="145" s="1"/>
  <c r="BL6" i="145"/>
  <c r="BH6" i="145"/>
  <c r="BJ6" i="145"/>
  <c r="BF6" i="145"/>
  <c r="BP6" i="145" s="1"/>
  <c r="BS7" i="145"/>
  <c r="BY7" i="145"/>
  <c r="BP8" i="145"/>
  <c r="BS8" i="145"/>
  <c r="BY9" i="145"/>
  <c r="BP10" i="145"/>
  <c r="BV10" i="145"/>
  <c r="BS12" i="145"/>
  <c r="BY12" i="145"/>
  <c r="BV14" i="145"/>
  <c r="BY14" i="145"/>
  <c r="BV16" i="145"/>
  <c r="BY16" i="145"/>
  <c r="BS17" i="145"/>
  <c r="BP18" i="145"/>
  <c r="BS20" i="145"/>
  <c r="BV20" i="145"/>
  <c r="BY20" i="145"/>
  <c r="BY21" i="145"/>
  <c r="BP22" i="145"/>
  <c r="BV22" i="145"/>
  <c r="BP24" i="145"/>
  <c r="BS24" i="145"/>
  <c r="BY24" i="145"/>
  <c r="BS25" i="145"/>
  <c r="BS26" i="145"/>
  <c r="BV26" i="145"/>
  <c r="BP28" i="145"/>
  <c r="BY28" i="145"/>
  <c r="BS29" i="145"/>
  <c r="BY29" i="145"/>
  <c r="BP30" i="145"/>
  <c r="BS30" i="145"/>
  <c r="BV31" i="145"/>
  <c r="BS32" i="145"/>
  <c r="BV32" i="145"/>
  <c r="BY32" i="145"/>
  <c r="BY33" i="145"/>
  <c r="BP34" i="145"/>
  <c r="BS34" i="145"/>
  <c r="BV34" i="145"/>
  <c r="BS36" i="145"/>
  <c r="BV36" i="145"/>
  <c r="BY36" i="145"/>
  <c r="BP38" i="145"/>
  <c r="BS38" i="145"/>
  <c r="BV38" i="145"/>
  <c r="BV39" i="145"/>
  <c r="BP40" i="145"/>
  <c r="BY40" i="145"/>
  <c r="BS41" i="145"/>
  <c r="BY41" i="145"/>
  <c r="BP42" i="145"/>
  <c r="BS42" i="145"/>
  <c r="BY42" i="145"/>
  <c r="BS44" i="145"/>
  <c r="BV44" i="145"/>
  <c r="BY44" i="145"/>
  <c r="BY45" i="145"/>
  <c r="BP46" i="145"/>
  <c r="BV46" i="145"/>
  <c r="BY46" i="145"/>
  <c r="BP48" i="145"/>
  <c r="BS48" i="145"/>
  <c r="BY48" i="145"/>
  <c r="BS49" i="145"/>
  <c r="BY6" i="145"/>
  <c r="BV6" i="145"/>
  <c r="BS6" i="145"/>
  <c r="CG8" i="145"/>
  <c r="CG9" i="145"/>
  <c r="CM9" i="145"/>
  <c r="CG10" i="145"/>
  <c r="CG13" i="145"/>
  <c r="CG14" i="145"/>
  <c r="CG15" i="145"/>
  <c r="CG16" i="145"/>
  <c r="CG19" i="145"/>
  <c r="CG20" i="145"/>
  <c r="CG21" i="145"/>
  <c r="CG22" i="145"/>
  <c r="CG25" i="145"/>
  <c r="CG26" i="145"/>
  <c r="CG27" i="145"/>
  <c r="CG28" i="145"/>
  <c r="CM30" i="145"/>
  <c r="CG31" i="145"/>
  <c r="CG32" i="145"/>
  <c r="CG33" i="145"/>
  <c r="CM35" i="145"/>
  <c r="CG36" i="145"/>
  <c r="CG37" i="145"/>
  <c r="CG38" i="145"/>
  <c r="CM38" i="145"/>
  <c r="CG40" i="145"/>
  <c r="CG41" i="145"/>
  <c r="CG42" i="145"/>
  <c r="CG43" i="145"/>
  <c r="CG44" i="145"/>
  <c r="CM44" i="145"/>
  <c r="CG45" i="145"/>
  <c r="CG46" i="145"/>
  <c r="CG47" i="145"/>
  <c r="CG48" i="145"/>
  <c r="CG6" i="145"/>
  <c r="CC25" i="154" l="1"/>
  <c r="CC20" i="154"/>
  <c r="CC11" i="154"/>
  <c r="CC43" i="154"/>
  <c r="CC34" i="154"/>
  <c r="CC9" i="154"/>
  <c r="CG39" i="145"/>
  <c r="CG35" i="145"/>
  <c r="CG30" i="145"/>
  <c r="CG24" i="145"/>
  <c r="CG18" i="145"/>
  <c r="CG12" i="145"/>
  <c r="CG7" i="145"/>
  <c r="CG34" i="145"/>
  <c r="CG29" i="145"/>
  <c r="CG23" i="145"/>
  <c r="CG17" i="145"/>
  <c r="CL28" i="154"/>
  <c r="CM29" i="145"/>
  <c r="CM12" i="145"/>
  <c r="CM41" i="145"/>
  <c r="CM32" i="145"/>
  <c r="CM46" i="145"/>
  <c r="CM26" i="145"/>
  <c r="CM23" i="145"/>
  <c r="CM20" i="145"/>
  <c r="CM17" i="145"/>
  <c r="CM14" i="145"/>
  <c r="CM43" i="145"/>
  <c r="CM40" i="145"/>
  <c r="CM37" i="145"/>
  <c r="CM34" i="145"/>
  <c r="CM31" i="145"/>
  <c r="CD29" i="145"/>
  <c r="CM11" i="145"/>
  <c r="CM8" i="145"/>
  <c r="CM6" i="145"/>
  <c r="CM48" i="145"/>
  <c r="CM45" i="145"/>
  <c r="CM28" i="145"/>
  <c r="CM25" i="145"/>
  <c r="CM22" i="145"/>
  <c r="CM19" i="145"/>
  <c r="CM16" i="145"/>
  <c r="CM13" i="145"/>
  <c r="BY49" i="145"/>
  <c r="CM42" i="145"/>
  <c r="CM39" i="145"/>
  <c r="CM36" i="145"/>
  <c r="CM33" i="145"/>
  <c r="CM10" i="145"/>
  <c r="CM7" i="145"/>
  <c r="CM47" i="145"/>
  <c r="CD45" i="145"/>
  <c r="CM27" i="145"/>
  <c r="CM24" i="145"/>
  <c r="CM21" i="145"/>
  <c r="CM18" i="145"/>
  <c r="CD13" i="145"/>
  <c r="CL44" i="154"/>
  <c r="CL12" i="154"/>
  <c r="CD41" i="145"/>
  <c r="CD25" i="145"/>
  <c r="CD37" i="145"/>
  <c r="CD9" i="145"/>
  <c r="CD21" i="145"/>
  <c r="CD33" i="145"/>
  <c r="CD17" i="145"/>
  <c r="CL24" i="154"/>
  <c r="CL40" i="154"/>
  <c r="CL8" i="154"/>
  <c r="CC32" i="154"/>
  <c r="CC30" i="154"/>
  <c r="CC23" i="154"/>
  <c r="CC21" i="154"/>
  <c r="CC16" i="154"/>
  <c r="CC14" i="154"/>
  <c r="CC7" i="154"/>
  <c r="CC44" i="154"/>
  <c r="CC42" i="154"/>
  <c r="CL36" i="154"/>
  <c r="CC35" i="154"/>
  <c r="CC33" i="154"/>
  <c r="CC28" i="154"/>
  <c r="CC26" i="154"/>
  <c r="CL20" i="154"/>
  <c r="CC19" i="154"/>
  <c r="CC17" i="154"/>
  <c r="CC12" i="154"/>
  <c r="CC10" i="154"/>
  <c r="CC6" i="154"/>
  <c r="CC48" i="154"/>
  <c r="CC46" i="154"/>
  <c r="CC39" i="154"/>
  <c r="CC37" i="154"/>
  <c r="CL48" i="154"/>
  <c r="CC47" i="154"/>
  <c r="CC45" i="154"/>
  <c r="CC40" i="154"/>
  <c r="CC38" i="154"/>
  <c r="CL32" i="154"/>
  <c r="CC31" i="154"/>
  <c r="CC29" i="154"/>
  <c r="CC24" i="154"/>
  <c r="CC22" i="154"/>
  <c r="CL16" i="154"/>
  <c r="CC15" i="154"/>
  <c r="CC13" i="154"/>
  <c r="CC8" i="154"/>
  <c r="CD46" i="145"/>
  <c r="CD42" i="145"/>
  <c r="CD38" i="145"/>
  <c r="CD34" i="145"/>
  <c r="CD30" i="145"/>
  <c r="CD26" i="145"/>
  <c r="CD22" i="145"/>
  <c r="CD18" i="145"/>
  <c r="CD14" i="145"/>
  <c r="CD10" i="145"/>
  <c r="CD7" i="145"/>
  <c r="CD47" i="145"/>
  <c r="CD43" i="145"/>
  <c r="CD39" i="145"/>
  <c r="CD35" i="145"/>
  <c r="CD31" i="145"/>
  <c r="CD27" i="145"/>
  <c r="CD23" i="145"/>
  <c r="CD19" i="145"/>
  <c r="CD15" i="145"/>
  <c r="CD11" i="145"/>
  <c r="CD48" i="145"/>
  <c r="CD44" i="145"/>
  <c r="CD40" i="145"/>
  <c r="CD36" i="145"/>
  <c r="CD32" i="145"/>
  <c r="CD28" i="145"/>
  <c r="CD24" i="145"/>
  <c r="CD20" i="145"/>
  <c r="CD16" i="145"/>
  <c r="CD12" i="145"/>
  <c r="CD8" i="145"/>
  <c r="BV49" i="145"/>
  <c r="CD6" i="145"/>
  <c r="CJ48" i="145"/>
  <c r="CJ47" i="145"/>
  <c r="CJ46" i="145"/>
  <c r="CJ45" i="145"/>
  <c r="CJ44" i="145"/>
  <c r="CJ43" i="145"/>
  <c r="CJ42" i="145"/>
  <c r="CJ41" i="145"/>
  <c r="CJ40" i="145"/>
  <c r="CJ39" i="145"/>
  <c r="CJ38" i="145"/>
  <c r="CJ37" i="145"/>
  <c r="CJ36" i="145"/>
  <c r="CJ35" i="145"/>
  <c r="CJ34" i="145"/>
  <c r="CJ33" i="145"/>
  <c r="CJ32" i="145"/>
  <c r="CJ31" i="145"/>
  <c r="CJ30" i="145"/>
  <c r="CJ29" i="145"/>
  <c r="CJ28" i="145"/>
  <c r="CJ27" i="145"/>
  <c r="CJ26" i="145"/>
  <c r="CJ25" i="145"/>
  <c r="CJ24" i="145"/>
  <c r="CJ23" i="145"/>
  <c r="CJ22" i="145"/>
  <c r="CJ21" i="145"/>
  <c r="CJ20" i="145"/>
  <c r="CJ19" i="145"/>
  <c r="CJ18" i="145"/>
  <c r="CJ17" i="145"/>
  <c r="CJ16" i="145"/>
  <c r="CJ15" i="145"/>
  <c r="CJ14" i="145"/>
  <c r="CJ13" i="145"/>
  <c r="CJ12" i="145"/>
  <c r="CJ11" i="145"/>
  <c r="CJ10" i="145"/>
  <c r="CJ9" i="145"/>
  <c r="CJ8" i="145"/>
  <c r="CJ7" i="145"/>
  <c r="CL45" i="154"/>
  <c r="CL41" i="154"/>
  <c r="CL37" i="154"/>
  <c r="CL33" i="154"/>
  <c r="CL29" i="154"/>
  <c r="CL25" i="154"/>
  <c r="CL21" i="154"/>
  <c r="CL17" i="154"/>
  <c r="CL13" i="154"/>
  <c r="CL9" i="154"/>
  <c r="CF7" i="154"/>
  <c r="CF8" i="154"/>
  <c r="CF9" i="154"/>
  <c r="CF10" i="154"/>
  <c r="CF11" i="154"/>
  <c r="CF12" i="154"/>
  <c r="CF13" i="154"/>
  <c r="CF14" i="154"/>
  <c r="CF15" i="154"/>
  <c r="CF16" i="154"/>
  <c r="CF17" i="154"/>
  <c r="CF18" i="154"/>
  <c r="CF19" i="154"/>
  <c r="CF20" i="154"/>
  <c r="CF21" i="154"/>
  <c r="CF22" i="154"/>
  <c r="CF23" i="154"/>
  <c r="CF24" i="154"/>
  <c r="CF25" i="154"/>
  <c r="CF26" i="154"/>
  <c r="CF27" i="154"/>
  <c r="CF28" i="154"/>
  <c r="CF29" i="154"/>
  <c r="CF30" i="154"/>
  <c r="CF31" i="154"/>
  <c r="CF32" i="154"/>
  <c r="CF33" i="154"/>
  <c r="CF34" i="154"/>
  <c r="CF35" i="154"/>
  <c r="CF36" i="154"/>
  <c r="CF37" i="154"/>
  <c r="CF38" i="154"/>
  <c r="CF39" i="154"/>
  <c r="CF40" i="154"/>
  <c r="CF41" i="154"/>
  <c r="CF42" i="154"/>
  <c r="CF43" i="154"/>
  <c r="CF44" i="154"/>
  <c r="CF45" i="154"/>
  <c r="CF46" i="154"/>
  <c r="CF47" i="154"/>
  <c r="CF48" i="154"/>
  <c r="CF6" i="154"/>
  <c r="BR49" i="154"/>
  <c r="CL46" i="154"/>
  <c r="CL42" i="154"/>
  <c r="CL38" i="154"/>
  <c r="CL34" i="154"/>
  <c r="CL30" i="154"/>
  <c r="CL26" i="154"/>
  <c r="CL22" i="154"/>
  <c r="CL18" i="154"/>
  <c r="CL14" i="154"/>
  <c r="CL10" i="154"/>
  <c r="BX49" i="154"/>
  <c r="CL6" i="154"/>
  <c r="CL47" i="154"/>
  <c r="CL43" i="154"/>
  <c r="CL39" i="154"/>
  <c r="CL35" i="154"/>
  <c r="CL31" i="154"/>
  <c r="CL27" i="154"/>
  <c r="CL23" i="154"/>
  <c r="CL19" i="154"/>
  <c r="CL15" i="154"/>
  <c r="CL11" i="154"/>
  <c r="FJ14" i="164" l="1"/>
  <c r="FM9" i="164"/>
  <c r="CH8" i="164"/>
  <c r="CH9" i="164"/>
  <c r="CH10" i="164"/>
  <c r="CH11" i="164"/>
  <c r="CH12" i="164"/>
  <c r="CH13" i="164"/>
  <c r="CH14" i="164"/>
  <c r="CH15" i="164"/>
  <c r="CH16" i="164"/>
  <c r="CH17" i="164"/>
  <c r="CH18" i="164"/>
  <c r="CH19" i="164"/>
  <c r="CH20" i="164"/>
  <c r="CH21" i="164"/>
  <c r="CH22" i="164"/>
  <c r="CH23" i="164"/>
  <c r="CH24" i="164"/>
  <c r="CH25" i="164"/>
  <c r="CH26" i="164"/>
  <c r="CH27" i="164"/>
  <c r="CH28" i="164"/>
  <c r="CH29" i="164"/>
  <c r="CH30" i="164"/>
  <c r="CH31" i="164"/>
  <c r="CH33" i="164"/>
  <c r="CH34" i="164"/>
  <c r="CH35" i="164"/>
  <c r="CH36" i="164"/>
  <c r="CH37" i="164"/>
  <c r="CH38" i="164"/>
  <c r="CH39" i="164"/>
  <c r="CH41" i="164"/>
  <c r="DS10" i="164" s="1"/>
  <c r="CH42" i="164"/>
  <c r="DS11" i="164" s="1"/>
  <c r="CH44" i="164"/>
  <c r="DS13" i="164" s="1"/>
  <c r="CH45" i="164"/>
  <c r="DS14" i="164" s="1"/>
  <c r="CH47" i="164"/>
  <c r="DS16" i="164" s="1"/>
  <c r="CH48" i="164"/>
  <c r="DS17" i="164" s="1"/>
  <c r="CH50" i="164"/>
  <c r="DS19" i="164" s="1"/>
  <c r="CH51" i="164"/>
  <c r="DS20" i="164" s="1"/>
  <c r="CH53" i="164"/>
  <c r="DS22" i="164" s="1"/>
  <c r="CH54" i="164"/>
  <c r="DS23" i="164" s="1"/>
  <c r="CH56" i="164"/>
  <c r="DS25" i="164" s="1"/>
  <c r="CH57" i="164"/>
  <c r="DS26" i="164" s="1"/>
  <c r="CH59" i="164"/>
  <c r="DS28" i="164" s="1"/>
  <c r="CH60" i="164"/>
  <c r="DS29" i="164" s="1"/>
  <c r="CH62" i="164"/>
  <c r="DS31" i="164" s="1"/>
  <c r="CH63" i="164"/>
  <c r="DS32" i="164" s="1"/>
  <c r="CH65" i="164"/>
  <c r="DS34" i="164" s="1"/>
  <c r="CH66" i="164"/>
  <c r="DS35" i="164" s="1"/>
  <c r="CH68" i="164"/>
  <c r="DS37" i="164" s="1"/>
  <c r="CH69" i="164"/>
  <c r="DS38" i="164" s="1"/>
  <c r="CH71" i="164"/>
  <c r="DS40" i="164" s="1"/>
  <c r="CH72" i="164"/>
  <c r="DS41" i="164" s="1"/>
  <c r="CH74" i="164"/>
  <c r="DS43" i="164" s="1"/>
  <c r="CH75" i="164"/>
  <c r="DS44" i="164" s="1"/>
  <c r="CH77" i="164"/>
  <c r="DS46" i="164" s="1"/>
  <c r="CH78" i="164"/>
  <c r="DS47" i="164" s="1"/>
  <c r="CH80" i="164"/>
  <c r="DS49" i="164" s="1"/>
  <c r="CH81" i="164"/>
  <c r="DS50" i="164" s="1"/>
  <c r="FP7" i="164" s="1"/>
  <c r="CH58" i="164" l="1"/>
  <c r="DS27" i="164" s="1"/>
  <c r="CH76" i="164"/>
  <c r="DS45" i="164" s="1"/>
  <c r="CH73" i="164"/>
  <c r="DS42" i="164" s="1"/>
  <c r="CH67" i="164"/>
  <c r="DS36" i="164" s="1"/>
  <c r="CH64" i="164"/>
  <c r="DS33" i="164" s="1"/>
  <c r="CH61" i="164"/>
  <c r="DS30" i="164" s="1"/>
  <c r="CH7" i="164"/>
  <c r="DS7" i="164" s="1"/>
  <c r="CH46" i="164"/>
  <c r="DS15" i="164" s="1"/>
  <c r="CH43" i="164"/>
  <c r="DS12" i="164" s="1"/>
  <c r="CH40" i="164"/>
  <c r="DS9" i="164" s="1"/>
  <c r="CH70" i="164"/>
  <c r="DS39" i="164" s="1"/>
  <c r="CH55" i="164"/>
  <c r="DS24" i="164" s="1"/>
  <c r="CH52" i="164"/>
  <c r="DS21" i="164" s="1"/>
  <c r="CH32" i="164"/>
  <c r="DS8" i="164" s="1"/>
  <c r="CH79" i="164"/>
  <c r="DS48" i="164" s="1"/>
  <c r="CH49" i="164"/>
  <c r="DS18" i="164" s="1"/>
  <c r="FP10" i="164"/>
  <c r="FM18" i="164"/>
  <c r="FM37" i="164"/>
  <c r="FM35" i="164"/>
  <c r="FM29" i="164"/>
  <c r="FM43" i="164"/>
  <c r="FM31" i="164"/>
  <c r="FM20" i="164"/>
  <c r="FJ18" i="164"/>
  <c r="FM46" i="164"/>
  <c r="FJ40" i="164"/>
  <c r="FJ36" i="164"/>
  <c r="FJ26" i="164"/>
  <c r="FJ10" i="164"/>
  <c r="FJ44" i="164"/>
  <c r="FM45" i="164"/>
  <c r="FM42" i="164"/>
  <c r="FM30" i="164"/>
  <c r="FM28" i="164"/>
  <c r="FM23" i="164"/>
  <c r="FM13" i="164"/>
  <c r="FM47" i="164"/>
  <c r="FM44" i="164"/>
  <c r="FM39" i="164"/>
  <c r="FM36" i="164"/>
  <c r="FM33" i="164"/>
  <c r="FM25" i="164"/>
  <c r="FM22" i="164"/>
  <c r="FM19" i="164"/>
  <c r="FM49" i="164"/>
  <c r="FM40" i="164"/>
  <c r="FM38" i="164"/>
  <c r="FM32" i="164"/>
  <c r="FM26" i="164"/>
  <c r="FM24" i="164"/>
  <c r="FM21" i="164"/>
  <c r="FJ32" i="164"/>
  <c r="FM7" i="164"/>
  <c r="FM48" i="164"/>
  <c r="FM41" i="164"/>
  <c r="FM34" i="164"/>
  <c r="FM27" i="164"/>
  <c r="FM17" i="164"/>
  <c r="FM15" i="164"/>
  <c r="FM10" i="164"/>
  <c r="FM8" i="164"/>
  <c r="FM12" i="164"/>
  <c r="FM14" i="164"/>
  <c r="FM16" i="164"/>
  <c r="FM11" i="164"/>
  <c r="FJ49" i="164"/>
  <c r="FJ45" i="164"/>
  <c r="FJ41" i="164"/>
  <c r="FJ37" i="164"/>
  <c r="FJ33" i="164"/>
  <c r="FJ28" i="164"/>
  <c r="FJ20" i="164"/>
  <c r="FJ12" i="164"/>
  <c r="FJ48" i="164"/>
  <c r="FJ46" i="164"/>
  <c r="FJ42" i="164"/>
  <c r="FJ38" i="164"/>
  <c r="FJ34" i="164"/>
  <c r="FJ30" i="164"/>
  <c r="FJ22" i="164"/>
  <c r="FJ7" i="164"/>
  <c r="FJ9" i="164"/>
  <c r="FJ11" i="164"/>
  <c r="FJ13" i="164"/>
  <c r="FJ15" i="164"/>
  <c r="FJ17" i="164"/>
  <c r="FJ19" i="164"/>
  <c r="FJ21" i="164"/>
  <c r="FJ23" i="164"/>
  <c r="FJ25" i="164"/>
  <c r="FJ27" i="164"/>
  <c r="FJ29" i="164"/>
  <c r="FJ47" i="164"/>
  <c r="FJ43" i="164"/>
  <c r="FJ39" i="164"/>
  <c r="FJ35" i="164"/>
  <c r="FJ31" i="164"/>
  <c r="FJ24" i="164"/>
  <c r="FJ16" i="164"/>
  <c r="FJ8" i="164"/>
  <c r="FG8" i="164"/>
  <c r="FG9" i="164"/>
  <c r="FG10" i="164"/>
  <c r="FG11" i="164"/>
  <c r="FG12" i="164"/>
  <c r="FG13" i="164"/>
  <c r="FG14" i="164"/>
  <c r="FG15" i="164"/>
  <c r="FG16" i="164"/>
  <c r="FG17" i="164"/>
  <c r="FG18" i="164"/>
  <c r="FG19" i="164"/>
  <c r="FG20" i="164"/>
  <c r="FG21" i="164"/>
  <c r="FG22" i="164"/>
  <c r="FG23" i="164"/>
  <c r="FG24" i="164"/>
  <c r="FG25" i="164"/>
  <c r="FG26" i="164"/>
  <c r="FG27" i="164"/>
  <c r="FG28" i="164"/>
  <c r="FG29" i="164"/>
  <c r="FG30" i="164"/>
  <c r="FG31" i="164"/>
  <c r="FG32" i="164"/>
  <c r="FG33" i="164"/>
  <c r="FG34" i="164"/>
  <c r="FG35" i="164"/>
  <c r="FG36" i="164"/>
  <c r="FG37" i="164"/>
  <c r="FG38" i="164"/>
  <c r="FG39" i="164"/>
  <c r="FG40" i="164"/>
  <c r="FG41" i="164"/>
  <c r="FG42" i="164"/>
  <c r="FG43" i="164"/>
  <c r="FG44" i="164"/>
  <c r="FG45" i="164"/>
  <c r="FG46" i="164"/>
  <c r="FG47" i="164"/>
  <c r="FG48" i="164"/>
  <c r="FG49" i="164"/>
  <c r="FG7" i="164"/>
  <c r="FH7" i="164" s="1"/>
  <c r="FP39" i="164" l="1"/>
  <c r="FP21" i="164"/>
  <c r="FP33" i="164"/>
  <c r="FP15" i="164"/>
  <c r="FP32" i="164"/>
  <c r="FP14" i="164"/>
  <c r="FP38" i="164"/>
  <c r="FP20" i="164"/>
  <c r="FP45" i="164"/>
  <c r="FP27" i="164"/>
  <c r="FP9" i="164"/>
  <c r="FP44" i="164"/>
  <c r="FP26" i="164"/>
  <c r="FP8" i="164"/>
  <c r="FP49" i="164"/>
  <c r="FP43" i="164"/>
  <c r="FP37" i="164"/>
  <c r="FP31" i="164"/>
  <c r="FP25" i="164"/>
  <c r="FP19" i="164"/>
  <c r="FP13" i="164"/>
  <c r="FP48" i="164"/>
  <c r="FP42" i="164"/>
  <c r="FP36" i="164"/>
  <c r="FP30" i="164"/>
  <c r="FP24" i="164"/>
  <c r="FP18" i="164"/>
  <c r="FP12" i="164"/>
  <c r="FP47" i="164"/>
  <c r="FP41" i="164"/>
  <c r="FP35" i="164"/>
  <c r="FP29" i="164"/>
  <c r="FP23" i="164"/>
  <c r="FP17" i="164"/>
  <c r="FP11" i="164"/>
  <c r="FP46" i="164"/>
  <c r="FP40" i="164"/>
  <c r="FP34" i="164"/>
  <c r="FP28" i="164"/>
  <c r="FP22" i="164"/>
  <c r="FP16" i="164"/>
  <c r="AJ25" i="161" l="1"/>
  <c r="AJ24" i="161"/>
  <c r="AJ22" i="161"/>
  <c r="AJ21" i="161"/>
  <c r="AJ20" i="161"/>
  <c r="AJ18" i="161"/>
  <c r="AJ17" i="161"/>
  <c r="AJ16" i="161"/>
  <c r="AJ14" i="161"/>
  <c r="AJ13" i="161"/>
  <c r="AJ12" i="161"/>
  <c r="AJ9" i="161"/>
  <c r="AJ8" i="161"/>
  <c r="AJ6" i="161"/>
  <c r="AH25" i="161"/>
  <c r="AH24" i="161"/>
  <c r="AH22" i="161"/>
  <c r="AH21" i="161"/>
  <c r="AH20" i="161"/>
  <c r="AH18" i="161"/>
  <c r="AH17" i="161"/>
  <c r="AH16" i="161"/>
  <c r="AH14" i="161"/>
  <c r="AH13" i="161"/>
  <c r="AH12" i="161"/>
  <c r="AH9" i="161"/>
  <c r="AH8" i="161"/>
  <c r="AH6" i="161"/>
  <c r="AF25" i="161"/>
  <c r="AF24" i="161"/>
  <c r="AF21" i="161"/>
  <c r="AF20" i="161"/>
  <c r="AF18" i="161"/>
  <c r="AF17" i="161"/>
  <c r="AF16" i="161"/>
  <c r="AF14" i="161"/>
  <c r="AF13" i="161"/>
  <c r="AF12" i="161"/>
  <c r="AF10" i="161"/>
  <c r="AF9" i="161"/>
  <c r="AF8" i="161"/>
  <c r="AF6" i="161"/>
  <c r="AE25" i="161"/>
  <c r="AE24" i="161"/>
  <c r="AO24" i="161" s="1"/>
  <c r="BC10" i="161" s="1"/>
  <c r="AE22" i="161"/>
  <c r="AE21" i="161"/>
  <c r="AO21" i="161" s="1"/>
  <c r="AE20" i="161"/>
  <c r="AO20" i="161" s="1"/>
  <c r="BC9" i="161" s="1"/>
  <c r="AE18" i="161"/>
  <c r="AO18" i="161" s="1"/>
  <c r="BA9" i="161" s="1"/>
  <c r="AE17" i="161"/>
  <c r="AE16" i="161"/>
  <c r="AE14" i="161"/>
  <c r="AE13" i="161"/>
  <c r="AO13" i="161" s="1"/>
  <c r="AE12" i="161"/>
  <c r="AO12" i="161" s="1"/>
  <c r="BC7" i="161" s="1"/>
  <c r="AE10" i="161"/>
  <c r="AO10" i="161" s="1"/>
  <c r="BA7" i="161" s="1"/>
  <c r="AE9" i="161"/>
  <c r="AE8" i="161"/>
  <c r="AE6" i="161"/>
  <c r="AO17" i="161" l="1"/>
  <c r="AO14" i="161"/>
  <c r="BA8" i="161" s="1"/>
  <c r="AO22" i="161"/>
  <c r="BA10" i="161" s="1"/>
  <c r="AO16" i="161"/>
  <c r="BC8" i="161" s="1"/>
  <c r="AO25" i="161"/>
  <c r="AG6" i="161"/>
  <c r="AR6" i="161" s="1"/>
  <c r="AO6" i="161"/>
  <c r="BA6" i="161" s="1"/>
  <c r="AO8" i="161"/>
  <c r="BC6" i="161" s="1"/>
  <c r="AO9" i="161"/>
  <c r="D11" i="161"/>
  <c r="AK6" i="145" l="1"/>
  <c r="AK7" i="145"/>
  <c r="AK8" i="145"/>
  <c r="AK9" i="145"/>
  <c r="AK10" i="145"/>
  <c r="AK11" i="145"/>
  <c r="AK12" i="145"/>
  <c r="AK13" i="145"/>
  <c r="AK14" i="145"/>
  <c r="AK15" i="145"/>
  <c r="AK16" i="145"/>
  <c r="AK17" i="145"/>
  <c r="AK18" i="145"/>
  <c r="AK19" i="145"/>
  <c r="AK20" i="145"/>
  <c r="AK21" i="145"/>
  <c r="AK22" i="145"/>
  <c r="AK23" i="145"/>
  <c r="AK24" i="145"/>
  <c r="AK25" i="145"/>
  <c r="AK26" i="145"/>
  <c r="AK27" i="145"/>
  <c r="AK28" i="145"/>
  <c r="AK29" i="145"/>
  <c r="AK30" i="145"/>
  <c r="AK31" i="145"/>
  <c r="AK32" i="145"/>
  <c r="AK33" i="145"/>
  <c r="AK34" i="145"/>
  <c r="AK35" i="145"/>
  <c r="AK36" i="145"/>
  <c r="AK37" i="145"/>
  <c r="AK38" i="145"/>
  <c r="AK39" i="145"/>
  <c r="AK40" i="145"/>
  <c r="AK41" i="145"/>
  <c r="AK42" i="145"/>
  <c r="AK43" i="145"/>
  <c r="AK44" i="145"/>
  <c r="AK45" i="145"/>
  <c r="AK46" i="145"/>
  <c r="AK47" i="145"/>
  <c r="AK48" i="145"/>
  <c r="AK49" i="145"/>
  <c r="AK50" i="145"/>
  <c r="AK51" i="145"/>
  <c r="AK52" i="145"/>
  <c r="AK53" i="145"/>
  <c r="AK54" i="145"/>
  <c r="AK55" i="145"/>
  <c r="AK56" i="145"/>
  <c r="AK57" i="145"/>
  <c r="AK58" i="145"/>
  <c r="AK59" i="145"/>
  <c r="AK60" i="145"/>
  <c r="AK61" i="145"/>
  <c r="AK62" i="145"/>
  <c r="AK63" i="145"/>
  <c r="AK64" i="145"/>
  <c r="AK65" i="145"/>
  <c r="AK66" i="145"/>
  <c r="AK67" i="145"/>
  <c r="AK68" i="145"/>
  <c r="AK69" i="145"/>
  <c r="AK70" i="145"/>
  <c r="AK71" i="145"/>
  <c r="AK72" i="145"/>
  <c r="AK73" i="145"/>
  <c r="AK74" i="145"/>
  <c r="AK75" i="145"/>
  <c r="AK76" i="145"/>
  <c r="AK77" i="145"/>
  <c r="AK78" i="145"/>
  <c r="AK79" i="145"/>
  <c r="AK80" i="145"/>
  <c r="AK81" i="145"/>
  <c r="AK82" i="145"/>
  <c r="AK83" i="145"/>
  <c r="AK84" i="145"/>
  <c r="AK85" i="145"/>
  <c r="AK86" i="145"/>
  <c r="AK87" i="145"/>
  <c r="AK88" i="145"/>
  <c r="AK89" i="145"/>
  <c r="AK90" i="145"/>
  <c r="AK91" i="145"/>
  <c r="AK92" i="145"/>
  <c r="AK93" i="145"/>
  <c r="AK94" i="145"/>
  <c r="AK95" i="145"/>
  <c r="AK96" i="145"/>
  <c r="AK97" i="145"/>
  <c r="AK98" i="145"/>
  <c r="AK99" i="145"/>
  <c r="AK100" i="145"/>
  <c r="AK101" i="145"/>
  <c r="AK102" i="145"/>
  <c r="AK103" i="145"/>
  <c r="AK104" i="145"/>
  <c r="AK105" i="145"/>
  <c r="AK106" i="145"/>
  <c r="AK107" i="145"/>
  <c r="AK108" i="145"/>
  <c r="AK109" i="145"/>
  <c r="AK110" i="145"/>
  <c r="AK111" i="145"/>
  <c r="AK112" i="145"/>
  <c r="AK113" i="145"/>
  <c r="AK114" i="145"/>
  <c r="AK115" i="145"/>
  <c r="AK116" i="145"/>
  <c r="AK117" i="145"/>
  <c r="AK118" i="145"/>
  <c r="AK119" i="145"/>
  <c r="AK120" i="145"/>
  <c r="AK121" i="145"/>
  <c r="AK122" i="145"/>
  <c r="AK123" i="145"/>
  <c r="AK124" i="145"/>
  <c r="AK125" i="145"/>
  <c r="AK126" i="145"/>
  <c r="AK127" i="145"/>
  <c r="AK128" i="145"/>
  <c r="AK129" i="145"/>
  <c r="AK130" i="145"/>
  <c r="AK131" i="145"/>
  <c r="AK132" i="145"/>
  <c r="AK133" i="145"/>
  <c r="AK134" i="145"/>
  <c r="AK135" i="145"/>
  <c r="AK136" i="145"/>
  <c r="AK137" i="145"/>
  <c r="AK138" i="145"/>
  <c r="AK139" i="145"/>
  <c r="AK140" i="145"/>
  <c r="AK141" i="145"/>
  <c r="AK142" i="145"/>
  <c r="AK143" i="145"/>
  <c r="AK144" i="145"/>
  <c r="AK145" i="145"/>
  <c r="AK146" i="145"/>
  <c r="AK147" i="145"/>
  <c r="AK148" i="145"/>
  <c r="AK149" i="145"/>
  <c r="AK150" i="145"/>
  <c r="AK151" i="145"/>
  <c r="AK152" i="145"/>
  <c r="AK153" i="145"/>
  <c r="AK154" i="145"/>
  <c r="AK155" i="145"/>
  <c r="AK156" i="145"/>
  <c r="AK157" i="145"/>
  <c r="AK158" i="145"/>
  <c r="AK159" i="145"/>
  <c r="AK160" i="145"/>
  <c r="AK161" i="145"/>
  <c r="AK162" i="145"/>
  <c r="AK163" i="145"/>
  <c r="AK164" i="145"/>
  <c r="AK165" i="145"/>
  <c r="AK166" i="145"/>
  <c r="AK167" i="145"/>
  <c r="AK168" i="145"/>
  <c r="AK169" i="145"/>
  <c r="AK170" i="145"/>
  <c r="AK171" i="145"/>
  <c r="AK172" i="145"/>
  <c r="AK173" i="145"/>
  <c r="AK174" i="145"/>
  <c r="AK175" i="145"/>
  <c r="AK176" i="145"/>
  <c r="AK177" i="145"/>
  <c r="AK178" i="145"/>
  <c r="AK179" i="145"/>
  <c r="AK180" i="145"/>
  <c r="AK181" i="145"/>
  <c r="AK182" i="145"/>
  <c r="AK183" i="145"/>
  <c r="AK184" i="145"/>
  <c r="AK185" i="145"/>
  <c r="AK186" i="145"/>
  <c r="AK187" i="145"/>
  <c r="AK188" i="145"/>
  <c r="AK189" i="145"/>
  <c r="AK190" i="145"/>
  <c r="AK191" i="145"/>
  <c r="AK192" i="145"/>
  <c r="AK193" i="145"/>
  <c r="AK194" i="145"/>
  <c r="AK195" i="145"/>
  <c r="AK196" i="145"/>
  <c r="AK197" i="145"/>
  <c r="AK198" i="145"/>
  <c r="AK199" i="145"/>
  <c r="AK200" i="145"/>
  <c r="AK201" i="145"/>
  <c r="AK202" i="145"/>
  <c r="AK203" i="145"/>
  <c r="AK204" i="145"/>
  <c r="AK205" i="145"/>
  <c r="AK206" i="145"/>
  <c r="AK207" i="145"/>
  <c r="AK208" i="145"/>
  <c r="AK209" i="145"/>
  <c r="AK210" i="145"/>
  <c r="AK211" i="145"/>
  <c r="AK212" i="145"/>
  <c r="AK213" i="145"/>
  <c r="AK214" i="145"/>
  <c r="AK215" i="145"/>
  <c r="AK216" i="145"/>
  <c r="AK217" i="145"/>
  <c r="AK218" i="145"/>
  <c r="AK219" i="145"/>
  <c r="AK220" i="145"/>
  <c r="AK221" i="145"/>
  <c r="AK222" i="145"/>
  <c r="AK223" i="145"/>
  <c r="AK224" i="145"/>
  <c r="AK225" i="145"/>
  <c r="AK226" i="145"/>
  <c r="AK227" i="145"/>
  <c r="BA375" i="164" l="1"/>
  <c r="AY375" i="164"/>
  <c r="AW375" i="164"/>
  <c r="AT375" i="164"/>
  <c r="AR375" i="164"/>
  <c r="AP375" i="164"/>
  <c r="AM375" i="164"/>
  <c r="AK375" i="164"/>
  <c r="AI375" i="164"/>
  <c r="AF375" i="164"/>
  <c r="AD375" i="164"/>
  <c r="AB375" i="164"/>
  <c r="Y375" i="164"/>
  <c r="W375" i="164"/>
  <c r="U375" i="164"/>
  <c r="R375" i="164"/>
  <c r="P375" i="164"/>
  <c r="N375" i="164"/>
  <c r="K375" i="164"/>
  <c r="I375" i="164"/>
  <c r="G375" i="164"/>
  <c r="BA370" i="164"/>
  <c r="AY370" i="164"/>
  <c r="AW370" i="164"/>
  <c r="AT370" i="164"/>
  <c r="AR370" i="164"/>
  <c r="AP370" i="164"/>
  <c r="AM370" i="164"/>
  <c r="AK370" i="164"/>
  <c r="AI370" i="164"/>
  <c r="AF370" i="164"/>
  <c r="AD370" i="164"/>
  <c r="AB370" i="164"/>
  <c r="Y370" i="164"/>
  <c r="W370" i="164"/>
  <c r="U370" i="164"/>
  <c r="R370" i="164"/>
  <c r="P370" i="164"/>
  <c r="N370" i="164"/>
  <c r="K370" i="164"/>
  <c r="I370" i="164"/>
  <c r="G370" i="164"/>
  <c r="BA365" i="164"/>
  <c r="AY365" i="164"/>
  <c r="AW365" i="164"/>
  <c r="AT365" i="164"/>
  <c r="AR365" i="164"/>
  <c r="AP365" i="164"/>
  <c r="AM365" i="164"/>
  <c r="AK365" i="164"/>
  <c r="AI365" i="164"/>
  <c r="AF365" i="164"/>
  <c r="AD365" i="164"/>
  <c r="AB365" i="164"/>
  <c r="Y365" i="164"/>
  <c r="W365" i="164"/>
  <c r="U365" i="164"/>
  <c r="R365" i="164"/>
  <c r="P365" i="164"/>
  <c r="N365" i="164"/>
  <c r="K365" i="164"/>
  <c r="I365" i="164"/>
  <c r="G365" i="164"/>
  <c r="BA360" i="164"/>
  <c r="AY360" i="164"/>
  <c r="AW360" i="164"/>
  <c r="AT360" i="164"/>
  <c r="AR360" i="164"/>
  <c r="AP360" i="164"/>
  <c r="AM360" i="164"/>
  <c r="AK360" i="164"/>
  <c r="AI360" i="164"/>
  <c r="AF360" i="164"/>
  <c r="AD360" i="164"/>
  <c r="AB360" i="164"/>
  <c r="Y360" i="164"/>
  <c r="W360" i="164"/>
  <c r="U360" i="164"/>
  <c r="R360" i="164"/>
  <c r="P360" i="164"/>
  <c r="N360" i="164"/>
  <c r="K360" i="164"/>
  <c r="I360" i="164"/>
  <c r="G360" i="164"/>
  <c r="BA355" i="164"/>
  <c r="AY355" i="164"/>
  <c r="AW355" i="164"/>
  <c r="AT355" i="164"/>
  <c r="AR355" i="164"/>
  <c r="AP355" i="164"/>
  <c r="AM355" i="164"/>
  <c r="AK355" i="164"/>
  <c r="AI355" i="164"/>
  <c r="AF355" i="164"/>
  <c r="AD355" i="164"/>
  <c r="AB355" i="164"/>
  <c r="Y355" i="164"/>
  <c r="W355" i="164"/>
  <c r="U355" i="164"/>
  <c r="R355" i="164"/>
  <c r="P355" i="164"/>
  <c r="N355" i="164"/>
  <c r="K355" i="164"/>
  <c r="I355" i="164"/>
  <c r="G355" i="164"/>
  <c r="BA350" i="164"/>
  <c r="AY350" i="164"/>
  <c r="AW350" i="164"/>
  <c r="AT350" i="164"/>
  <c r="AR350" i="164"/>
  <c r="AP350" i="164"/>
  <c r="AM350" i="164"/>
  <c r="AK350" i="164"/>
  <c r="AI350" i="164"/>
  <c r="AF350" i="164"/>
  <c r="AD350" i="164"/>
  <c r="AB350" i="164"/>
  <c r="Y350" i="164"/>
  <c r="W350" i="164"/>
  <c r="U350" i="164"/>
  <c r="R350" i="164"/>
  <c r="P350" i="164"/>
  <c r="N350" i="164"/>
  <c r="K350" i="164"/>
  <c r="I350" i="164"/>
  <c r="G350" i="164"/>
  <c r="BA345" i="164"/>
  <c r="AY345" i="164"/>
  <c r="AW345" i="164"/>
  <c r="AT345" i="164"/>
  <c r="AR345" i="164"/>
  <c r="AP345" i="164"/>
  <c r="AM345" i="164"/>
  <c r="AK345" i="164"/>
  <c r="AI345" i="164"/>
  <c r="AF345" i="164"/>
  <c r="AD345" i="164"/>
  <c r="AB345" i="164"/>
  <c r="Y345" i="164"/>
  <c r="W345" i="164"/>
  <c r="U345" i="164"/>
  <c r="R345" i="164"/>
  <c r="P345" i="164"/>
  <c r="N345" i="164"/>
  <c r="K345" i="164"/>
  <c r="I345" i="164"/>
  <c r="G345" i="164"/>
  <c r="BA340" i="164"/>
  <c r="AY340" i="164"/>
  <c r="AW340" i="164"/>
  <c r="AT340" i="164"/>
  <c r="AR340" i="164"/>
  <c r="AP340" i="164"/>
  <c r="AM340" i="164"/>
  <c r="AK340" i="164"/>
  <c r="AI340" i="164"/>
  <c r="AF340" i="164"/>
  <c r="AD340" i="164"/>
  <c r="AB340" i="164"/>
  <c r="Y340" i="164"/>
  <c r="W340" i="164"/>
  <c r="U340" i="164"/>
  <c r="R340" i="164"/>
  <c r="P340" i="164"/>
  <c r="N340" i="164"/>
  <c r="K340" i="164"/>
  <c r="I340" i="164"/>
  <c r="G340" i="164"/>
  <c r="BA335" i="164"/>
  <c r="AY335" i="164"/>
  <c r="AW335" i="164"/>
  <c r="AT335" i="164"/>
  <c r="AR335" i="164"/>
  <c r="AP335" i="164"/>
  <c r="AM335" i="164"/>
  <c r="AK335" i="164"/>
  <c r="AI335" i="164"/>
  <c r="AF335" i="164"/>
  <c r="AD335" i="164"/>
  <c r="AB335" i="164"/>
  <c r="Y335" i="164"/>
  <c r="W335" i="164"/>
  <c r="U335" i="164"/>
  <c r="R335" i="164"/>
  <c r="P335" i="164"/>
  <c r="N335" i="164"/>
  <c r="K335" i="164"/>
  <c r="I335" i="164"/>
  <c r="G335" i="164"/>
  <c r="BA330" i="164"/>
  <c r="AY330" i="164"/>
  <c r="AW330" i="164"/>
  <c r="AT330" i="164"/>
  <c r="AR330" i="164"/>
  <c r="AP330" i="164"/>
  <c r="AM330" i="164"/>
  <c r="AK330" i="164"/>
  <c r="AI330" i="164"/>
  <c r="AF330" i="164"/>
  <c r="AD330" i="164"/>
  <c r="AB330" i="164"/>
  <c r="Y330" i="164"/>
  <c r="W330" i="164"/>
  <c r="U330" i="164"/>
  <c r="R330" i="164"/>
  <c r="P330" i="164"/>
  <c r="N330" i="164"/>
  <c r="K330" i="164"/>
  <c r="I330" i="164"/>
  <c r="G330" i="164"/>
  <c r="BA325" i="164"/>
  <c r="AY325" i="164"/>
  <c r="AW325" i="164"/>
  <c r="AT325" i="164"/>
  <c r="AR325" i="164"/>
  <c r="AP325" i="164"/>
  <c r="AM325" i="164"/>
  <c r="AK325" i="164"/>
  <c r="AI325" i="164"/>
  <c r="AF325" i="164"/>
  <c r="AD325" i="164"/>
  <c r="AB325" i="164"/>
  <c r="Y325" i="164"/>
  <c r="W325" i="164"/>
  <c r="U325" i="164"/>
  <c r="R325" i="164"/>
  <c r="P325" i="164"/>
  <c r="N325" i="164"/>
  <c r="K325" i="164"/>
  <c r="I325" i="164"/>
  <c r="G325" i="164"/>
  <c r="BA320" i="164"/>
  <c r="AY320" i="164"/>
  <c r="AW320" i="164"/>
  <c r="AT320" i="164"/>
  <c r="AR320" i="164"/>
  <c r="AP320" i="164"/>
  <c r="AM320" i="164"/>
  <c r="AK320" i="164"/>
  <c r="AI320" i="164"/>
  <c r="AF320" i="164"/>
  <c r="AD320" i="164"/>
  <c r="AB320" i="164"/>
  <c r="Y320" i="164"/>
  <c r="W320" i="164"/>
  <c r="U320" i="164"/>
  <c r="R320" i="164"/>
  <c r="P320" i="164"/>
  <c r="N320" i="164"/>
  <c r="K320" i="164"/>
  <c r="I320" i="164"/>
  <c r="G320" i="164"/>
  <c r="BA315" i="164"/>
  <c r="AY315" i="164"/>
  <c r="AW315" i="164"/>
  <c r="AT315" i="164"/>
  <c r="AR315" i="164"/>
  <c r="AP315" i="164"/>
  <c r="AM315" i="164"/>
  <c r="AK315" i="164"/>
  <c r="AI315" i="164"/>
  <c r="AF315" i="164"/>
  <c r="AD315" i="164"/>
  <c r="AB315" i="164"/>
  <c r="Y315" i="164"/>
  <c r="W315" i="164"/>
  <c r="U315" i="164"/>
  <c r="R315" i="164"/>
  <c r="P315" i="164"/>
  <c r="N315" i="164"/>
  <c r="K315" i="164"/>
  <c r="I315" i="164"/>
  <c r="G315" i="164"/>
  <c r="BA310" i="164"/>
  <c r="AY310" i="164"/>
  <c r="AW310" i="164"/>
  <c r="AT310" i="164"/>
  <c r="AR310" i="164"/>
  <c r="AP310" i="164"/>
  <c r="AM310" i="164"/>
  <c r="AK310" i="164"/>
  <c r="AI310" i="164"/>
  <c r="AF310" i="164"/>
  <c r="AD310" i="164"/>
  <c r="AB310" i="164"/>
  <c r="Y310" i="164"/>
  <c r="W310" i="164"/>
  <c r="U310" i="164"/>
  <c r="R310" i="164"/>
  <c r="P310" i="164"/>
  <c r="N310" i="164"/>
  <c r="K310" i="164"/>
  <c r="I310" i="164"/>
  <c r="G310" i="164"/>
  <c r="BA305" i="164"/>
  <c r="AY305" i="164"/>
  <c r="AW305" i="164"/>
  <c r="AT305" i="164"/>
  <c r="AR305" i="164"/>
  <c r="AP305" i="164"/>
  <c r="AM305" i="164"/>
  <c r="AK305" i="164"/>
  <c r="AI305" i="164"/>
  <c r="AF305" i="164"/>
  <c r="AD305" i="164"/>
  <c r="AB305" i="164"/>
  <c r="Y305" i="164"/>
  <c r="W305" i="164"/>
  <c r="U305" i="164"/>
  <c r="R305" i="164"/>
  <c r="P305" i="164"/>
  <c r="N305" i="164"/>
  <c r="K305" i="164"/>
  <c r="I305" i="164"/>
  <c r="G305" i="164"/>
  <c r="BA300" i="164"/>
  <c r="AY300" i="164"/>
  <c r="AW300" i="164"/>
  <c r="AT300" i="164"/>
  <c r="AR300" i="164"/>
  <c r="AP300" i="164"/>
  <c r="AM300" i="164"/>
  <c r="AK300" i="164"/>
  <c r="AI300" i="164"/>
  <c r="AF300" i="164"/>
  <c r="AD300" i="164"/>
  <c r="AB300" i="164"/>
  <c r="Y300" i="164"/>
  <c r="W300" i="164"/>
  <c r="U300" i="164"/>
  <c r="R300" i="164"/>
  <c r="P300" i="164"/>
  <c r="N300" i="164"/>
  <c r="K300" i="164"/>
  <c r="I300" i="164"/>
  <c r="G300" i="164"/>
  <c r="BA295" i="164"/>
  <c r="AY295" i="164"/>
  <c r="AW295" i="164"/>
  <c r="AT295" i="164"/>
  <c r="AR295" i="164"/>
  <c r="AP295" i="164"/>
  <c r="AM295" i="164"/>
  <c r="AK295" i="164"/>
  <c r="AI295" i="164"/>
  <c r="AF295" i="164"/>
  <c r="AD295" i="164"/>
  <c r="AB295" i="164"/>
  <c r="Y295" i="164"/>
  <c r="W295" i="164"/>
  <c r="U295" i="164"/>
  <c r="R295" i="164"/>
  <c r="P295" i="164"/>
  <c r="N295" i="164"/>
  <c r="K295" i="164"/>
  <c r="I295" i="164"/>
  <c r="G295" i="164"/>
  <c r="BA290" i="164"/>
  <c r="AY290" i="164"/>
  <c r="AW290" i="164"/>
  <c r="AT290" i="164"/>
  <c r="AR290" i="164"/>
  <c r="AP290" i="164"/>
  <c r="AM290" i="164"/>
  <c r="AK290" i="164"/>
  <c r="AI290" i="164"/>
  <c r="AF290" i="164"/>
  <c r="AD290" i="164"/>
  <c r="AB290" i="164"/>
  <c r="Y290" i="164"/>
  <c r="W290" i="164"/>
  <c r="U290" i="164"/>
  <c r="R290" i="164"/>
  <c r="P290" i="164"/>
  <c r="N290" i="164"/>
  <c r="K290" i="164"/>
  <c r="I290" i="164"/>
  <c r="G290" i="164"/>
  <c r="BA285" i="164"/>
  <c r="AY285" i="164"/>
  <c r="AW285" i="164"/>
  <c r="AT285" i="164"/>
  <c r="AR285" i="164"/>
  <c r="AP285" i="164"/>
  <c r="AM285" i="164"/>
  <c r="AK285" i="164"/>
  <c r="AI285" i="164"/>
  <c r="AF285" i="164"/>
  <c r="AD285" i="164"/>
  <c r="AB285" i="164"/>
  <c r="Y285" i="164"/>
  <c r="W285" i="164"/>
  <c r="U285" i="164"/>
  <c r="R285" i="164"/>
  <c r="P285" i="164"/>
  <c r="N285" i="164"/>
  <c r="K285" i="164"/>
  <c r="I285" i="164"/>
  <c r="G285" i="164"/>
  <c r="BA280" i="164"/>
  <c r="AY280" i="164"/>
  <c r="AW280" i="164"/>
  <c r="AT280" i="164"/>
  <c r="AR280" i="164"/>
  <c r="AP280" i="164"/>
  <c r="AM280" i="164"/>
  <c r="AK280" i="164"/>
  <c r="AI280" i="164"/>
  <c r="AF280" i="164"/>
  <c r="AD280" i="164"/>
  <c r="AB280" i="164"/>
  <c r="Y280" i="164"/>
  <c r="W280" i="164"/>
  <c r="U280" i="164"/>
  <c r="R280" i="164"/>
  <c r="P280" i="164"/>
  <c r="N280" i="164"/>
  <c r="K280" i="164"/>
  <c r="I280" i="164"/>
  <c r="G280" i="164"/>
  <c r="BA275" i="164"/>
  <c r="AY275" i="164"/>
  <c r="AW275" i="164"/>
  <c r="AT275" i="164"/>
  <c r="AR275" i="164"/>
  <c r="AP275" i="164"/>
  <c r="AM275" i="164"/>
  <c r="AK275" i="164"/>
  <c r="AI275" i="164"/>
  <c r="AF275" i="164"/>
  <c r="AD275" i="164"/>
  <c r="AB275" i="164"/>
  <c r="Y275" i="164"/>
  <c r="W275" i="164"/>
  <c r="U275" i="164"/>
  <c r="R275" i="164"/>
  <c r="P275" i="164"/>
  <c r="N275" i="164"/>
  <c r="K275" i="164"/>
  <c r="I275" i="164"/>
  <c r="G275" i="164"/>
  <c r="BA270" i="164"/>
  <c r="AY270" i="164"/>
  <c r="AW270" i="164"/>
  <c r="AT270" i="164"/>
  <c r="AR270" i="164"/>
  <c r="AP270" i="164"/>
  <c r="AM270" i="164"/>
  <c r="AK270" i="164"/>
  <c r="AI270" i="164"/>
  <c r="AF270" i="164"/>
  <c r="AD270" i="164"/>
  <c r="AB270" i="164"/>
  <c r="Y270" i="164"/>
  <c r="W270" i="164"/>
  <c r="U270" i="164"/>
  <c r="R270" i="164"/>
  <c r="P270" i="164"/>
  <c r="N270" i="164"/>
  <c r="K270" i="164"/>
  <c r="I270" i="164"/>
  <c r="G270" i="164"/>
  <c r="BA265" i="164"/>
  <c r="AY265" i="164"/>
  <c r="AW265" i="164"/>
  <c r="AT265" i="164"/>
  <c r="AR265" i="164"/>
  <c r="AP265" i="164"/>
  <c r="AM265" i="164"/>
  <c r="AK265" i="164"/>
  <c r="AI265" i="164"/>
  <c r="AF265" i="164"/>
  <c r="AD265" i="164"/>
  <c r="AB265" i="164"/>
  <c r="Y265" i="164"/>
  <c r="W265" i="164"/>
  <c r="U265" i="164"/>
  <c r="R265" i="164"/>
  <c r="P265" i="164"/>
  <c r="N265" i="164"/>
  <c r="K265" i="164"/>
  <c r="I265" i="164"/>
  <c r="G265" i="164"/>
  <c r="BA260" i="164"/>
  <c r="AY260" i="164"/>
  <c r="AW260" i="164"/>
  <c r="AT260" i="164"/>
  <c r="AR260" i="164"/>
  <c r="AP260" i="164"/>
  <c r="AM260" i="164"/>
  <c r="AK260" i="164"/>
  <c r="AI260" i="164"/>
  <c r="AF260" i="164"/>
  <c r="AD260" i="164"/>
  <c r="AB260" i="164"/>
  <c r="Y260" i="164"/>
  <c r="W260" i="164"/>
  <c r="U260" i="164"/>
  <c r="R260" i="164"/>
  <c r="P260" i="164"/>
  <c r="N260" i="164"/>
  <c r="K260" i="164"/>
  <c r="I260" i="164"/>
  <c r="G260" i="164"/>
  <c r="BA255" i="164"/>
  <c r="AY255" i="164"/>
  <c r="AW255" i="164"/>
  <c r="AT255" i="164"/>
  <c r="AR255" i="164"/>
  <c r="AP255" i="164"/>
  <c r="AM255" i="164"/>
  <c r="AK255" i="164"/>
  <c r="AI255" i="164"/>
  <c r="AF255" i="164"/>
  <c r="AD255" i="164"/>
  <c r="AB255" i="164"/>
  <c r="Y255" i="164"/>
  <c r="W255" i="164"/>
  <c r="U255" i="164"/>
  <c r="R255" i="164"/>
  <c r="P255" i="164"/>
  <c r="N255" i="164"/>
  <c r="K255" i="164"/>
  <c r="I255" i="164"/>
  <c r="G255" i="164"/>
  <c r="BA250" i="164"/>
  <c r="AY250" i="164"/>
  <c r="AW250" i="164"/>
  <c r="AT250" i="164"/>
  <c r="AR250" i="164"/>
  <c r="AP250" i="164"/>
  <c r="AM250" i="164"/>
  <c r="AK250" i="164"/>
  <c r="AI250" i="164"/>
  <c r="AF250" i="164"/>
  <c r="AD250" i="164"/>
  <c r="AB250" i="164"/>
  <c r="Y250" i="164"/>
  <c r="W250" i="164"/>
  <c r="U250" i="164"/>
  <c r="R250" i="164"/>
  <c r="P250" i="164"/>
  <c r="N250" i="164"/>
  <c r="K250" i="164"/>
  <c r="I250" i="164"/>
  <c r="G250" i="164"/>
  <c r="BA245" i="164"/>
  <c r="AY245" i="164"/>
  <c r="AW245" i="164"/>
  <c r="AT245" i="164"/>
  <c r="AR245" i="164"/>
  <c r="AP245" i="164"/>
  <c r="AM245" i="164"/>
  <c r="AK245" i="164"/>
  <c r="AI245" i="164"/>
  <c r="AF245" i="164"/>
  <c r="AD245" i="164"/>
  <c r="AB245" i="164"/>
  <c r="Y245" i="164"/>
  <c r="W245" i="164"/>
  <c r="U245" i="164"/>
  <c r="R245" i="164"/>
  <c r="P245" i="164"/>
  <c r="N245" i="164"/>
  <c r="K245" i="164"/>
  <c r="I245" i="164"/>
  <c r="G245" i="164"/>
  <c r="BA240" i="164"/>
  <c r="AY240" i="164"/>
  <c r="AW240" i="164"/>
  <c r="AT240" i="164"/>
  <c r="AR240" i="164"/>
  <c r="AP240" i="164"/>
  <c r="AM240" i="164"/>
  <c r="AK240" i="164"/>
  <c r="AI240" i="164"/>
  <c r="AF240" i="164"/>
  <c r="AD240" i="164"/>
  <c r="AB240" i="164"/>
  <c r="Y240" i="164"/>
  <c r="W240" i="164"/>
  <c r="U240" i="164"/>
  <c r="R240" i="164"/>
  <c r="P240" i="164"/>
  <c r="N240" i="164"/>
  <c r="K240" i="164"/>
  <c r="I240" i="164"/>
  <c r="G240" i="164"/>
  <c r="G241" i="164"/>
  <c r="I241" i="164"/>
  <c r="K241" i="164"/>
  <c r="N241" i="164"/>
  <c r="P241" i="164"/>
  <c r="R241" i="164"/>
  <c r="U241" i="164"/>
  <c r="W241" i="164"/>
  <c r="Y241" i="164"/>
  <c r="AB241" i="164"/>
  <c r="AD241" i="164"/>
  <c r="AF241" i="164"/>
  <c r="AI241" i="164"/>
  <c r="AK241" i="164"/>
  <c r="AM241" i="164"/>
  <c r="AP241" i="164"/>
  <c r="AR241" i="164"/>
  <c r="AT241" i="164"/>
  <c r="AW241" i="164"/>
  <c r="AY241" i="164"/>
  <c r="BA241" i="164"/>
  <c r="BA235" i="164"/>
  <c r="AY235" i="164"/>
  <c r="AW235" i="164"/>
  <c r="AT235" i="164"/>
  <c r="AR235" i="164"/>
  <c r="AP235" i="164"/>
  <c r="AM235" i="164"/>
  <c r="AK235" i="164"/>
  <c r="AI235" i="164"/>
  <c r="AF235" i="164"/>
  <c r="AD235" i="164"/>
  <c r="AB235" i="164"/>
  <c r="Y235" i="164"/>
  <c r="W235" i="164"/>
  <c r="U235" i="164"/>
  <c r="R235" i="164"/>
  <c r="P235" i="164"/>
  <c r="N235" i="164"/>
  <c r="K235" i="164"/>
  <c r="I235" i="164"/>
  <c r="G235" i="164"/>
  <c r="BA230" i="164"/>
  <c r="AY230" i="164"/>
  <c r="AW230" i="164"/>
  <c r="AT230" i="164"/>
  <c r="AR230" i="164"/>
  <c r="AP230" i="164"/>
  <c r="AM230" i="164"/>
  <c r="AK230" i="164"/>
  <c r="AI230" i="164"/>
  <c r="AF230" i="164"/>
  <c r="AD230" i="164"/>
  <c r="AB230" i="164"/>
  <c r="Y230" i="164"/>
  <c r="W230" i="164"/>
  <c r="U230" i="164"/>
  <c r="R230" i="164"/>
  <c r="P230" i="164"/>
  <c r="N230" i="164"/>
  <c r="K230" i="164"/>
  <c r="I230" i="164"/>
  <c r="G230" i="164"/>
  <c r="BA225" i="164"/>
  <c r="AY225" i="164"/>
  <c r="AW225" i="164"/>
  <c r="AT225" i="164"/>
  <c r="AR225" i="164"/>
  <c r="AP225" i="164"/>
  <c r="AM225" i="164"/>
  <c r="AK225" i="164"/>
  <c r="AI225" i="164"/>
  <c r="AF225" i="164"/>
  <c r="AD225" i="164"/>
  <c r="AB225" i="164"/>
  <c r="Y225" i="164"/>
  <c r="W225" i="164"/>
  <c r="U225" i="164"/>
  <c r="R225" i="164"/>
  <c r="P225" i="164"/>
  <c r="N225" i="164"/>
  <c r="K225" i="164"/>
  <c r="I225" i="164"/>
  <c r="G225" i="164"/>
  <c r="BA220" i="164"/>
  <c r="AY220" i="164"/>
  <c r="AW220" i="164"/>
  <c r="AT220" i="164"/>
  <c r="AR220" i="164"/>
  <c r="AP220" i="164"/>
  <c r="AM220" i="164"/>
  <c r="AK220" i="164"/>
  <c r="AI220" i="164"/>
  <c r="AF220" i="164"/>
  <c r="AD220" i="164"/>
  <c r="AB220" i="164"/>
  <c r="Y220" i="164"/>
  <c r="W220" i="164"/>
  <c r="U220" i="164"/>
  <c r="R220" i="164"/>
  <c r="P220" i="164"/>
  <c r="N220" i="164"/>
  <c r="K220" i="164"/>
  <c r="I220" i="164"/>
  <c r="G220" i="164"/>
  <c r="BA215" i="164"/>
  <c r="AY215" i="164"/>
  <c r="AW215" i="164"/>
  <c r="AT215" i="164"/>
  <c r="AR215" i="164"/>
  <c r="AP215" i="164"/>
  <c r="AM215" i="164"/>
  <c r="AK215" i="164"/>
  <c r="AI215" i="164"/>
  <c r="AF215" i="164"/>
  <c r="AD215" i="164"/>
  <c r="AB215" i="164"/>
  <c r="Y215" i="164"/>
  <c r="W215" i="164"/>
  <c r="U215" i="164"/>
  <c r="R215" i="164"/>
  <c r="P215" i="164"/>
  <c r="N215" i="164"/>
  <c r="K215" i="164"/>
  <c r="I215" i="164"/>
  <c r="G215" i="164"/>
  <c r="BA210" i="164"/>
  <c r="AY210" i="164"/>
  <c r="AW210" i="164"/>
  <c r="AT210" i="164"/>
  <c r="AR210" i="164"/>
  <c r="AP210" i="164"/>
  <c r="AM210" i="164"/>
  <c r="AK210" i="164"/>
  <c r="AI210" i="164"/>
  <c r="AF210" i="164"/>
  <c r="AD210" i="164"/>
  <c r="AB210" i="164"/>
  <c r="Y210" i="164"/>
  <c r="W210" i="164"/>
  <c r="U210" i="164"/>
  <c r="R210" i="164"/>
  <c r="P210" i="164"/>
  <c r="N210" i="164"/>
  <c r="K210" i="164"/>
  <c r="I210" i="164"/>
  <c r="G210" i="164"/>
  <c r="BA205" i="164"/>
  <c r="AY205" i="164"/>
  <c r="AW205" i="164"/>
  <c r="AT205" i="164"/>
  <c r="AR205" i="164"/>
  <c r="AP205" i="164"/>
  <c r="AM205" i="164"/>
  <c r="AK205" i="164"/>
  <c r="AI205" i="164"/>
  <c r="AF205" i="164"/>
  <c r="AD205" i="164"/>
  <c r="AB205" i="164"/>
  <c r="Y205" i="164"/>
  <c r="W205" i="164"/>
  <c r="U205" i="164"/>
  <c r="R205" i="164"/>
  <c r="P205" i="164"/>
  <c r="N205" i="164"/>
  <c r="K205" i="164"/>
  <c r="I205" i="164"/>
  <c r="G205" i="164"/>
  <c r="BA200" i="164"/>
  <c r="AY200" i="164"/>
  <c r="AW200" i="164"/>
  <c r="AT200" i="164"/>
  <c r="AR200" i="164"/>
  <c r="AP200" i="164"/>
  <c r="AM200" i="164"/>
  <c r="AK200" i="164"/>
  <c r="AI200" i="164"/>
  <c r="AF200" i="164"/>
  <c r="AD200" i="164"/>
  <c r="AB200" i="164"/>
  <c r="Y200" i="164"/>
  <c r="W200" i="164"/>
  <c r="U200" i="164"/>
  <c r="R200" i="164"/>
  <c r="P200" i="164"/>
  <c r="N200" i="164"/>
  <c r="K200" i="164"/>
  <c r="I200" i="164"/>
  <c r="G200" i="164"/>
  <c r="BA195" i="164"/>
  <c r="AY195" i="164"/>
  <c r="AW195" i="164"/>
  <c r="AT195" i="164"/>
  <c r="AR195" i="164"/>
  <c r="AP195" i="164"/>
  <c r="AM195" i="164"/>
  <c r="AK195" i="164"/>
  <c r="AI195" i="164"/>
  <c r="AF195" i="164"/>
  <c r="AD195" i="164"/>
  <c r="AB195" i="164"/>
  <c r="Y195" i="164"/>
  <c r="W195" i="164"/>
  <c r="U195" i="164"/>
  <c r="R195" i="164"/>
  <c r="P195" i="164"/>
  <c r="N195" i="164"/>
  <c r="K195" i="164"/>
  <c r="I195" i="164"/>
  <c r="G195" i="164"/>
  <c r="BA190" i="164"/>
  <c r="AY190" i="164"/>
  <c r="AW190" i="164"/>
  <c r="AT190" i="164"/>
  <c r="AR190" i="164"/>
  <c r="AP190" i="164"/>
  <c r="AM190" i="164"/>
  <c r="AK190" i="164"/>
  <c r="AI190" i="164"/>
  <c r="AF190" i="164"/>
  <c r="AD190" i="164"/>
  <c r="AB190" i="164"/>
  <c r="Y190" i="164"/>
  <c r="W190" i="164"/>
  <c r="U190" i="164"/>
  <c r="R190" i="164"/>
  <c r="P190" i="164"/>
  <c r="N190" i="164"/>
  <c r="K190" i="164"/>
  <c r="I190" i="164"/>
  <c r="G190" i="164"/>
  <c r="BA185" i="164"/>
  <c r="AY185" i="164"/>
  <c r="AW185" i="164"/>
  <c r="AT185" i="164"/>
  <c r="AR185" i="164"/>
  <c r="AP185" i="164"/>
  <c r="AM185" i="164"/>
  <c r="AK185" i="164"/>
  <c r="AI185" i="164"/>
  <c r="AF185" i="164"/>
  <c r="AD185" i="164"/>
  <c r="AB185" i="164"/>
  <c r="Y185" i="164"/>
  <c r="W185" i="164"/>
  <c r="U185" i="164"/>
  <c r="R185" i="164"/>
  <c r="P185" i="164"/>
  <c r="N185" i="164"/>
  <c r="K185" i="164"/>
  <c r="I185" i="164"/>
  <c r="G185" i="164"/>
  <c r="BA180" i="164"/>
  <c r="AY180" i="164"/>
  <c r="AW180" i="164"/>
  <c r="AT180" i="164"/>
  <c r="AR180" i="164"/>
  <c r="AP180" i="164"/>
  <c r="AM180" i="164"/>
  <c r="AK180" i="164"/>
  <c r="AI180" i="164"/>
  <c r="AF180" i="164"/>
  <c r="AD180" i="164"/>
  <c r="AB180" i="164"/>
  <c r="Y180" i="164"/>
  <c r="W180" i="164"/>
  <c r="U180" i="164"/>
  <c r="R180" i="164"/>
  <c r="P180" i="164"/>
  <c r="N180" i="164"/>
  <c r="K180" i="164"/>
  <c r="I180" i="164"/>
  <c r="G180" i="164"/>
  <c r="BA175" i="164"/>
  <c r="AY175" i="164"/>
  <c r="AW175" i="164"/>
  <c r="AT175" i="164"/>
  <c r="AR175" i="164"/>
  <c r="AP175" i="164"/>
  <c r="AM175" i="164"/>
  <c r="AK175" i="164"/>
  <c r="AI175" i="164"/>
  <c r="AF175" i="164"/>
  <c r="AD175" i="164"/>
  <c r="AB175" i="164"/>
  <c r="Y175" i="164"/>
  <c r="W175" i="164"/>
  <c r="U175" i="164"/>
  <c r="R175" i="164"/>
  <c r="P175" i="164"/>
  <c r="N175" i="164"/>
  <c r="K175" i="164"/>
  <c r="I175" i="164"/>
  <c r="G175" i="164"/>
  <c r="BA170" i="164"/>
  <c r="AY170" i="164"/>
  <c r="AW170" i="164"/>
  <c r="AT170" i="164"/>
  <c r="AR170" i="164"/>
  <c r="AP170" i="164"/>
  <c r="AM170" i="164"/>
  <c r="AK170" i="164"/>
  <c r="AI170" i="164"/>
  <c r="AF170" i="164"/>
  <c r="AD170" i="164"/>
  <c r="AB170" i="164"/>
  <c r="Y170" i="164"/>
  <c r="W170" i="164"/>
  <c r="U170" i="164"/>
  <c r="R170" i="164"/>
  <c r="P170" i="164"/>
  <c r="N170" i="164"/>
  <c r="K170" i="164"/>
  <c r="I170" i="164"/>
  <c r="G170" i="164"/>
  <c r="BA165" i="164"/>
  <c r="AY165" i="164"/>
  <c r="AW165" i="164"/>
  <c r="AT165" i="164"/>
  <c r="AR165" i="164"/>
  <c r="AP165" i="164"/>
  <c r="AM165" i="164"/>
  <c r="AK165" i="164"/>
  <c r="AI165" i="164"/>
  <c r="AF165" i="164"/>
  <c r="AD165" i="164"/>
  <c r="AB165" i="164"/>
  <c r="Y165" i="164"/>
  <c r="W165" i="164"/>
  <c r="U165" i="164"/>
  <c r="R165" i="164"/>
  <c r="P165" i="164"/>
  <c r="N165" i="164"/>
  <c r="K165" i="164"/>
  <c r="I165" i="164"/>
  <c r="G165" i="164"/>
  <c r="BA160" i="164"/>
  <c r="AY160" i="164"/>
  <c r="AW160" i="164"/>
  <c r="AT160" i="164"/>
  <c r="AR160" i="164"/>
  <c r="AP160" i="164"/>
  <c r="AM160" i="164"/>
  <c r="AK160" i="164"/>
  <c r="AI160" i="164"/>
  <c r="AF160" i="164"/>
  <c r="AD160" i="164"/>
  <c r="AB160" i="164"/>
  <c r="Y160" i="164"/>
  <c r="W160" i="164"/>
  <c r="U160" i="164"/>
  <c r="R160" i="164"/>
  <c r="P160" i="164"/>
  <c r="N160" i="164"/>
  <c r="K160" i="164"/>
  <c r="I160" i="164"/>
  <c r="G160" i="164"/>
  <c r="BA155" i="164"/>
  <c r="AY155" i="164"/>
  <c r="AW155" i="164"/>
  <c r="AT155" i="164"/>
  <c r="AR155" i="164"/>
  <c r="AP155" i="164"/>
  <c r="AM155" i="164"/>
  <c r="AK155" i="164"/>
  <c r="AI155" i="164"/>
  <c r="AF155" i="164"/>
  <c r="AD155" i="164"/>
  <c r="AB155" i="164"/>
  <c r="Y155" i="164"/>
  <c r="W155" i="164"/>
  <c r="U155" i="164"/>
  <c r="R155" i="164"/>
  <c r="P155" i="164"/>
  <c r="N155" i="164"/>
  <c r="K155" i="164"/>
  <c r="I155" i="164"/>
  <c r="G155" i="164"/>
  <c r="BA150" i="164"/>
  <c r="AY150" i="164"/>
  <c r="AW150" i="164"/>
  <c r="AT150" i="164"/>
  <c r="AR150" i="164"/>
  <c r="AP150" i="164"/>
  <c r="AM150" i="164"/>
  <c r="AK150" i="164"/>
  <c r="AI150" i="164"/>
  <c r="AF150" i="164"/>
  <c r="AD150" i="164"/>
  <c r="AB150" i="164"/>
  <c r="Y150" i="164"/>
  <c r="W150" i="164"/>
  <c r="U150" i="164"/>
  <c r="R150" i="164"/>
  <c r="P150" i="164"/>
  <c r="N150" i="164"/>
  <c r="K150" i="164"/>
  <c r="I150" i="164"/>
  <c r="G150" i="164"/>
  <c r="BA145" i="164"/>
  <c r="AY145" i="164"/>
  <c r="AW145" i="164"/>
  <c r="AT145" i="164"/>
  <c r="AR145" i="164"/>
  <c r="AP145" i="164"/>
  <c r="AM145" i="164"/>
  <c r="AK145" i="164"/>
  <c r="AI145" i="164"/>
  <c r="AF145" i="164"/>
  <c r="AD145" i="164"/>
  <c r="AB145" i="164"/>
  <c r="Y145" i="164"/>
  <c r="W145" i="164"/>
  <c r="U145" i="164"/>
  <c r="R145" i="164"/>
  <c r="P145" i="164"/>
  <c r="N145" i="164"/>
  <c r="K145" i="164"/>
  <c r="I145" i="164"/>
  <c r="G145" i="164"/>
  <c r="BA140" i="164"/>
  <c r="AY140" i="164"/>
  <c r="AW140" i="164"/>
  <c r="AT140" i="164"/>
  <c r="AR140" i="164"/>
  <c r="AP140" i="164"/>
  <c r="AM140" i="164"/>
  <c r="AK140" i="164"/>
  <c r="AI140" i="164"/>
  <c r="AF140" i="164"/>
  <c r="AD140" i="164"/>
  <c r="AB140" i="164"/>
  <c r="Y140" i="164"/>
  <c r="W140" i="164"/>
  <c r="U140" i="164"/>
  <c r="R140" i="164"/>
  <c r="P140" i="164"/>
  <c r="N140" i="164"/>
  <c r="K140" i="164"/>
  <c r="I140" i="164"/>
  <c r="G140" i="164"/>
  <c r="BA135" i="164"/>
  <c r="AY135" i="164"/>
  <c r="AW135" i="164"/>
  <c r="AT135" i="164"/>
  <c r="AR135" i="164"/>
  <c r="AP135" i="164"/>
  <c r="AM135" i="164"/>
  <c r="AK135" i="164"/>
  <c r="AI135" i="164"/>
  <c r="AF135" i="164"/>
  <c r="AD135" i="164"/>
  <c r="AB135" i="164"/>
  <c r="Y135" i="164"/>
  <c r="W135" i="164"/>
  <c r="U135" i="164"/>
  <c r="R135" i="164"/>
  <c r="P135" i="164"/>
  <c r="N135" i="164"/>
  <c r="K135" i="164"/>
  <c r="I135" i="164"/>
  <c r="G135" i="164"/>
  <c r="BA130" i="164"/>
  <c r="AY130" i="164"/>
  <c r="AW130" i="164"/>
  <c r="AT130" i="164"/>
  <c r="AR130" i="164"/>
  <c r="AP130" i="164"/>
  <c r="AM130" i="164"/>
  <c r="AK130" i="164"/>
  <c r="AI130" i="164"/>
  <c r="AF130" i="164"/>
  <c r="AD130" i="164"/>
  <c r="AB130" i="164"/>
  <c r="Y130" i="164"/>
  <c r="W130" i="164"/>
  <c r="U130" i="164"/>
  <c r="R130" i="164"/>
  <c r="P130" i="164"/>
  <c r="N130" i="164"/>
  <c r="K130" i="164"/>
  <c r="I130" i="164"/>
  <c r="G130" i="164"/>
  <c r="BA125" i="164"/>
  <c r="AY125" i="164"/>
  <c r="AW125" i="164"/>
  <c r="AT125" i="164"/>
  <c r="AR125" i="164"/>
  <c r="AP125" i="164"/>
  <c r="AM125" i="164"/>
  <c r="AK125" i="164"/>
  <c r="AI125" i="164"/>
  <c r="AF125" i="164"/>
  <c r="AD125" i="164"/>
  <c r="AB125" i="164"/>
  <c r="Y125" i="164"/>
  <c r="W125" i="164"/>
  <c r="U125" i="164"/>
  <c r="R125" i="164"/>
  <c r="P125" i="164"/>
  <c r="N125" i="164"/>
  <c r="K125" i="164"/>
  <c r="I125" i="164"/>
  <c r="G125" i="164"/>
  <c r="BA120" i="164"/>
  <c r="AY120" i="164"/>
  <c r="AW120" i="164"/>
  <c r="AT120" i="164"/>
  <c r="AR120" i="164"/>
  <c r="AP120" i="164"/>
  <c r="AM120" i="164"/>
  <c r="AK120" i="164"/>
  <c r="AI120" i="164"/>
  <c r="AF120" i="164"/>
  <c r="AD120" i="164"/>
  <c r="AB120" i="164"/>
  <c r="Y120" i="164"/>
  <c r="W120" i="164"/>
  <c r="U120" i="164"/>
  <c r="R120" i="164"/>
  <c r="P120" i="164"/>
  <c r="N120" i="164"/>
  <c r="K120" i="164"/>
  <c r="I120" i="164"/>
  <c r="G120" i="164"/>
  <c r="BA115" i="164"/>
  <c r="AY115" i="164"/>
  <c r="AW115" i="164"/>
  <c r="AT115" i="164"/>
  <c r="AR115" i="164"/>
  <c r="AP115" i="164"/>
  <c r="AM115" i="164"/>
  <c r="AK115" i="164"/>
  <c r="AI115" i="164"/>
  <c r="AF115" i="164"/>
  <c r="AD115" i="164"/>
  <c r="AB115" i="164"/>
  <c r="Y115" i="164"/>
  <c r="W115" i="164"/>
  <c r="U115" i="164"/>
  <c r="R115" i="164"/>
  <c r="P115" i="164"/>
  <c r="N115" i="164"/>
  <c r="K115" i="164"/>
  <c r="I115" i="164"/>
  <c r="G115" i="164"/>
  <c r="BA110" i="164"/>
  <c r="AY110" i="164"/>
  <c r="AW110" i="164"/>
  <c r="AT110" i="164"/>
  <c r="AR110" i="164"/>
  <c r="AP110" i="164"/>
  <c r="AM110" i="164"/>
  <c r="AK110" i="164"/>
  <c r="AI110" i="164"/>
  <c r="AF110" i="164"/>
  <c r="AD110" i="164"/>
  <c r="AB110" i="164"/>
  <c r="Y110" i="164"/>
  <c r="W110" i="164"/>
  <c r="U110" i="164"/>
  <c r="R110" i="164"/>
  <c r="P110" i="164"/>
  <c r="N110" i="164"/>
  <c r="K110" i="164"/>
  <c r="I110" i="164"/>
  <c r="G110" i="164"/>
  <c r="BA105" i="164"/>
  <c r="AY105" i="164"/>
  <c r="AW105" i="164"/>
  <c r="AT105" i="164"/>
  <c r="AR105" i="164"/>
  <c r="AP105" i="164"/>
  <c r="AM105" i="164"/>
  <c r="AK105" i="164"/>
  <c r="AI105" i="164"/>
  <c r="AF105" i="164"/>
  <c r="AD105" i="164"/>
  <c r="AB105" i="164"/>
  <c r="Y105" i="164"/>
  <c r="W105" i="164"/>
  <c r="U105" i="164"/>
  <c r="R105" i="164"/>
  <c r="P105" i="164"/>
  <c r="N105" i="164"/>
  <c r="K105" i="164"/>
  <c r="I105" i="164"/>
  <c r="G105" i="164"/>
  <c r="BA100" i="164"/>
  <c r="AY100" i="164"/>
  <c r="AW100" i="164"/>
  <c r="AT100" i="164"/>
  <c r="AR100" i="164"/>
  <c r="AP100" i="164"/>
  <c r="AM100" i="164"/>
  <c r="AK100" i="164"/>
  <c r="AI100" i="164"/>
  <c r="AF100" i="164"/>
  <c r="AD100" i="164"/>
  <c r="AB100" i="164"/>
  <c r="Y100" i="164"/>
  <c r="W100" i="164"/>
  <c r="U100" i="164"/>
  <c r="R100" i="164"/>
  <c r="P100" i="164"/>
  <c r="N100" i="164"/>
  <c r="K100" i="164"/>
  <c r="I100" i="164"/>
  <c r="G100" i="164"/>
  <c r="BA95" i="164"/>
  <c r="AY95" i="164"/>
  <c r="AW95" i="164"/>
  <c r="AT95" i="164"/>
  <c r="AR95" i="164"/>
  <c r="AP95" i="164"/>
  <c r="AM95" i="164"/>
  <c r="AK95" i="164"/>
  <c r="AI95" i="164"/>
  <c r="AF95" i="164"/>
  <c r="AD95" i="164"/>
  <c r="AB95" i="164"/>
  <c r="Y95" i="164"/>
  <c r="W95" i="164"/>
  <c r="U95" i="164"/>
  <c r="R95" i="164"/>
  <c r="P95" i="164"/>
  <c r="N95" i="164"/>
  <c r="K95" i="164"/>
  <c r="I95" i="164"/>
  <c r="G95" i="164"/>
  <c r="BA90" i="164"/>
  <c r="AY90" i="164"/>
  <c r="AW90" i="164"/>
  <c r="AT90" i="164"/>
  <c r="AR90" i="164"/>
  <c r="AP90" i="164"/>
  <c r="AM90" i="164"/>
  <c r="AK90" i="164"/>
  <c r="AI90" i="164"/>
  <c r="AF90" i="164"/>
  <c r="AD90" i="164"/>
  <c r="AB90" i="164"/>
  <c r="Y90" i="164"/>
  <c r="W90" i="164"/>
  <c r="U90" i="164"/>
  <c r="R90" i="164"/>
  <c r="P90" i="164"/>
  <c r="N90" i="164"/>
  <c r="K90" i="164"/>
  <c r="I90" i="164"/>
  <c r="G90" i="164"/>
  <c r="BA85" i="164"/>
  <c r="AY85" i="164"/>
  <c r="AW85" i="164"/>
  <c r="AT85" i="164"/>
  <c r="AR85" i="164"/>
  <c r="AP85" i="164"/>
  <c r="AM85" i="164"/>
  <c r="AK85" i="164"/>
  <c r="AI85" i="164"/>
  <c r="AF85" i="164"/>
  <c r="AD85" i="164"/>
  <c r="AB85" i="164"/>
  <c r="Y85" i="164"/>
  <c r="W85" i="164"/>
  <c r="U85" i="164"/>
  <c r="R85" i="164"/>
  <c r="P85" i="164"/>
  <c r="N85" i="164"/>
  <c r="K85" i="164"/>
  <c r="I85" i="164"/>
  <c r="G85" i="164"/>
  <c r="BA80" i="164"/>
  <c r="AY80" i="164"/>
  <c r="AW80" i="164"/>
  <c r="AT80" i="164"/>
  <c r="AR80" i="164"/>
  <c r="AP80" i="164"/>
  <c r="AM80" i="164"/>
  <c r="AK80" i="164"/>
  <c r="AI80" i="164"/>
  <c r="AF80" i="164"/>
  <c r="AD80" i="164"/>
  <c r="AB80" i="164"/>
  <c r="Y80" i="164"/>
  <c r="W80" i="164"/>
  <c r="U80" i="164"/>
  <c r="R80" i="164"/>
  <c r="P80" i="164"/>
  <c r="N80" i="164"/>
  <c r="K80" i="164"/>
  <c r="I80" i="164"/>
  <c r="G80" i="164"/>
  <c r="BA75" i="164"/>
  <c r="AY75" i="164"/>
  <c r="AW75" i="164"/>
  <c r="AT75" i="164"/>
  <c r="AR75" i="164"/>
  <c r="AP75" i="164"/>
  <c r="AM75" i="164"/>
  <c r="AK75" i="164"/>
  <c r="AI75" i="164"/>
  <c r="AF75" i="164"/>
  <c r="AD75" i="164"/>
  <c r="AB75" i="164"/>
  <c r="Y75" i="164"/>
  <c r="W75" i="164"/>
  <c r="U75" i="164"/>
  <c r="R75" i="164"/>
  <c r="P75" i="164"/>
  <c r="N75" i="164"/>
  <c r="K75" i="164"/>
  <c r="I75" i="164"/>
  <c r="G75" i="164"/>
  <c r="BA70" i="164"/>
  <c r="AY70" i="164"/>
  <c r="AW70" i="164"/>
  <c r="AT70" i="164"/>
  <c r="AR70" i="164"/>
  <c r="AP70" i="164"/>
  <c r="AM70" i="164"/>
  <c r="AK70" i="164"/>
  <c r="AI70" i="164"/>
  <c r="AF70" i="164"/>
  <c r="AD70" i="164"/>
  <c r="AB70" i="164"/>
  <c r="Y70" i="164"/>
  <c r="W70" i="164"/>
  <c r="U70" i="164"/>
  <c r="R70" i="164"/>
  <c r="P70" i="164"/>
  <c r="N70" i="164"/>
  <c r="K70" i="164"/>
  <c r="I70" i="164"/>
  <c r="G70" i="164"/>
  <c r="BA65" i="164"/>
  <c r="AY65" i="164"/>
  <c r="AW65" i="164"/>
  <c r="AT65" i="164"/>
  <c r="AR65" i="164"/>
  <c r="AP65" i="164"/>
  <c r="AM65" i="164"/>
  <c r="AK65" i="164"/>
  <c r="AI65" i="164"/>
  <c r="AF65" i="164"/>
  <c r="AD65" i="164"/>
  <c r="AB65" i="164"/>
  <c r="Y65" i="164"/>
  <c r="W65" i="164"/>
  <c r="U65" i="164"/>
  <c r="R65" i="164"/>
  <c r="P65" i="164"/>
  <c r="N65" i="164"/>
  <c r="K65" i="164"/>
  <c r="I65" i="164"/>
  <c r="G65" i="164"/>
  <c r="BA60" i="164"/>
  <c r="AY60" i="164"/>
  <c r="AW60" i="164"/>
  <c r="AT60" i="164"/>
  <c r="AR60" i="164"/>
  <c r="AP60" i="164"/>
  <c r="AM60" i="164"/>
  <c r="AK60" i="164"/>
  <c r="AI60" i="164"/>
  <c r="AF60" i="164"/>
  <c r="AD60" i="164"/>
  <c r="AB60" i="164"/>
  <c r="Y60" i="164"/>
  <c r="W60" i="164"/>
  <c r="U60" i="164"/>
  <c r="R60" i="164"/>
  <c r="P60" i="164"/>
  <c r="N60" i="164"/>
  <c r="K60" i="164"/>
  <c r="I60" i="164"/>
  <c r="G60" i="164"/>
  <c r="BA55" i="164"/>
  <c r="AY55" i="164"/>
  <c r="AW55" i="164"/>
  <c r="AT55" i="164"/>
  <c r="AR55" i="164"/>
  <c r="AP55" i="164"/>
  <c r="AM55" i="164"/>
  <c r="AK55" i="164"/>
  <c r="AI55" i="164"/>
  <c r="AF55" i="164"/>
  <c r="AD55" i="164"/>
  <c r="AB55" i="164"/>
  <c r="Y55" i="164"/>
  <c r="W55" i="164"/>
  <c r="U55" i="164"/>
  <c r="R55" i="164"/>
  <c r="P55" i="164"/>
  <c r="N55" i="164"/>
  <c r="K55" i="164"/>
  <c r="I55" i="164"/>
  <c r="G55" i="164"/>
  <c r="BA50" i="164"/>
  <c r="AY50" i="164"/>
  <c r="AW50" i="164"/>
  <c r="AT50" i="164"/>
  <c r="AR50" i="164"/>
  <c r="AP50" i="164"/>
  <c r="AM50" i="164"/>
  <c r="AK50" i="164"/>
  <c r="AI50" i="164"/>
  <c r="AF50" i="164"/>
  <c r="AD50" i="164"/>
  <c r="AB50" i="164"/>
  <c r="Y50" i="164"/>
  <c r="W50" i="164"/>
  <c r="U50" i="164"/>
  <c r="R50" i="164"/>
  <c r="P50" i="164"/>
  <c r="N50" i="164"/>
  <c r="K50" i="164"/>
  <c r="I50" i="164"/>
  <c r="G50" i="164"/>
  <c r="BA45" i="164"/>
  <c r="AY45" i="164"/>
  <c r="AW45" i="164"/>
  <c r="AT45" i="164"/>
  <c r="AR45" i="164"/>
  <c r="AP45" i="164"/>
  <c r="AM45" i="164"/>
  <c r="AK45" i="164"/>
  <c r="AI45" i="164"/>
  <c r="AF45" i="164"/>
  <c r="AD45" i="164"/>
  <c r="AB45" i="164"/>
  <c r="Y45" i="164"/>
  <c r="W45" i="164"/>
  <c r="U45" i="164"/>
  <c r="R45" i="164"/>
  <c r="P45" i="164"/>
  <c r="N45" i="164"/>
  <c r="K45" i="164"/>
  <c r="I45" i="164"/>
  <c r="G45" i="164"/>
  <c r="BA40" i="164"/>
  <c r="AY40" i="164"/>
  <c r="AW40" i="164"/>
  <c r="AT40" i="164"/>
  <c r="AR40" i="164"/>
  <c r="AP40" i="164"/>
  <c r="AM40" i="164"/>
  <c r="AK40" i="164"/>
  <c r="AI40" i="164"/>
  <c r="AF40" i="164"/>
  <c r="AD40" i="164"/>
  <c r="AB40" i="164"/>
  <c r="Y40" i="164"/>
  <c r="W40" i="164"/>
  <c r="U40" i="164"/>
  <c r="R40" i="164"/>
  <c r="P40" i="164"/>
  <c r="N40" i="164"/>
  <c r="K40" i="164"/>
  <c r="I40" i="164"/>
  <c r="G40" i="164"/>
  <c r="BA35" i="164"/>
  <c r="AY35" i="164"/>
  <c r="AW35" i="164"/>
  <c r="AT35" i="164"/>
  <c r="AR35" i="164"/>
  <c r="AP35" i="164"/>
  <c r="AM35" i="164"/>
  <c r="AK35" i="164"/>
  <c r="AI35" i="164"/>
  <c r="AF35" i="164"/>
  <c r="AD35" i="164"/>
  <c r="AB35" i="164"/>
  <c r="Y35" i="164"/>
  <c r="W35" i="164"/>
  <c r="U35" i="164"/>
  <c r="R35" i="164"/>
  <c r="P35" i="164"/>
  <c r="N35" i="164"/>
  <c r="K35" i="164"/>
  <c r="I35" i="164"/>
  <c r="G35" i="164"/>
  <c r="BA30" i="164"/>
  <c r="AY30" i="164"/>
  <c r="AW30" i="164"/>
  <c r="AT30" i="164"/>
  <c r="AR30" i="164"/>
  <c r="AP30" i="164"/>
  <c r="AM30" i="164"/>
  <c r="AK30" i="164"/>
  <c r="AI30" i="164"/>
  <c r="AF30" i="164"/>
  <c r="AD30" i="164"/>
  <c r="AB30" i="164"/>
  <c r="Y30" i="164"/>
  <c r="W30" i="164"/>
  <c r="U30" i="164"/>
  <c r="R30" i="164"/>
  <c r="P30" i="164"/>
  <c r="N30" i="164"/>
  <c r="K30" i="164"/>
  <c r="I30" i="164"/>
  <c r="G30" i="164"/>
  <c r="BA25" i="164"/>
  <c r="AY25" i="164"/>
  <c r="AW25" i="164"/>
  <c r="AT25" i="164"/>
  <c r="AR25" i="164"/>
  <c r="AP25" i="164"/>
  <c r="AM25" i="164"/>
  <c r="AK25" i="164"/>
  <c r="AI25" i="164"/>
  <c r="AF25" i="164"/>
  <c r="AD25" i="164"/>
  <c r="AB25" i="164"/>
  <c r="Y25" i="164"/>
  <c r="W25" i="164"/>
  <c r="U25" i="164"/>
  <c r="R25" i="164"/>
  <c r="P25" i="164"/>
  <c r="N25" i="164"/>
  <c r="K25" i="164"/>
  <c r="I25" i="164"/>
  <c r="G25" i="164"/>
  <c r="BA20" i="164"/>
  <c r="AY20" i="164"/>
  <c r="AW20" i="164"/>
  <c r="AT20" i="164"/>
  <c r="AR20" i="164"/>
  <c r="AP20" i="164"/>
  <c r="AM20" i="164"/>
  <c r="AK20" i="164"/>
  <c r="AI20" i="164"/>
  <c r="AF20" i="164"/>
  <c r="AD20" i="164"/>
  <c r="AB20" i="164"/>
  <c r="Y20" i="164"/>
  <c r="W20" i="164"/>
  <c r="U20" i="164"/>
  <c r="R20" i="164"/>
  <c r="P20" i="164"/>
  <c r="N20" i="164"/>
  <c r="K20" i="164"/>
  <c r="I20" i="164"/>
  <c r="G20" i="164"/>
  <c r="BA15" i="164"/>
  <c r="AY15" i="164"/>
  <c r="AW15" i="164"/>
  <c r="AT15" i="164"/>
  <c r="AR15" i="164"/>
  <c r="AP15" i="164"/>
  <c r="AM15" i="164"/>
  <c r="AK15" i="164"/>
  <c r="AI15" i="164"/>
  <c r="AF15" i="164"/>
  <c r="AD15" i="164"/>
  <c r="AB15" i="164"/>
  <c r="Y15" i="164"/>
  <c r="W15" i="164"/>
  <c r="U15" i="164"/>
  <c r="R15" i="164"/>
  <c r="P15" i="164"/>
  <c r="N15" i="164"/>
  <c r="K15" i="164"/>
  <c r="I15" i="164"/>
  <c r="G15" i="164"/>
  <c r="BA10" i="164"/>
  <c r="AY10" i="164"/>
  <c r="AW10" i="164"/>
  <c r="AT10" i="164"/>
  <c r="AR10" i="164"/>
  <c r="AP10" i="164"/>
  <c r="AM10" i="164"/>
  <c r="AK10" i="164"/>
  <c r="AI10" i="164"/>
  <c r="AF10" i="164"/>
  <c r="AD10" i="164"/>
  <c r="AB10" i="164"/>
  <c r="Y10" i="164"/>
  <c r="W10" i="164"/>
  <c r="U10" i="164"/>
  <c r="R10" i="164"/>
  <c r="P10" i="164"/>
  <c r="N10" i="164"/>
  <c r="K10" i="164"/>
  <c r="I10" i="164"/>
  <c r="G10" i="164"/>
  <c r="BW15" i="164" l="1"/>
  <c r="BW35" i="164"/>
  <c r="BW55" i="164"/>
  <c r="BW75" i="164"/>
  <c r="BW95" i="164"/>
  <c r="BW115" i="164"/>
  <c r="BW135" i="164"/>
  <c r="BW155" i="164"/>
  <c r="BW175" i="164"/>
  <c r="BW195" i="164"/>
  <c r="BW215" i="164"/>
  <c r="BW235" i="164"/>
  <c r="BW250" i="164"/>
  <c r="BW270" i="164"/>
  <c r="BW290" i="164"/>
  <c r="BW310" i="164"/>
  <c r="BW330" i="164"/>
  <c r="BW350" i="164"/>
  <c r="BW370" i="164"/>
  <c r="BW20" i="164"/>
  <c r="BW40" i="164"/>
  <c r="BW60" i="164"/>
  <c r="BW80" i="164"/>
  <c r="BW100" i="164"/>
  <c r="BW120" i="164"/>
  <c r="BW140" i="164"/>
  <c r="BW160" i="164"/>
  <c r="BW180" i="164"/>
  <c r="BW200" i="164"/>
  <c r="BW220" i="164"/>
  <c r="BW255" i="164"/>
  <c r="BW275" i="164"/>
  <c r="BW295" i="164"/>
  <c r="BW315" i="164"/>
  <c r="BW335" i="164"/>
  <c r="BW355" i="164"/>
  <c r="BW375" i="164"/>
  <c r="BW25" i="164"/>
  <c r="BW45" i="164"/>
  <c r="BW65" i="164"/>
  <c r="BW85" i="164"/>
  <c r="BW105" i="164"/>
  <c r="BW125" i="164"/>
  <c r="BW145" i="164"/>
  <c r="BW165" i="164"/>
  <c r="BW185" i="164"/>
  <c r="BW205" i="164"/>
  <c r="BW225" i="164"/>
  <c r="BW240" i="164"/>
  <c r="BW260" i="164"/>
  <c r="BW280" i="164"/>
  <c r="BW300" i="164"/>
  <c r="BW320" i="164"/>
  <c r="BW340" i="164"/>
  <c r="BW360" i="164"/>
  <c r="BW10" i="164"/>
  <c r="BW30" i="164"/>
  <c r="BW50" i="164"/>
  <c r="BW70" i="164"/>
  <c r="BW90" i="164"/>
  <c r="BW110" i="164"/>
  <c r="BW130" i="164"/>
  <c r="BW150" i="164"/>
  <c r="BW170" i="164"/>
  <c r="BW190" i="164"/>
  <c r="BW210" i="164"/>
  <c r="BW230" i="164"/>
  <c r="BW241" i="164"/>
  <c r="BW245" i="164"/>
  <c r="BW265" i="164"/>
  <c r="BW285" i="164"/>
  <c r="BW305" i="164"/>
  <c r="BW325" i="164"/>
  <c r="BW345" i="164"/>
  <c r="BW365" i="164"/>
  <c r="BH345" i="164"/>
  <c r="BF345" i="164"/>
  <c r="BF230" i="164"/>
  <c r="BD350" i="164"/>
  <c r="BD375" i="164"/>
  <c r="BF375" i="164"/>
  <c r="BH375" i="164"/>
  <c r="BD365" i="164"/>
  <c r="BF350" i="164"/>
  <c r="BD345" i="164"/>
  <c r="BD335" i="164"/>
  <c r="BF330" i="164"/>
  <c r="BH330" i="164"/>
  <c r="BD315" i="164"/>
  <c r="BD300" i="164"/>
  <c r="BD290" i="164"/>
  <c r="BF290" i="164"/>
  <c r="BH290" i="164"/>
  <c r="BD280" i="164"/>
  <c r="BH280" i="164"/>
  <c r="BF275" i="164"/>
  <c r="BF270" i="164"/>
  <c r="BH265" i="164"/>
  <c r="BH260" i="164"/>
  <c r="BD260" i="164"/>
  <c r="BH255" i="164"/>
  <c r="BF255" i="164"/>
  <c r="BD250" i="164"/>
  <c r="BH250" i="164"/>
  <c r="BF241" i="164"/>
  <c r="CC53" i="164" s="1"/>
  <c r="DL22" i="164" s="1"/>
  <c r="BD240" i="164"/>
  <c r="BF240" i="164"/>
  <c r="BH240" i="164"/>
  <c r="BD220" i="164"/>
  <c r="BH220" i="164"/>
  <c r="BD210" i="164"/>
  <c r="BH210" i="164"/>
  <c r="BD205" i="164"/>
  <c r="BD200" i="164"/>
  <c r="BF190" i="164"/>
  <c r="BH190" i="164"/>
  <c r="BD190" i="164"/>
  <c r="BF185" i="164"/>
  <c r="BD180" i="164"/>
  <c r="BH180" i="164"/>
  <c r="BD170" i="164"/>
  <c r="BF170" i="164"/>
  <c r="BH170" i="164"/>
  <c r="BD160" i="164"/>
  <c r="BH160" i="164"/>
  <c r="BF150" i="164"/>
  <c r="BH150" i="164"/>
  <c r="BD150" i="164"/>
  <c r="BH145" i="164"/>
  <c r="BF145" i="164"/>
  <c r="BD140" i="164"/>
  <c r="BH140" i="164"/>
  <c r="BD125" i="164"/>
  <c r="BH125" i="164"/>
  <c r="BF115" i="164"/>
  <c r="BH110" i="164"/>
  <c r="BF105" i="164"/>
  <c r="BF80" i="164"/>
  <c r="BH80" i="164"/>
  <c r="BD75" i="164"/>
  <c r="BF70" i="164"/>
  <c r="BD70" i="164"/>
  <c r="BF65" i="164"/>
  <c r="BH60" i="164"/>
  <c r="BD50" i="164"/>
  <c r="BD40" i="164"/>
  <c r="BH40" i="164"/>
  <c r="BF30" i="164"/>
  <c r="BH30" i="164"/>
  <c r="BD30" i="164"/>
  <c r="BF25" i="164"/>
  <c r="BH20" i="164"/>
  <c r="BD10" i="164"/>
  <c r="BF10" i="164"/>
  <c r="BH10" i="164"/>
  <c r="BF95" i="164"/>
  <c r="BF120" i="164"/>
  <c r="BD241" i="164"/>
  <c r="CA53" i="164" s="1"/>
  <c r="DI22" i="164" s="1"/>
  <c r="BH100" i="164"/>
  <c r="BF50" i="164"/>
  <c r="BD110" i="164"/>
  <c r="BF215" i="164"/>
  <c r="BF235" i="164"/>
  <c r="BH315" i="164"/>
  <c r="BF365" i="164"/>
  <c r="BD20" i="164"/>
  <c r="BH50" i="164"/>
  <c r="BD60" i="164"/>
  <c r="BH70" i="164"/>
  <c r="BD80" i="164"/>
  <c r="BD100" i="164"/>
  <c r="BF110" i="164"/>
  <c r="BF165" i="164"/>
  <c r="BH200" i="164"/>
  <c r="BF220" i="164"/>
  <c r="BF325" i="164"/>
  <c r="BD330" i="164"/>
  <c r="BH365" i="164"/>
  <c r="BH75" i="164"/>
  <c r="BF100" i="164"/>
  <c r="BF130" i="164"/>
  <c r="BF295" i="164"/>
  <c r="BH310" i="164"/>
  <c r="BH335" i="164"/>
  <c r="BH370" i="164"/>
  <c r="BF45" i="164"/>
  <c r="BH205" i="164"/>
  <c r="BF260" i="164"/>
  <c r="BH340" i="164"/>
  <c r="BH360" i="164"/>
  <c r="BD15" i="164"/>
  <c r="BH25" i="164"/>
  <c r="BD35" i="164"/>
  <c r="BH45" i="164"/>
  <c r="BD55" i="164"/>
  <c r="BH65" i="164"/>
  <c r="BD85" i="164"/>
  <c r="BH90" i="164"/>
  <c r="BH95" i="164"/>
  <c r="BH105" i="164"/>
  <c r="BH115" i="164"/>
  <c r="BD135" i="164"/>
  <c r="BD155" i="164"/>
  <c r="BH165" i="164"/>
  <c r="BD175" i="164"/>
  <c r="BH185" i="164"/>
  <c r="BD195" i="164"/>
  <c r="BF205" i="164"/>
  <c r="BH215" i="164"/>
  <c r="BD225" i="164"/>
  <c r="BH230" i="164"/>
  <c r="BH235" i="164"/>
  <c r="BD245" i="164"/>
  <c r="BH270" i="164"/>
  <c r="BH275" i="164"/>
  <c r="BF280" i="164"/>
  <c r="BD285" i="164"/>
  <c r="BH295" i="164"/>
  <c r="BF300" i="164"/>
  <c r="BD305" i="164"/>
  <c r="BF315" i="164"/>
  <c r="BH320" i="164"/>
  <c r="BH325" i="164"/>
  <c r="BF335" i="164"/>
  <c r="BD355" i="164"/>
  <c r="BH300" i="164"/>
  <c r="BF305" i="164"/>
  <c r="BD310" i="164"/>
  <c r="BD340" i="164"/>
  <c r="BH350" i="164"/>
  <c r="BF355" i="164"/>
  <c r="BD360" i="164"/>
  <c r="BD370" i="164"/>
  <c r="BF15" i="164"/>
  <c r="BF35" i="164"/>
  <c r="BF55" i="164"/>
  <c r="BF85" i="164"/>
  <c r="BF135" i="164"/>
  <c r="BF155" i="164"/>
  <c r="BF175" i="164"/>
  <c r="BF195" i="164"/>
  <c r="BF225" i="164"/>
  <c r="BH241" i="164"/>
  <c r="CE53" i="164" s="1"/>
  <c r="DO22" i="164" s="1"/>
  <c r="BF245" i="164"/>
  <c r="BF265" i="164"/>
  <c r="BF285" i="164"/>
  <c r="BH15" i="164"/>
  <c r="BF20" i="164"/>
  <c r="BD25" i="164"/>
  <c r="BH35" i="164"/>
  <c r="BF40" i="164"/>
  <c r="BD45" i="164"/>
  <c r="BH55" i="164"/>
  <c r="BF60" i="164"/>
  <c r="BD65" i="164"/>
  <c r="BF75" i="164"/>
  <c r="BH85" i="164"/>
  <c r="BF90" i="164"/>
  <c r="BD95" i="164"/>
  <c r="BD105" i="164"/>
  <c r="BD115" i="164"/>
  <c r="BH120" i="164"/>
  <c r="BF125" i="164"/>
  <c r="BH130" i="164"/>
  <c r="BH135" i="164"/>
  <c r="BF140" i="164"/>
  <c r="BH155" i="164"/>
  <c r="BF160" i="164"/>
  <c r="BD165" i="164"/>
  <c r="BH175" i="164"/>
  <c r="BF180" i="164"/>
  <c r="BD185" i="164"/>
  <c r="BH195" i="164"/>
  <c r="BF200" i="164"/>
  <c r="BF210" i="164"/>
  <c r="BD215" i="164"/>
  <c r="BH225" i="164"/>
  <c r="BD235" i="164"/>
  <c r="BH245" i="164"/>
  <c r="BF250" i="164"/>
  <c r="BD275" i="164"/>
  <c r="BH285" i="164"/>
  <c r="BD295" i="164"/>
  <c r="BH305" i="164"/>
  <c r="BF310" i="164"/>
  <c r="BF320" i="164"/>
  <c r="BD325" i="164"/>
  <c r="BF340" i="164"/>
  <c r="BH355" i="164"/>
  <c r="BF360" i="164"/>
  <c r="BF370" i="164"/>
  <c r="BD320" i="164"/>
  <c r="BD270" i="164"/>
  <c r="BD265" i="164"/>
  <c r="BD255" i="164"/>
  <c r="BD230" i="164"/>
  <c r="BD145" i="164"/>
  <c r="BD130" i="164"/>
  <c r="BD120" i="164"/>
  <c r="BD90" i="164"/>
  <c r="CG53" i="164" l="1"/>
  <c r="DR22" i="164" s="1"/>
  <c r="D18" i="161"/>
  <c r="E18" i="161"/>
  <c r="G18" i="161"/>
  <c r="I18" i="161"/>
  <c r="D19" i="161"/>
  <c r="E19" i="161"/>
  <c r="G19" i="161"/>
  <c r="I19" i="161"/>
  <c r="D20" i="161"/>
  <c r="E20" i="161"/>
  <c r="G20" i="161"/>
  <c r="I20" i="161"/>
  <c r="D21" i="161"/>
  <c r="E21" i="161"/>
  <c r="G21" i="161"/>
  <c r="I21" i="161"/>
  <c r="D23" i="161"/>
  <c r="E23" i="161"/>
  <c r="G23" i="161"/>
  <c r="I23" i="161"/>
  <c r="D24" i="161"/>
  <c r="E24" i="161"/>
  <c r="G24" i="161"/>
  <c r="I24" i="161"/>
  <c r="D25" i="161"/>
  <c r="E25" i="161"/>
  <c r="G25" i="161"/>
  <c r="I25" i="161"/>
  <c r="D26" i="161"/>
  <c r="E26" i="161"/>
  <c r="G26" i="161"/>
  <c r="I26" i="161"/>
  <c r="D28" i="161"/>
  <c r="E28" i="161"/>
  <c r="G28" i="161"/>
  <c r="I28" i="161"/>
  <c r="D29" i="161"/>
  <c r="E29" i="161"/>
  <c r="G29" i="161"/>
  <c r="I29" i="161"/>
  <c r="D30" i="161"/>
  <c r="E30" i="161"/>
  <c r="G30" i="161"/>
  <c r="I30" i="161"/>
  <c r="D31" i="161"/>
  <c r="E31" i="161"/>
  <c r="G31" i="161"/>
  <c r="I31" i="161"/>
  <c r="D33" i="161"/>
  <c r="E33" i="161"/>
  <c r="G33" i="161"/>
  <c r="I33" i="161"/>
  <c r="D34" i="161"/>
  <c r="E34" i="161"/>
  <c r="G34" i="161"/>
  <c r="I34" i="161"/>
  <c r="D35" i="161"/>
  <c r="E35" i="161"/>
  <c r="G35" i="161"/>
  <c r="I35" i="161"/>
  <c r="D36" i="161"/>
  <c r="E36" i="161"/>
  <c r="G36" i="161"/>
  <c r="I36" i="161"/>
  <c r="E38" i="161"/>
  <c r="G38" i="161"/>
  <c r="I38" i="161"/>
  <c r="E39" i="161"/>
  <c r="G39" i="161"/>
  <c r="I39" i="161"/>
  <c r="E40" i="161"/>
  <c r="G40" i="161"/>
  <c r="I40" i="161"/>
  <c r="E41" i="161"/>
  <c r="G41" i="161"/>
  <c r="I41" i="161"/>
  <c r="E43" i="161"/>
  <c r="G43" i="161"/>
  <c r="I43" i="161"/>
  <c r="D44" i="161"/>
  <c r="E44" i="161"/>
  <c r="G44" i="161"/>
  <c r="I44" i="161"/>
  <c r="D45" i="161"/>
  <c r="E45" i="161"/>
  <c r="G45" i="161"/>
  <c r="I45" i="161"/>
  <c r="D46" i="161"/>
  <c r="E46" i="161"/>
  <c r="G46" i="161"/>
  <c r="I46" i="161"/>
  <c r="D48" i="161"/>
  <c r="E48" i="161"/>
  <c r="G48" i="161"/>
  <c r="I48" i="161"/>
  <c r="D49" i="161"/>
  <c r="E49" i="161"/>
  <c r="G49" i="161"/>
  <c r="I49" i="161"/>
  <c r="D50" i="161"/>
  <c r="E50" i="161"/>
  <c r="G50" i="161"/>
  <c r="I50" i="161"/>
  <c r="D51" i="161"/>
  <c r="E51" i="161"/>
  <c r="G51" i="161"/>
  <c r="I51" i="161"/>
  <c r="D53" i="161"/>
  <c r="E53" i="161"/>
  <c r="G53" i="161"/>
  <c r="I53" i="161"/>
  <c r="D54" i="161"/>
  <c r="E54" i="161"/>
  <c r="G54" i="161"/>
  <c r="I54" i="161"/>
  <c r="D55" i="161"/>
  <c r="E55" i="161"/>
  <c r="G55" i="161"/>
  <c r="I55" i="161"/>
  <c r="D56" i="161"/>
  <c r="E56" i="161"/>
  <c r="G56" i="161"/>
  <c r="I56" i="161"/>
  <c r="D58" i="161"/>
  <c r="E58" i="161"/>
  <c r="G58" i="161"/>
  <c r="I58" i="161"/>
  <c r="D59" i="161"/>
  <c r="E59" i="161"/>
  <c r="G59" i="161"/>
  <c r="I59" i="161"/>
  <c r="D60" i="161"/>
  <c r="E60" i="161"/>
  <c r="G60" i="161"/>
  <c r="I60" i="161"/>
  <c r="D61" i="161"/>
  <c r="E61" i="161"/>
  <c r="G61" i="161"/>
  <c r="I61" i="161"/>
  <c r="D63" i="161"/>
  <c r="E63" i="161"/>
  <c r="G63" i="161"/>
  <c r="I63" i="161"/>
  <c r="D64" i="161"/>
  <c r="E64" i="161"/>
  <c r="G64" i="161"/>
  <c r="I64" i="161"/>
  <c r="D65" i="161"/>
  <c r="E65" i="161"/>
  <c r="G65" i="161"/>
  <c r="I65" i="161"/>
  <c r="D66" i="161"/>
  <c r="E66" i="161"/>
  <c r="G66" i="161"/>
  <c r="I66" i="161"/>
  <c r="D68" i="161"/>
  <c r="E68" i="161"/>
  <c r="G68" i="161"/>
  <c r="I68" i="161"/>
  <c r="D69" i="161"/>
  <c r="E69" i="161"/>
  <c r="G69" i="161"/>
  <c r="I69" i="161"/>
  <c r="D70" i="161"/>
  <c r="E70" i="161"/>
  <c r="G70" i="161"/>
  <c r="I70" i="161"/>
  <c r="D71" i="161"/>
  <c r="E71" i="161"/>
  <c r="G71" i="161"/>
  <c r="I71" i="161"/>
  <c r="D73" i="161"/>
  <c r="E73" i="161"/>
  <c r="G73" i="161"/>
  <c r="I73" i="161"/>
  <c r="D74" i="161"/>
  <c r="E74" i="161"/>
  <c r="G74" i="161"/>
  <c r="I74" i="161"/>
  <c r="D75" i="161"/>
  <c r="E75" i="161"/>
  <c r="G75" i="161"/>
  <c r="I75" i="161"/>
  <c r="D76" i="161"/>
  <c r="E76" i="161"/>
  <c r="G76" i="161"/>
  <c r="I76" i="161"/>
  <c r="D78" i="161"/>
  <c r="E78" i="161"/>
  <c r="G78" i="161"/>
  <c r="I78" i="161"/>
  <c r="D79" i="161"/>
  <c r="E79" i="161"/>
  <c r="G79" i="161"/>
  <c r="I79" i="161"/>
  <c r="D80" i="161"/>
  <c r="E80" i="161"/>
  <c r="G80" i="161"/>
  <c r="I80" i="161"/>
  <c r="D81" i="161"/>
  <c r="E81" i="161"/>
  <c r="G81" i="161"/>
  <c r="I81" i="161"/>
  <c r="D83" i="161"/>
  <c r="E83" i="161"/>
  <c r="G83" i="161"/>
  <c r="I83" i="161"/>
  <c r="D84" i="161"/>
  <c r="E84" i="161"/>
  <c r="G84" i="161"/>
  <c r="I84" i="161"/>
  <c r="D85" i="161"/>
  <c r="E85" i="161"/>
  <c r="G85" i="161"/>
  <c r="I85" i="161"/>
  <c r="D86" i="161"/>
  <c r="E86" i="161"/>
  <c r="G86" i="161"/>
  <c r="I86" i="161"/>
  <c r="D88" i="161"/>
  <c r="E88" i="161"/>
  <c r="G88" i="161"/>
  <c r="I88" i="161"/>
  <c r="D89" i="161"/>
  <c r="E89" i="161"/>
  <c r="G89" i="161"/>
  <c r="I89" i="161"/>
  <c r="D90" i="161"/>
  <c r="E90" i="161"/>
  <c r="G90" i="161"/>
  <c r="I90" i="161"/>
  <c r="D91" i="161"/>
  <c r="E91" i="161"/>
  <c r="G91" i="161"/>
  <c r="I91" i="161"/>
  <c r="D93" i="161"/>
  <c r="E93" i="161"/>
  <c r="G93" i="161"/>
  <c r="I93" i="161"/>
  <c r="D94" i="161"/>
  <c r="E94" i="161"/>
  <c r="G94" i="161"/>
  <c r="I94" i="161"/>
  <c r="D95" i="161"/>
  <c r="E95" i="161"/>
  <c r="G95" i="161"/>
  <c r="I95" i="161"/>
  <c r="D96" i="161"/>
  <c r="E96" i="161"/>
  <c r="G96" i="161"/>
  <c r="I96" i="161"/>
  <c r="D98" i="161"/>
  <c r="E98" i="161"/>
  <c r="G98" i="161"/>
  <c r="I98" i="161"/>
  <c r="D99" i="161"/>
  <c r="E99" i="161"/>
  <c r="G99" i="161"/>
  <c r="I99" i="161"/>
  <c r="D100" i="161"/>
  <c r="E100" i="161"/>
  <c r="G100" i="161"/>
  <c r="I100" i="161"/>
  <c r="D101" i="161"/>
  <c r="E101" i="161"/>
  <c r="G101" i="161"/>
  <c r="I101" i="161"/>
  <c r="D103" i="161"/>
  <c r="E103" i="161"/>
  <c r="G103" i="161"/>
  <c r="I103" i="161"/>
  <c r="D104" i="161"/>
  <c r="E104" i="161"/>
  <c r="G104" i="161"/>
  <c r="I104" i="161"/>
  <c r="D105" i="161"/>
  <c r="E105" i="161"/>
  <c r="G105" i="161"/>
  <c r="I105" i="161"/>
  <c r="D106" i="161"/>
  <c r="E106" i="161"/>
  <c r="G106" i="161"/>
  <c r="I106" i="161"/>
  <c r="D108" i="161"/>
  <c r="E108" i="161"/>
  <c r="G108" i="161"/>
  <c r="I108" i="161"/>
  <c r="D109" i="161"/>
  <c r="E109" i="161"/>
  <c r="G109" i="161"/>
  <c r="I109" i="161"/>
  <c r="D110" i="161"/>
  <c r="E110" i="161"/>
  <c r="G110" i="161"/>
  <c r="I110" i="161"/>
  <c r="I14" i="161"/>
  <c r="G14" i="161"/>
  <c r="E14" i="161"/>
  <c r="D14" i="161"/>
  <c r="D13" i="161"/>
  <c r="I10" i="161"/>
  <c r="I15" i="161"/>
  <c r="G9" i="161"/>
  <c r="I9" i="161"/>
  <c r="E9" i="161"/>
  <c r="D9" i="161"/>
  <c r="D8" i="161"/>
  <c r="H21" i="161" l="1"/>
  <c r="J9" i="161"/>
  <c r="H9" i="161"/>
  <c r="J106" i="161"/>
  <c r="H109" i="161"/>
  <c r="H105" i="161"/>
  <c r="Y25" i="161" s="1"/>
  <c r="H104" i="161"/>
  <c r="H103" i="161"/>
  <c r="H101" i="161"/>
  <c r="H100" i="161"/>
  <c r="Y24" i="161" s="1"/>
  <c r="H99" i="161"/>
  <c r="H98" i="161"/>
  <c r="H96" i="161"/>
  <c r="H95" i="161"/>
  <c r="Y23" i="161" s="1"/>
  <c r="H94" i="161"/>
  <c r="H93" i="161"/>
  <c r="H91" i="161"/>
  <c r="H90" i="161"/>
  <c r="Y22" i="161" s="1"/>
  <c r="H89" i="161"/>
  <c r="H88" i="161"/>
  <c r="H86" i="161"/>
  <c r="H85" i="161"/>
  <c r="Y21" i="161" s="1"/>
  <c r="H84" i="161"/>
  <c r="H83" i="161"/>
  <c r="H81" i="161"/>
  <c r="H80" i="161"/>
  <c r="Y20" i="161" s="1"/>
  <c r="H79" i="161"/>
  <c r="H78" i="161"/>
  <c r="H76" i="161"/>
  <c r="H75" i="161"/>
  <c r="Y19" i="161" s="1"/>
  <c r="H74" i="161"/>
  <c r="H73" i="161"/>
  <c r="H71" i="161"/>
  <c r="H70" i="161"/>
  <c r="Y18" i="161" s="1"/>
  <c r="H69" i="161"/>
  <c r="H68" i="161"/>
  <c r="H66" i="161"/>
  <c r="H65" i="161"/>
  <c r="Y17" i="161" s="1"/>
  <c r="H64" i="161"/>
  <c r="H63" i="161"/>
  <c r="H61" i="161"/>
  <c r="H60" i="161"/>
  <c r="Y16" i="161" s="1"/>
  <c r="H59" i="161"/>
  <c r="H58" i="161"/>
  <c r="H56" i="161"/>
  <c r="H55" i="161"/>
  <c r="Y15" i="161" s="1"/>
  <c r="H54" i="161"/>
  <c r="H53" i="161"/>
  <c r="H51" i="161"/>
  <c r="H50" i="161"/>
  <c r="Y14" i="161" s="1"/>
  <c r="H49" i="161"/>
  <c r="H48" i="161"/>
  <c r="H46" i="161"/>
  <c r="H45" i="161"/>
  <c r="Y13" i="161" s="1"/>
  <c r="H44" i="161"/>
  <c r="H43" i="161"/>
  <c r="H41" i="161"/>
  <c r="H39" i="161"/>
  <c r="H38" i="161"/>
  <c r="H36" i="161"/>
  <c r="H34" i="161"/>
  <c r="H33" i="161"/>
  <c r="H31" i="161"/>
  <c r="H26" i="161"/>
  <c r="F108" i="161"/>
  <c r="F8" i="161"/>
  <c r="H24" i="161"/>
  <c r="J108" i="161"/>
  <c r="F99" i="161"/>
  <c r="F94" i="161"/>
  <c r="F89" i="161"/>
  <c r="F84" i="161"/>
  <c r="F79" i="161"/>
  <c r="F74" i="161"/>
  <c r="F69" i="161"/>
  <c r="F64" i="161"/>
  <c r="F59" i="161"/>
  <c r="F54" i="161"/>
  <c r="F49" i="161"/>
  <c r="F44" i="161"/>
  <c r="F39" i="161"/>
  <c r="F34" i="161"/>
  <c r="F9" i="161"/>
  <c r="J14" i="161"/>
  <c r="F106" i="161"/>
  <c r="F105" i="161"/>
  <c r="X25" i="161" s="1"/>
  <c r="F101" i="161"/>
  <c r="F100" i="161"/>
  <c r="X24" i="161" s="1"/>
  <c r="F96" i="161"/>
  <c r="F95" i="161"/>
  <c r="X23" i="161" s="1"/>
  <c r="F91" i="161"/>
  <c r="F90" i="161"/>
  <c r="X22" i="161" s="1"/>
  <c r="F86" i="161"/>
  <c r="F85" i="161"/>
  <c r="X21" i="161" s="1"/>
  <c r="F81" i="161"/>
  <c r="F80" i="161"/>
  <c r="X20" i="161" s="1"/>
  <c r="F76" i="161"/>
  <c r="F75" i="161"/>
  <c r="X19" i="161" s="1"/>
  <c r="F71" i="161"/>
  <c r="F70" i="161"/>
  <c r="X18" i="161" s="1"/>
  <c r="F66" i="161"/>
  <c r="F65" i="161"/>
  <c r="X17" i="161" s="1"/>
  <c r="F61" i="161"/>
  <c r="F60" i="161"/>
  <c r="X16" i="161" s="1"/>
  <c r="F56" i="161"/>
  <c r="F55" i="161"/>
  <c r="X15" i="161" s="1"/>
  <c r="F51" i="161"/>
  <c r="F50" i="161"/>
  <c r="X14" i="161" s="1"/>
  <c r="F46" i="161"/>
  <c r="F45" i="161"/>
  <c r="X13" i="161" s="1"/>
  <c r="F41" i="161"/>
  <c r="F40" i="161"/>
  <c r="X12" i="161" s="1"/>
  <c r="F36" i="161"/>
  <c r="F35" i="161"/>
  <c r="X11" i="161" s="1"/>
  <c r="F31" i="161"/>
  <c r="F30" i="161"/>
  <c r="X10" i="161" s="1"/>
  <c r="F28" i="161"/>
  <c r="J23" i="161"/>
  <c r="F21" i="161"/>
  <c r="F19" i="161"/>
  <c r="H110" i="161"/>
  <c r="Y26" i="161" s="1"/>
  <c r="H108" i="161"/>
  <c r="J105" i="161"/>
  <c r="Z25" i="161" s="1"/>
  <c r="J101" i="161"/>
  <c r="J100" i="161"/>
  <c r="Z24" i="161" s="1"/>
  <c r="J96" i="161"/>
  <c r="J95" i="161"/>
  <c r="Z23" i="161" s="1"/>
  <c r="J91" i="161"/>
  <c r="J90" i="161"/>
  <c r="Z22" i="161" s="1"/>
  <c r="J86" i="161"/>
  <c r="J85" i="161"/>
  <c r="Z21" i="161" s="1"/>
  <c r="J81" i="161"/>
  <c r="J80" i="161"/>
  <c r="Z20" i="161" s="1"/>
  <c r="J76" i="161"/>
  <c r="J75" i="161"/>
  <c r="Z19" i="161" s="1"/>
  <c r="J71" i="161"/>
  <c r="J70" i="161"/>
  <c r="Z18" i="161" s="1"/>
  <c r="J66" i="161"/>
  <c r="J65" i="161"/>
  <c r="Z17" i="161" s="1"/>
  <c r="J61" i="161"/>
  <c r="J60" i="161"/>
  <c r="Z16" i="161" s="1"/>
  <c r="J56" i="161"/>
  <c r="J55" i="161"/>
  <c r="Z15" i="161" s="1"/>
  <c r="J51" i="161"/>
  <c r="J50" i="161"/>
  <c r="Z14" i="161" s="1"/>
  <c r="J46" i="161"/>
  <c r="J45" i="161"/>
  <c r="Z13" i="161" s="1"/>
  <c r="J41" i="161"/>
  <c r="J40" i="161"/>
  <c r="Z12" i="161" s="1"/>
  <c r="J36" i="161"/>
  <c r="J35" i="161"/>
  <c r="Z11" i="161" s="1"/>
  <c r="J31" i="161"/>
  <c r="J30" i="161"/>
  <c r="Z10" i="161" s="1"/>
  <c r="J28" i="161"/>
  <c r="F26" i="161"/>
  <c r="F23" i="161"/>
  <c r="H14" i="161"/>
  <c r="F110" i="161"/>
  <c r="X26" i="161" s="1"/>
  <c r="H106" i="161"/>
  <c r="F103" i="161"/>
  <c r="F98" i="161"/>
  <c r="F93" i="161"/>
  <c r="F88" i="161"/>
  <c r="F83" i="161"/>
  <c r="F78" i="161"/>
  <c r="F73" i="161"/>
  <c r="F68" i="161"/>
  <c r="F63" i="161"/>
  <c r="F58" i="161"/>
  <c r="F53" i="161"/>
  <c r="F48" i="161"/>
  <c r="F43" i="161"/>
  <c r="F38" i="161"/>
  <c r="F33" i="161"/>
  <c r="F29" i="161"/>
  <c r="J25" i="161"/>
  <c r="Z9" i="161" s="1"/>
  <c r="F24" i="161"/>
  <c r="J20" i="161"/>
  <c r="Z8" i="161" s="1"/>
  <c r="J18" i="161"/>
  <c r="F14" i="161"/>
  <c r="J104" i="161"/>
  <c r="J26" i="161"/>
  <c r="H25" i="161"/>
  <c r="Y9" i="161" s="1"/>
  <c r="J21" i="161"/>
  <c r="H20" i="161"/>
  <c r="Y8" i="161" s="1"/>
  <c r="H18" i="161"/>
  <c r="J110" i="161"/>
  <c r="Z26" i="161" s="1"/>
  <c r="F109" i="161"/>
  <c r="J103" i="161"/>
  <c r="J98" i="161"/>
  <c r="J93" i="161"/>
  <c r="J88" i="161"/>
  <c r="J83" i="161"/>
  <c r="J78" i="161"/>
  <c r="J73" i="161"/>
  <c r="J68" i="161"/>
  <c r="J63" i="161"/>
  <c r="J58" i="161"/>
  <c r="J53" i="161"/>
  <c r="J48" i="161"/>
  <c r="J43" i="161"/>
  <c r="H40" i="161"/>
  <c r="Y12" i="161" s="1"/>
  <c r="J38" i="161"/>
  <c r="H35" i="161"/>
  <c r="Y11" i="161" s="1"/>
  <c r="J33" i="161"/>
  <c r="H30" i="161"/>
  <c r="Y10" i="161" s="1"/>
  <c r="H28" i="161"/>
  <c r="F25" i="161"/>
  <c r="X9" i="161" s="1"/>
  <c r="H23" i="161"/>
  <c r="F20" i="161"/>
  <c r="X8" i="161" s="1"/>
  <c r="F18" i="161"/>
  <c r="H29" i="161"/>
  <c r="H19" i="161"/>
  <c r="J109" i="161"/>
  <c r="F104" i="161"/>
  <c r="J99" i="161"/>
  <c r="J94" i="161"/>
  <c r="J89" i="161"/>
  <c r="J84" i="161"/>
  <c r="J79" i="161"/>
  <c r="J74" i="161"/>
  <c r="J69" i="161"/>
  <c r="J64" i="161"/>
  <c r="J59" i="161"/>
  <c r="J54" i="161"/>
  <c r="J49" i="161"/>
  <c r="J44" i="161"/>
  <c r="J39" i="161"/>
  <c r="J34" i="161"/>
  <c r="J29" i="161"/>
  <c r="J24" i="161"/>
  <c r="J19" i="161"/>
  <c r="BW380" i="164" l="1"/>
  <c r="G8" i="161" l="1"/>
  <c r="H8" i="161" l="1"/>
  <c r="G10" i="161" l="1"/>
  <c r="E10" i="161"/>
  <c r="U9" i="161" l="1"/>
  <c r="AA6" i="161" s="1"/>
  <c r="U93" i="161"/>
  <c r="AA27" i="161" s="1"/>
  <c r="J10" i="161"/>
  <c r="I16" i="161"/>
  <c r="I13" i="161"/>
  <c r="I11" i="161"/>
  <c r="G16" i="161"/>
  <c r="G15" i="161"/>
  <c r="G13" i="161"/>
  <c r="G11" i="161"/>
  <c r="E16" i="161"/>
  <c r="E15" i="161"/>
  <c r="E13" i="161"/>
  <c r="E11" i="161"/>
  <c r="D16" i="161"/>
  <c r="D15" i="161"/>
  <c r="U13" i="161" l="1"/>
  <c r="U10" i="161"/>
  <c r="U12" i="161"/>
  <c r="Z6" i="161"/>
  <c r="F11" i="161"/>
  <c r="I8" i="161" l="1"/>
  <c r="I6" i="161"/>
  <c r="G6" i="161"/>
  <c r="U8" i="161" l="1"/>
  <c r="U6" i="161"/>
  <c r="J8" i="161"/>
  <c r="AR306" i="164" l="1"/>
  <c r="AT306" i="164"/>
  <c r="BA304" i="164"/>
  <c r="AY304" i="164"/>
  <c r="AW304" i="164"/>
  <c r="AT304" i="164"/>
  <c r="AR304" i="164"/>
  <c r="AP304" i="164"/>
  <c r="AM304" i="164"/>
  <c r="AK304" i="164"/>
  <c r="AI304" i="164"/>
  <c r="AF304" i="164"/>
  <c r="AD304" i="164"/>
  <c r="AB304" i="164"/>
  <c r="Y304" i="164"/>
  <c r="W304" i="164"/>
  <c r="U304" i="164"/>
  <c r="R304" i="164"/>
  <c r="P304" i="164"/>
  <c r="N304" i="164"/>
  <c r="K304" i="164"/>
  <c r="I304" i="164"/>
  <c r="G304" i="164"/>
  <c r="BA302" i="164"/>
  <c r="AY302" i="164"/>
  <c r="AW302" i="164"/>
  <c r="AT302" i="164"/>
  <c r="AR302" i="164"/>
  <c r="AP302" i="164"/>
  <c r="AM302" i="164"/>
  <c r="AK302" i="164"/>
  <c r="AI302" i="164"/>
  <c r="AF302" i="164"/>
  <c r="AD302" i="164"/>
  <c r="AB302" i="164"/>
  <c r="Y302" i="164"/>
  <c r="W302" i="164"/>
  <c r="U302" i="164"/>
  <c r="R302" i="164"/>
  <c r="P302" i="164"/>
  <c r="N302" i="164"/>
  <c r="K302" i="164"/>
  <c r="I302" i="164"/>
  <c r="G302" i="164"/>
  <c r="AT301" i="164"/>
  <c r="AP301" i="164"/>
  <c r="U301" i="164"/>
  <c r="I301" i="164"/>
  <c r="BA299" i="164"/>
  <c r="AY299" i="164"/>
  <c r="AW299" i="164"/>
  <c r="AT299" i="164"/>
  <c r="AR299" i="164"/>
  <c r="AP299" i="164"/>
  <c r="AM299" i="164"/>
  <c r="AK299" i="164"/>
  <c r="AI299" i="164"/>
  <c r="AF299" i="164"/>
  <c r="AD299" i="164"/>
  <c r="AB299" i="164"/>
  <c r="Y299" i="164"/>
  <c r="W299" i="164"/>
  <c r="U299" i="164"/>
  <c r="R299" i="164"/>
  <c r="P299" i="164"/>
  <c r="N299" i="164"/>
  <c r="K299" i="164"/>
  <c r="I299" i="164"/>
  <c r="G299" i="164"/>
  <c r="BA297" i="164"/>
  <c r="AY297" i="164"/>
  <c r="AW297" i="164"/>
  <c r="AT297" i="164"/>
  <c r="AR297" i="164"/>
  <c r="AP297" i="164"/>
  <c r="AM297" i="164"/>
  <c r="AK297" i="164"/>
  <c r="AI297" i="164"/>
  <c r="AF297" i="164"/>
  <c r="AD297" i="164"/>
  <c r="AB297" i="164"/>
  <c r="Y297" i="164"/>
  <c r="W297" i="164"/>
  <c r="U297" i="164"/>
  <c r="R297" i="164"/>
  <c r="P297" i="164"/>
  <c r="N297" i="164"/>
  <c r="K297" i="164"/>
  <c r="I297" i="164"/>
  <c r="G297" i="164"/>
  <c r="BA296" i="164"/>
  <c r="AR296" i="164"/>
  <c r="AP296" i="164"/>
  <c r="AK296" i="164"/>
  <c r="AF296" i="164"/>
  <c r="AB296" i="164"/>
  <c r="Y296" i="164"/>
  <c r="U296" i="164"/>
  <c r="BA294" i="164"/>
  <c r="AY294" i="164"/>
  <c r="AW294" i="164"/>
  <c r="AT294" i="164"/>
  <c r="AR294" i="164"/>
  <c r="AP294" i="164"/>
  <c r="AM294" i="164"/>
  <c r="AK294" i="164"/>
  <c r="AI294" i="164"/>
  <c r="AF294" i="164"/>
  <c r="AD294" i="164"/>
  <c r="AB294" i="164"/>
  <c r="Y294" i="164"/>
  <c r="W294" i="164"/>
  <c r="U294" i="164"/>
  <c r="R294" i="164"/>
  <c r="P294" i="164"/>
  <c r="N294" i="164"/>
  <c r="K294" i="164"/>
  <c r="I294" i="164"/>
  <c r="G294" i="164"/>
  <c r="BA292" i="164"/>
  <c r="AY292" i="164"/>
  <c r="AW292" i="164"/>
  <c r="AT292" i="164"/>
  <c r="AR292" i="164"/>
  <c r="AP292" i="164"/>
  <c r="AM292" i="164"/>
  <c r="AK292" i="164"/>
  <c r="AI292" i="164"/>
  <c r="AF292" i="164"/>
  <c r="AD292" i="164"/>
  <c r="AB292" i="164"/>
  <c r="Y292" i="164"/>
  <c r="W292" i="164"/>
  <c r="U292" i="164"/>
  <c r="R292" i="164"/>
  <c r="P292" i="164"/>
  <c r="N292" i="164"/>
  <c r="K292" i="164"/>
  <c r="I292" i="164"/>
  <c r="G292" i="164"/>
  <c r="BA291" i="164"/>
  <c r="AW291" i="164"/>
  <c r="AP291" i="164"/>
  <c r="AM291" i="164"/>
  <c r="AK291" i="164"/>
  <c r="AB291" i="164"/>
  <c r="AD291" i="164"/>
  <c r="W291" i="164"/>
  <c r="P291" i="164"/>
  <c r="BA289" i="164"/>
  <c r="AY289" i="164"/>
  <c r="AW289" i="164"/>
  <c r="AT289" i="164"/>
  <c r="AR289" i="164"/>
  <c r="AP289" i="164"/>
  <c r="AM289" i="164"/>
  <c r="AK289" i="164"/>
  <c r="AI289" i="164"/>
  <c r="AF289" i="164"/>
  <c r="AD289" i="164"/>
  <c r="AB289" i="164"/>
  <c r="Y289" i="164"/>
  <c r="W289" i="164"/>
  <c r="U289" i="164"/>
  <c r="R289" i="164"/>
  <c r="P289" i="164"/>
  <c r="N289" i="164"/>
  <c r="K289" i="164"/>
  <c r="I289" i="164"/>
  <c r="G289" i="164"/>
  <c r="BA287" i="164"/>
  <c r="AY287" i="164"/>
  <c r="AW287" i="164"/>
  <c r="AT287" i="164"/>
  <c r="AR287" i="164"/>
  <c r="AP287" i="164"/>
  <c r="AM287" i="164"/>
  <c r="AK287" i="164"/>
  <c r="AI287" i="164"/>
  <c r="AF287" i="164"/>
  <c r="AD287" i="164"/>
  <c r="AB287" i="164"/>
  <c r="Y287" i="164"/>
  <c r="W287" i="164"/>
  <c r="U287" i="164"/>
  <c r="R287" i="164"/>
  <c r="P287" i="164"/>
  <c r="N287" i="164"/>
  <c r="K287" i="164"/>
  <c r="I287" i="164"/>
  <c r="G287" i="164"/>
  <c r="AP286" i="164"/>
  <c r="P286" i="164"/>
  <c r="N286" i="164"/>
  <c r="BA284" i="164"/>
  <c r="AY284" i="164"/>
  <c r="AW284" i="164"/>
  <c r="AT284" i="164"/>
  <c r="AR284" i="164"/>
  <c r="AP284" i="164"/>
  <c r="AM284" i="164"/>
  <c r="AK284" i="164"/>
  <c r="AI284" i="164"/>
  <c r="AF284" i="164"/>
  <c r="AD284" i="164"/>
  <c r="AB284" i="164"/>
  <c r="Y284" i="164"/>
  <c r="W284" i="164"/>
  <c r="U284" i="164"/>
  <c r="R284" i="164"/>
  <c r="P284" i="164"/>
  <c r="N284" i="164"/>
  <c r="K284" i="164"/>
  <c r="I284" i="164"/>
  <c r="G284" i="164"/>
  <c r="BA282" i="164"/>
  <c r="AY282" i="164"/>
  <c r="AW282" i="164"/>
  <c r="AT282" i="164"/>
  <c r="AR282" i="164"/>
  <c r="AP282" i="164"/>
  <c r="AM282" i="164"/>
  <c r="AK282" i="164"/>
  <c r="AI282" i="164"/>
  <c r="AF282" i="164"/>
  <c r="AD282" i="164"/>
  <c r="AB282" i="164"/>
  <c r="Y282" i="164"/>
  <c r="W282" i="164"/>
  <c r="U282" i="164"/>
  <c r="R282" i="164"/>
  <c r="P282" i="164"/>
  <c r="N282" i="164"/>
  <c r="K282" i="164"/>
  <c r="I282" i="164"/>
  <c r="G282" i="164"/>
  <c r="AY281" i="164"/>
  <c r="AW281" i="164"/>
  <c r="AT281" i="164"/>
  <c r="AP281" i="164"/>
  <c r="AM281" i="164"/>
  <c r="AK281" i="164"/>
  <c r="AI281" i="164"/>
  <c r="Y281" i="164"/>
  <c r="U281" i="164"/>
  <c r="BA279" i="164"/>
  <c r="AY279" i="164"/>
  <c r="AW279" i="164"/>
  <c r="AT279" i="164"/>
  <c r="AR279" i="164"/>
  <c r="AP279" i="164"/>
  <c r="AM279" i="164"/>
  <c r="AK279" i="164"/>
  <c r="AI279" i="164"/>
  <c r="AF279" i="164"/>
  <c r="AD279" i="164"/>
  <c r="AB279" i="164"/>
  <c r="Y279" i="164"/>
  <c r="W279" i="164"/>
  <c r="U279" i="164"/>
  <c r="R279" i="164"/>
  <c r="P279" i="164"/>
  <c r="N279" i="164"/>
  <c r="K279" i="164"/>
  <c r="I279" i="164"/>
  <c r="G279" i="164"/>
  <c r="BA277" i="164"/>
  <c r="AY277" i="164"/>
  <c r="AW277" i="164"/>
  <c r="AT277" i="164"/>
  <c r="AR277" i="164"/>
  <c r="AP277" i="164"/>
  <c r="AM277" i="164"/>
  <c r="AK277" i="164"/>
  <c r="AI277" i="164"/>
  <c r="AF277" i="164"/>
  <c r="AD277" i="164"/>
  <c r="AB277" i="164"/>
  <c r="Y277" i="164"/>
  <c r="W277" i="164"/>
  <c r="U277" i="164"/>
  <c r="R277" i="164"/>
  <c r="P277" i="164"/>
  <c r="N277" i="164"/>
  <c r="K277" i="164"/>
  <c r="I277" i="164"/>
  <c r="G277" i="164"/>
  <c r="BA276" i="164"/>
  <c r="AF276" i="164"/>
  <c r="AD276" i="164"/>
  <c r="AB276" i="164"/>
  <c r="U276" i="164"/>
  <c r="BA274" i="164"/>
  <c r="AY274" i="164"/>
  <c r="AW274" i="164"/>
  <c r="AT274" i="164"/>
  <c r="AR274" i="164"/>
  <c r="AP274" i="164"/>
  <c r="AM274" i="164"/>
  <c r="AK274" i="164"/>
  <c r="AI274" i="164"/>
  <c r="AF274" i="164"/>
  <c r="AD274" i="164"/>
  <c r="AB274" i="164"/>
  <c r="Y274" i="164"/>
  <c r="W274" i="164"/>
  <c r="U274" i="164"/>
  <c r="R274" i="164"/>
  <c r="P274" i="164"/>
  <c r="N274" i="164"/>
  <c r="K274" i="164"/>
  <c r="I274" i="164"/>
  <c r="G274" i="164"/>
  <c r="BA272" i="164"/>
  <c r="AY272" i="164"/>
  <c r="AW272" i="164"/>
  <c r="AT272" i="164"/>
  <c r="AR272" i="164"/>
  <c r="AP272" i="164"/>
  <c r="AM272" i="164"/>
  <c r="AK272" i="164"/>
  <c r="AI272" i="164"/>
  <c r="AF272" i="164"/>
  <c r="AD272" i="164"/>
  <c r="AB272" i="164"/>
  <c r="Y272" i="164"/>
  <c r="W272" i="164"/>
  <c r="U272" i="164"/>
  <c r="R272" i="164"/>
  <c r="P272" i="164"/>
  <c r="N272" i="164"/>
  <c r="K272" i="164"/>
  <c r="I272" i="164"/>
  <c r="G272" i="164"/>
  <c r="AM271" i="164"/>
  <c r="AK271" i="164"/>
  <c r="AD271" i="164"/>
  <c r="AB271" i="164"/>
  <c r="Y271" i="164"/>
  <c r="W271" i="164"/>
  <c r="BA269" i="164"/>
  <c r="AY269" i="164"/>
  <c r="AW269" i="164"/>
  <c r="AT269" i="164"/>
  <c r="AR269" i="164"/>
  <c r="AP269" i="164"/>
  <c r="AM269" i="164"/>
  <c r="AK269" i="164"/>
  <c r="AI269" i="164"/>
  <c r="AF269" i="164"/>
  <c r="AD269" i="164"/>
  <c r="AB269" i="164"/>
  <c r="Y269" i="164"/>
  <c r="W269" i="164"/>
  <c r="U269" i="164"/>
  <c r="R269" i="164"/>
  <c r="P269" i="164"/>
  <c r="N269" i="164"/>
  <c r="K269" i="164"/>
  <c r="I269" i="164"/>
  <c r="G269" i="164"/>
  <c r="BA267" i="164"/>
  <c r="AY267" i="164"/>
  <c r="AW267" i="164"/>
  <c r="AT267" i="164"/>
  <c r="AR267" i="164"/>
  <c r="AP267" i="164"/>
  <c r="AM267" i="164"/>
  <c r="AK267" i="164"/>
  <c r="AI267" i="164"/>
  <c r="AF267" i="164"/>
  <c r="AD267" i="164"/>
  <c r="AB267" i="164"/>
  <c r="Y267" i="164"/>
  <c r="W267" i="164"/>
  <c r="U267" i="164"/>
  <c r="R267" i="164"/>
  <c r="P267" i="164"/>
  <c r="N267" i="164"/>
  <c r="K267" i="164"/>
  <c r="I267" i="164"/>
  <c r="G267" i="164"/>
  <c r="AK266" i="164"/>
  <c r="AI266" i="164"/>
  <c r="AD266" i="164"/>
  <c r="W266" i="164"/>
  <c r="U266" i="164"/>
  <c r="G266" i="164"/>
  <c r="BA264" i="164"/>
  <c r="AY264" i="164"/>
  <c r="AW264" i="164"/>
  <c r="AT264" i="164"/>
  <c r="AR264" i="164"/>
  <c r="AP264" i="164"/>
  <c r="AM264" i="164"/>
  <c r="AK264" i="164"/>
  <c r="AI264" i="164"/>
  <c r="AF264" i="164"/>
  <c r="AD264" i="164"/>
  <c r="AB264" i="164"/>
  <c r="Y264" i="164"/>
  <c r="W264" i="164"/>
  <c r="U264" i="164"/>
  <c r="R264" i="164"/>
  <c r="P264" i="164"/>
  <c r="N264" i="164"/>
  <c r="K264" i="164"/>
  <c r="I264" i="164"/>
  <c r="G264" i="164"/>
  <c r="BA262" i="164"/>
  <c r="AY262" i="164"/>
  <c r="AW262" i="164"/>
  <c r="AT262" i="164"/>
  <c r="AR262" i="164"/>
  <c r="AP262" i="164"/>
  <c r="AM262" i="164"/>
  <c r="AK262" i="164"/>
  <c r="AI262" i="164"/>
  <c r="AF262" i="164"/>
  <c r="AD262" i="164"/>
  <c r="AB262" i="164"/>
  <c r="Y262" i="164"/>
  <c r="W262" i="164"/>
  <c r="U262" i="164"/>
  <c r="R262" i="164"/>
  <c r="P262" i="164"/>
  <c r="N262" i="164"/>
  <c r="K262" i="164"/>
  <c r="I262" i="164"/>
  <c r="G262" i="164"/>
  <c r="AW261" i="164"/>
  <c r="AK261" i="164"/>
  <c r="AI261" i="164"/>
  <c r="Y261" i="164"/>
  <c r="W261" i="164"/>
  <c r="U261" i="164"/>
  <c r="I261" i="164"/>
  <c r="BA259" i="164"/>
  <c r="AY259" i="164"/>
  <c r="AW259" i="164"/>
  <c r="AT259" i="164"/>
  <c r="AR259" i="164"/>
  <c r="AP259" i="164"/>
  <c r="AM259" i="164"/>
  <c r="AK259" i="164"/>
  <c r="AI259" i="164"/>
  <c r="AF259" i="164"/>
  <c r="AD259" i="164"/>
  <c r="AB259" i="164"/>
  <c r="Y259" i="164"/>
  <c r="W259" i="164"/>
  <c r="U259" i="164"/>
  <c r="R259" i="164"/>
  <c r="P259" i="164"/>
  <c r="N259" i="164"/>
  <c r="K259" i="164"/>
  <c r="I259" i="164"/>
  <c r="G259" i="164"/>
  <c r="BA257" i="164"/>
  <c r="AY257" i="164"/>
  <c r="AW257" i="164"/>
  <c r="AT257" i="164"/>
  <c r="AR257" i="164"/>
  <c r="AP257" i="164"/>
  <c r="AM257" i="164"/>
  <c r="AK257" i="164"/>
  <c r="AI257" i="164"/>
  <c r="AF257" i="164"/>
  <c r="AD257" i="164"/>
  <c r="AB257" i="164"/>
  <c r="Y257" i="164"/>
  <c r="W257" i="164"/>
  <c r="U257" i="164"/>
  <c r="R257" i="164"/>
  <c r="P257" i="164"/>
  <c r="N257" i="164"/>
  <c r="K257" i="164"/>
  <c r="I257" i="164"/>
  <c r="G257" i="164"/>
  <c r="AW256" i="164"/>
  <c r="AR256" i="164"/>
  <c r="AP256" i="164"/>
  <c r="AM256" i="164"/>
  <c r="AK256" i="164"/>
  <c r="Y256" i="164"/>
  <c r="W256" i="164"/>
  <c r="U256" i="164"/>
  <c r="BA254" i="164"/>
  <c r="AY254" i="164"/>
  <c r="AW254" i="164"/>
  <c r="AT254" i="164"/>
  <c r="AR254" i="164"/>
  <c r="AP254" i="164"/>
  <c r="AM254" i="164"/>
  <c r="AK254" i="164"/>
  <c r="AI254" i="164"/>
  <c r="AF254" i="164"/>
  <c r="AD254" i="164"/>
  <c r="AB254" i="164"/>
  <c r="Y254" i="164"/>
  <c r="W254" i="164"/>
  <c r="U254" i="164"/>
  <c r="R254" i="164"/>
  <c r="P254" i="164"/>
  <c r="N254" i="164"/>
  <c r="K254" i="164"/>
  <c r="I254" i="164"/>
  <c r="G254" i="164"/>
  <c r="BA252" i="164"/>
  <c r="AY252" i="164"/>
  <c r="AW252" i="164"/>
  <c r="AT252" i="164"/>
  <c r="AR252" i="164"/>
  <c r="AP252" i="164"/>
  <c r="AM252" i="164"/>
  <c r="AK252" i="164"/>
  <c r="AI252" i="164"/>
  <c r="AF252" i="164"/>
  <c r="AD252" i="164"/>
  <c r="AB252" i="164"/>
  <c r="Y252" i="164"/>
  <c r="W252" i="164"/>
  <c r="U252" i="164"/>
  <c r="R252" i="164"/>
  <c r="P252" i="164"/>
  <c r="N252" i="164"/>
  <c r="K252" i="164"/>
  <c r="I252" i="164"/>
  <c r="G252" i="164"/>
  <c r="AF251" i="164"/>
  <c r="U251" i="164"/>
  <c r="P251" i="164"/>
  <c r="G251" i="164"/>
  <c r="BA249" i="164"/>
  <c r="AY249" i="164"/>
  <c r="AW249" i="164"/>
  <c r="AT249" i="164"/>
  <c r="AR249" i="164"/>
  <c r="AP249" i="164"/>
  <c r="AM249" i="164"/>
  <c r="AK249" i="164"/>
  <c r="AI249" i="164"/>
  <c r="AF249" i="164"/>
  <c r="AD249" i="164"/>
  <c r="AB249" i="164"/>
  <c r="Y249" i="164"/>
  <c r="W249" i="164"/>
  <c r="U249" i="164"/>
  <c r="R249" i="164"/>
  <c r="P249" i="164"/>
  <c r="N249" i="164"/>
  <c r="K249" i="164"/>
  <c r="I249" i="164"/>
  <c r="G249" i="164"/>
  <c r="BA247" i="164"/>
  <c r="AY247" i="164"/>
  <c r="AW247" i="164"/>
  <c r="AT247" i="164"/>
  <c r="AR247" i="164"/>
  <c r="AP247" i="164"/>
  <c r="AM247" i="164"/>
  <c r="AK247" i="164"/>
  <c r="AI247" i="164"/>
  <c r="AF247" i="164"/>
  <c r="AD247" i="164"/>
  <c r="AB247" i="164"/>
  <c r="Y247" i="164"/>
  <c r="W247" i="164"/>
  <c r="U247" i="164"/>
  <c r="R247" i="164"/>
  <c r="P247" i="164"/>
  <c r="N247" i="164"/>
  <c r="K247" i="164"/>
  <c r="I247" i="164"/>
  <c r="G247" i="164"/>
  <c r="AY246" i="164"/>
  <c r="AW246" i="164"/>
  <c r="AM246" i="164"/>
  <c r="AK246" i="164"/>
  <c r="AI246" i="164"/>
  <c r="BA244" i="164"/>
  <c r="AY244" i="164"/>
  <c r="AW244" i="164"/>
  <c r="AT244" i="164"/>
  <c r="AR244" i="164"/>
  <c r="AP244" i="164"/>
  <c r="AK244" i="164"/>
  <c r="AI244" i="164"/>
  <c r="AF244" i="164"/>
  <c r="AD244" i="164"/>
  <c r="AB244" i="164"/>
  <c r="Y244" i="164"/>
  <c r="W244" i="164"/>
  <c r="U244" i="164"/>
  <c r="R244" i="164"/>
  <c r="P244" i="164"/>
  <c r="N244" i="164"/>
  <c r="K244" i="164"/>
  <c r="I244" i="164"/>
  <c r="G244" i="164"/>
  <c r="BA242" i="164"/>
  <c r="AY242" i="164"/>
  <c r="AW242" i="164"/>
  <c r="AT242" i="164"/>
  <c r="AR242" i="164"/>
  <c r="AP242" i="164"/>
  <c r="AM242" i="164"/>
  <c r="AK242" i="164"/>
  <c r="AI242" i="164"/>
  <c r="AF242" i="164"/>
  <c r="AD242" i="164"/>
  <c r="AB242" i="164"/>
  <c r="Y242" i="164"/>
  <c r="W242" i="164"/>
  <c r="U242" i="164"/>
  <c r="R242" i="164"/>
  <c r="P242" i="164"/>
  <c r="N242" i="164"/>
  <c r="K242" i="164"/>
  <c r="I242" i="164"/>
  <c r="G242" i="164"/>
  <c r="BA239" i="164"/>
  <c r="AY239" i="164"/>
  <c r="AW239" i="164"/>
  <c r="AT239" i="164"/>
  <c r="AR239" i="164"/>
  <c r="AP239" i="164"/>
  <c r="AM239" i="164"/>
  <c r="AK239" i="164"/>
  <c r="AI239" i="164"/>
  <c r="AF239" i="164"/>
  <c r="AD239" i="164"/>
  <c r="AB239" i="164"/>
  <c r="Y239" i="164"/>
  <c r="W239" i="164"/>
  <c r="U239" i="164"/>
  <c r="R239" i="164"/>
  <c r="P239" i="164"/>
  <c r="N239" i="164"/>
  <c r="K239" i="164"/>
  <c r="I239" i="164"/>
  <c r="G239" i="164"/>
  <c r="BA237" i="164"/>
  <c r="AY237" i="164"/>
  <c r="AW237" i="164"/>
  <c r="AT237" i="164"/>
  <c r="AR237" i="164"/>
  <c r="AP237" i="164"/>
  <c r="AM237" i="164"/>
  <c r="AK237" i="164"/>
  <c r="AI237" i="164"/>
  <c r="AF237" i="164"/>
  <c r="AD237" i="164"/>
  <c r="AB237" i="164"/>
  <c r="Y237" i="164"/>
  <c r="W237" i="164"/>
  <c r="U237" i="164"/>
  <c r="R237" i="164"/>
  <c r="P237" i="164"/>
  <c r="N237" i="164"/>
  <c r="K237" i="164"/>
  <c r="I237" i="164"/>
  <c r="G237" i="164"/>
  <c r="BA366" i="164"/>
  <c r="AT366" i="164"/>
  <c r="AR366" i="164"/>
  <c r="AP366" i="164"/>
  <c r="AI366" i="164"/>
  <c r="W366" i="164"/>
  <c r="U366" i="164"/>
  <c r="R366" i="164"/>
  <c r="N366" i="164"/>
  <c r="BA364" i="164"/>
  <c r="AY364" i="164"/>
  <c r="AW364" i="164"/>
  <c r="AT364" i="164"/>
  <c r="AR364" i="164"/>
  <c r="AP364" i="164"/>
  <c r="AM364" i="164"/>
  <c r="AK364" i="164"/>
  <c r="AI364" i="164"/>
  <c r="AF364" i="164"/>
  <c r="AD364" i="164"/>
  <c r="AB364" i="164"/>
  <c r="Y364" i="164"/>
  <c r="W364" i="164"/>
  <c r="U364" i="164"/>
  <c r="P364" i="164"/>
  <c r="N364" i="164"/>
  <c r="K364" i="164"/>
  <c r="I364" i="164"/>
  <c r="G364" i="164"/>
  <c r="BA362" i="164"/>
  <c r="AY362" i="164"/>
  <c r="AW362" i="164"/>
  <c r="AT362" i="164"/>
  <c r="AR362" i="164"/>
  <c r="AP362" i="164"/>
  <c r="AM362" i="164"/>
  <c r="AK362" i="164"/>
  <c r="AI362" i="164"/>
  <c r="AF362" i="164"/>
  <c r="AD362" i="164"/>
  <c r="AB362" i="164"/>
  <c r="Y362" i="164"/>
  <c r="W362" i="164"/>
  <c r="U362" i="164"/>
  <c r="R362" i="164"/>
  <c r="P362" i="164"/>
  <c r="N362" i="164"/>
  <c r="K362" i="164"/>
  <c r="I362" i="164"/>
  <c r="G362" i="164"/>
  <c r="AT361" i="164"/>
  <c r="AP361" i="164"/>
  <c r="BA359" i="164"/>
  <c r="AY359" i="164"/>
  <c r="AW359" i="164"/>
  <c r="AT359" i="164"/>
  <c r="AR359" i="164"/>
  <c r="AP359" i="164"/>
  <c r="AM359" i="164"/>
  <c r="AK359" i="164"/>
  <c r="AI359" i="164"/>
  <c r="AF359" i="164"/>
  <c r="AD359" i="164"/>
  <c r="AB359" i="164"/>
  <c r="Y359" i="164"/>
  <c r="W359" i="164"/>
  <c r="U359" i="164"/>
  <c r="R359" i="164"/>
  <c r="P359" i="164"/>
  <c r="N359" i="164"/>
  <c r="K359" i="164"/>
  <c r="I359" i="164"/>
  <c r="G359" i="164"/>
  <c r="BA357" i="164"/>
  <c r="AY357" i="164"/>
  <c r="AW357" i="164"/>
  <c r="AT357" i="164"/>
  <c r="AR357" i="164"/>
  <c r="AP357" i="164"/>
  <c r="AM357" i="164"/>
  <c r="AK357" i="164"/>
  <c r="AI357" i="164"/>
  <c r="AF357" i="164"/>
  <c r="AD357" i="164"/>
  <c r="AB357" i="164"/>
  <c r="Y357" i="164"/>
  <c r="W357" i="164"/>
  <c r="U357" i="164"/>
  <c r="R357" i="164"/>
  <c r="P357" i="164"/>
  <c r="N357" i="164"/>
  <c r="K357" i="164"/>
  <c r="I357" i="164"/>
  <c r="G357" i="164"/>
  <c r="AY151" i="164"/>
  <c r="AT151" i="164"/>
  <c r="AR151" i="164"/>
  <c r="AP151" i="164"/>
  <c r="AD151" i="164"/>
  <c r="I151" i="164"/>
  <c r="BA149" i="164"/>
  <c r="AY149" i="164"/>
  <c r="AW149" i="164"/>
  <c r="AT149" i="164"/>
  <c r="AR149" i="164"/>
  <c r="AP149" i="164"/>
  <c r="AM149" i="164"/>
  <c r="AK149" i="164"/>
  <c r="AI149" i="164"/>
  <c r="AF149" i="164"/>
  <c r="AD149" i="164"/>
  <c r="AB149" i="164"/>
  <c r="Y149" i="164"/>
  <c r="W149" i="164"/>
  <c r="U149" i="164"/>
  <c r="R149" i="164"/>
  <c r="P149" i="164"/>
  <c r="N149" i="164"/>
  <c r="K149" i="164"/>
  <c r="I149" i="164"/>
  <c r="G149" i="164"/>
  <c r="BA147" i="164"/>
  <c r="AY147" i="164"/>
  <c r="AW147" i="164"/>
  <c r="AT147" i="164"/>
  <c r="AR147" i="164"/>
  <c r="AP147" i="164"/>
  <c r="AM147" i="164"/>
  <c r="AK147" i="164"/>
  <c r="AI147" i="164"/>
  <c r="AF147" i="164"/>
  <c r="AD147" i="164"/>
  <c r="AB147" i="164"/>
  <c r="Y147" i="164"/>
  <c r="W147" i="164"/>
  <c r="U147" i="164"/>
  <c r="R147" i="164"/>
  <c r="P147" i="164"/>
  <c r="N147" i="164"/>
  <c r="K147" i="164"/>
  <c r="I147" i="164"/>
  <c r="G147" i="164"/>
  <c r="BA146" i="164"/>
  <c r="AY146" i="164"/>
  <c r="AW146" i="164"/>
  <c r="AP146" i="164"/>
  <c r="AB146" i="164"/>
  <c r="N146" i="164"/>
  <c r="BA144" i="164"/>
  <c r="AY144" i="164"/>
  <c r="AW144" i="164"/>
  <c r="AT144" i="164"/>
  <c r="AR144" i="164"/>
  <c r="AP144" i="164"/>
  <c r="AM144" i="164"/>
  <c r="AK144" i="164"/>
  <c r="AI144" i="164"/>
  <c r="AF144" i="164"/>
  <c r="AD144" i="164"/>
  <c r="AB144" i="164"/>
  <c r="Y144" i="164"/>
  <c r="W144" i="164"/>
  <c r="U144" i="164"/>
  <c r="R144" i="164"/>
  <c r="P144" i="164"/>
  <c r="N144" i="164"/>
  <c r="K144" i="164"/>
  <c r="I144" i="164"/>
  <c r="G144" i="164"/>
  <c r="BA142" i="164"/>
  <c r="AY142" i="164"/>
  <c r="AW142" i="164"/>
  <c r="AT142" i="164"/>
  <c r="AR142" i="164"/>
  <c r="AP142" i="164"/>
  <c r="AM142" i="164"/>
  <c r="AK142" i="164"/>
  <c r="AI142" i="164"/>
  <c r="AF142" i="164"/>
  <c r="AD142" i="164"/>
  <c r="AB142" i="164"/>
  <c r="Y142" i="164"/>
  <c r="W142" i="164"/>
  <c r="U142" i="164"/>
  <c r="R142" i="164"/>
  <c r="P142" i="164"/>
  <c r="N142" i="164"/>
  <c r="K142" i="164"/>
  <c r="I142" i="164"/>
  <c r="G142" i="164"/>
  <c r="AY141" i="164"/>
  <c r="AP141" i="164"/>
  <c r="AR141" i="164"/>
  <c r="AM141" i="164"/>
  <c r="AK141" i="164"/>
  <c r="AI141" i="164"/>
  <c r="Y141" i="164"/>
  <c r="K141" i="164"/>
  <c r="BA139" i="164"/>
  <c r="AY139" i="164"/>
  <c r="AW139" i="164"/>
  <c r="AT139" i="164"/>
  <c r="AR139" i="164"/>
  <c r="AP139" i="164"/>
  <c r="AM139" i="164"/>
  <c r="AK139" i="164"/>
  <c r="AI139" i="164"/>
  <c r="AF139" i="164"/>
  <c r="AD139" i="164"/>
  <c r="AB139" i="164"/>
  <c r="Y139" i="164"/>
  <c r="W139" i="164"/>
  <c r="U139" i="164"/>
  <c r="R139" i="164"/>
  <c r="P139" i="164"/>
  <c r="N139" i="164"/>
  <c r="K139" i="164"/>
  <c r="I139" i="164"/>
  <c r="G139" i="164"/>
  <c r="BA137" i="164"/>
  <c r="AY137" i="164"/>
  <c r="AW137" i="164"/>
  <c r="AT137" i="164"/>
  <c r="AR137" i="164"/>
  <c r="AP137" i="164"/>
  <c r="AM137" i="164"/>
  <c r="AK137" i="164"/>
  <c r="AI137" i="164"/>
  <c r="AF137" i="164"/>
  <c r="AD137" i="164"/>
  <c r="AB137" i="164"/>
  <c r="Y137" i="164"/>
  <c r="W137" i="164"/>
  <c r="U137" i="164"/>
  <c r="R137" i="164"/>
  <c r="P137" i="164"/>
  <c r="N137" i="164"/>
  <c r="K137" i="164"/>
  <c r="I137" i="164"/>
  <c r="G137" i="164"/>
  <c r="AD136" i="164"/>
  <c r="N136" i="164"/>
  <c r="G136" i="164"/>
  <c r="BA134" i="164"/>
  <c r="AY134" i="164"/>
  <c r="AW134" i="164"/>
  <c r="AT134" i="164"/>
  <c r="AR134" i="164"/>
  <c r="AP134" i="164"/>
  <c r="AM134" i="164"/>
  <c r="AK134" i="164"/>
  <c r="AI134" i="164"/>
  <c r="AF134" i="164"/>
  <c r="AD134" i="164"/>
  <c r="AB134" i="164"/>
  <c r="Y134" i="164"/>
  <c r="W134" i="164"/>
  <c r="U134" i="164"/>
  <c r="R134" i="164"/>
  <c r="P134" i="164"/>
  <c r="N134" i="164"/>
  <c r="K134" i="164"/>
  <c r="I134" i="164"/>
  <c r="G134" i="164"/>
  <c r="BA132" i="164"/>
  <c r="AY132" i="164"/>
  <c r="AW132" i="164"/>
  <c r="AT132" i="164"/>
  <c r="AR132" i="164"/>
  <c r="AP132" i="164"/>
  <c r="AM132" i="164"/>
  <c r="AK132" i="164"/>
  <c r="AI132" i="164"/>
  <c r="AF132" i="164"/>
  <c r="AD132" i="164"/>
  <c r="AB132" i="164"/>
  <c r="Y132" i="164"/>
  <c r="W132" i="164"/>
  <c r="U132" i="164"/>
  <c r="R132" i="164"/>
  <c r="P132" i="164"/>
  <c r="N132" i="164"/>
  <c r="K132" i="164"/>
  <c r="I132" i="164"/>
  <c r="G132" i="164"/>
  <c r="BA131" i="164"/>
  <c r="AY131" i="164"/>
  <c r="AW131" i="164"/>
  <c r="AR131" i="164"/>
  <c r="AP131" i="164"/>
  <c r="Y131" i="164"/>
  <c r="R131" i="164"/>
  <c r="N131" i="164"/>
  <c r="BA129" i="164"/>
  <c r="AY129" i="164"/>
  <c r="AW129" i="164"/>
  <c r="AT129" i="164"/>
  <c r="AR129" i="164"/>
  <c r="AP129" i="164"/>
  <c r="AM129" i="164"/>
  <c r="AK129" i="164"/>
  <c r="AI129" i="164"/>
  <c r="AF129" i="164"/>
  <c r="AD129" i="164"/>
  <c r="AB129" i="164"/>
  <c r="Y129" i="164"/>
  <c r="W129" i="164"/>
  <c r="U129" i="164"/>
  <c r="R129" i="164"/>
  <c r="P129" i="164"/>
  <c r="N129" i="164"/>
  <c r="K129" i="164"/>
  <c r="I129" i="164"/>
  <c r="G129" i="164"/>
  <c r="BA127" i="164"/>
  <c r="AY127" i="164"/>
  <c r="AW127" i="164"/>
  <c r="AT127" i="164"/>
  <c r="AR127" i="164"/>
  <c r="AP127" i="164"/>
  <c r="AM127" i="164"/>
  <c r="AK127" i="164"/>
  <c r="AI127" i="164"/>
  <c r="AF127" i="164"/>
  <c r="AD127" i="164"/>
  <c r="AB127" i="164"/>
  <c r="Y127" i="164"/>
  <c r="W127" i="164"/>
  <c r="U127" i="164"/>
  <c r="R127" i="164"/>
  <c r="P127" i="164"/>
  <c r="N127" i="164"/>
  <c r="K127" i="164"/>
  <c r="I127" i="164"/>
  <c r="G127" i="164"/>
  <c r="AW126" i="164"/>
  <c r="Y126" i="164"/>
  <c r="W126" i="164"/>
  <c r="G126" i="164"/>
  <c r="K126" i="164"/>
  <c r="BA124" i="164"/>
  <c r="AY124" i="164"/>
  <c r="AW124" i="164"/>
  <c r="AT124" i="164"/>
  <c r="AR124" i="164"/>
  <c r="AP124" i="164"/>
  <c r="AM124" i="164"/>
  <c r="AK124" i="164"/>
  <c r="AI124" i="164"/>
  <c r="AF124" i="164"/>
  <c r="AD124" i="164"/>
  <c r="AB124" i="164"/>
  <c r="Y124" i="164"/>
  <c r="W124" i="164"/>
  <c r="U124" i="164"/>
  <c r="R124" i="164"/>
  <c r="P124" i="164"/>
  <c r="N124" i="164"/>
  <c r="K124" i="164"/>
  <c r="I124" i="164"/>
  <c r="G124" i="164"/>
  <c r="BA122" i="164"/>
  <c r="AY122" i="164"/>
  <c r="AW122" i="164"/>
  <c r="AT122" i="164"/>
  <c r="AR122" i="164"/>
  <c r="AP122" i="164"/>
  <c r="AM122" i="164"/>
  <c r="AK122" i="164"/>
  <c r="AI122" i="164"/>
  <c r="AF122" i="164"/>
  <c r="AD122" i="164"/>
  <c r="AB122" i="164"/>
  <c r="Y122" i="164"/>
  <c r="W122" i="164"/>
  <c r="U122" i="164"/>
  <c r="R122" i="164"/>
  <c r="P122" i="164"/>
  <c r="N122" i="164"/>
  <c r="K122" i="164"/>
  <c r="I122" i="164"/>
  <c r="G122" i="164"/>
  <c r="BA121" i="164"/>
  <c r="AY121" i="164"/>
  <c r="AM121" i="164"/>
  <c r="AF121" i="164"/>
  <c r="U121" i="164"/>
  <c r="R121" i="164"/>
  <c r="G121" i="164"/>
  <c r="BA119" i="164"/>
  <c r="AY119" i="164"/>
  <c r="AW119" i="164"/>
  <c r="AT119" i="164"/>
  <c r="AR119" i="164"/>
  <c r="AP119" i="164"/>
  <c r="AM119" i="164"/>
  <c r="AK119" i="164"/>
  <c r="AI119" i="164"/>
  <c r="AF119" i="164"/>
  <c r="AD119" i="164"/>
  <c r="AB119" i="164"/>
  <c r="Y119" i="164"/>
  <c r="W119" i="164"/>
  <c r="U119" i="164"/>
  <c r="R119" i="164"/>
  <c r="P119" i="164"/>
  <c r="N119" i="164"/>
  <c r="K119" i="164"/>
  <c r="I119" i="164"/>
  <c r="G119" i="164"/>
  <c r="BA117" i="164"/>
  <c r="AY117" i="164"/>
  <c r="AW117" i="164"/>
  <c r="AT117" i="164"/>
  <c r="AR117" i="164"/>
  <c r="AP117" i="164"/>
  <c r="AM117" i="164"/>
  <c r="AK117" i="164"/>
  <c r="AI117" i="164"/>
  <c r="AF117" i="164"/>
  <c r="AD117" i="164"/>
  <c r="AB117" i="164"/>
  <c r="Y117" i="164"/>
  <c r="W117" i="164"/>
  <c r="U117" i="164"/>
  <c r="R117" i="164"/>
  <c r="P117" i="164"/>
  <c r="N117" i="164"/>
  <c r="K117" i="164"/>
  <c r="I117" i="164"/>
  <c r="G117" i="164"/>
  <c r="BA116" i="164"/>
  <c r="AY116" i="164"/>
  <c r="AI116" i="164"/>
  <c r="AF116" i="164"/>
  <c r="AD116" i="164"/>
  <c r="AB116" i="164"/>
  <c r="R116" i="164"/>
  <c r="BA114" i="164"/>
  <c r="AY114" i="164"/>
  <c r="AW114" i="164"/>
  <c r="AT114" i="164"/>
  <c r="AR114" i="164"/>
  <c r="AP114" i="164"/>
  <c r="AM114" i="164"/>
  <c r="AK114" i="164"/>
  <c r="AI114" i="164"/>
  <c r="AF114" i="164"/>
  <c r="AD114" i="164"/>
  <c r="AB114" i="164"/>
  <c r="Y114" i="164"/>
  <c r="W114" i="164"/>
  <c r="U114" i="164"/>
  <c r="R114" i="164"/>
  <c r="P114" i="164"/>
  <c r="N114" i="164"/>
  <c r="K114" i="164"/>
  <c r="I114" i="164"/>
  <c r="G114" i="164"/>
  <c r="BA112" i="164"/>
  <c r="AY112" i="164"/>
  <c r="AW112" i="164"/>
  <c r="AT112" i="164"/>
  <c r="AR112" i="164"/>
  <c r="AP112" i="164"/>
  <c r="AM112" i="164"/>
  <c r="AK112" i="164"/>
  <c r="AI112" i="164"/>
  <c r="AF112" i="164"/>
  <c r="AD112" i="164"/>
  <c r="AB112" i="164"/>
  <c r="Y112" i="164"/>
  <c r="W112" i="164"/>
  <c r="U112" i="164"/>
  <c r="R112" i="164"/>
  <c r="P112" i="164"/>
  <c r="N112" i="164"/>
  <c r="K112" i="164"/>
  <c r="I112" i="164"/>
  <c r="G112" i="164"/>
  <c r="AI111" i="164"/>
  <c r="AF111" i="164"/>
  <c r="Y111" i="164"/>
  <c r="U111" i="164"/>
  <c r="R111" i="164"/>
  <c r="P111" i="164"/>
  <c r="N111" i="164"/>
  <c r="BA109" i="164"/>
  <c r="AY109" i="164"/>
  <c r="AW109" i="164"/>
  <c r="AT109" i="164"/>
  <c r="AR109" i="164"/>
  <c r="AP109" i="164"/>
  <c r="AM109" i="164"/>
  <c r="AK109" i="164"/>
  <c r="AI109" i="164"/>
  <c r="AF109" i="164"/>
  <c r="AD109" i="164"/>
  <c r="AB109" i="164"/>
  <c r="Y109" i="164"/>
  <c r="W109" i="164"/>
  <c r="U109" i="164"/>
  <c r="R109" i="164"/>
  <c r="P109" i="164"/>
  <c r="N109" i="164"/>
  <c r="K109" i="164"/>
  <c r="I109" i="164"/>
  <c r="G109" i="164"/>
  <c r="BA107" i="164"/>
  <c r="AY107" i="164"/>
  <c r="AW107" i="164"/>
  <c r="AT107" i="164"/>
  <c r="AR107" i="164"/>
  <c r="AP107" i="164"/>
  <c r="AM107" i="164"/>
  <c r="AK107" i="164"/>
  <c r="AI107" i="164"/>
  <c r="AF107" i="164"/>
  <c r="AD107" i="164"/>
  <c r="AB107" i="164"/>
  <c r="Y107" i="164"/>
  <c r="W107" i="164"/>
  <c r="U107" i="164"/>
  <c r="R107" i="164"/>
  <c r="P107" i="164"/>
  <c r="N107" i="164"/>
  <c r="K107" i="164"/>
  <c r="I107" i="164"/>
  <c r="G107" i="164"/>
  <c r="AW106" i="164"/>
  <c r="AR106" i="164"/>
  <c r="AF106" i="164"/>
  <c r="Y106" i="164"/>
  <c r="N106" i="164"/>
  <c r="P106" i="164"/>
  <c r="BA104" i="164"/>
  <c r="AY104" i="164"/>
  <c r="AW104" i="164"/>
  <c r="AT104" i="164"/>
  <c r="AR104" i="164"/>
  <c r="AP104" i="164"/>
  <c r="AM104" i="164"/>
  <c r="AK104" i="164"/>
  <c r="AI104" i="164"/>
  <c r="AF104" i="164"/>
  <c r="AD104" i="164"/>
  <c r="AB104" i="164"/>
  <c r="Y104" i="164"/>
  <c r="W104" i="164"/>
  <c r="U104" i="164"/>
  <c r="R104" i="164"/>
  <c r="P104" i="164"/>
  <c r="N104" i="164"/>
  <c r="K104" i="164"/>
  <c r="I104" i="164"/>
  <c r="G104" i="164"/>
  <c r="BA102" i="164"/>
  <c r="AY102" i="164"/>
  <c r="AW102" i="164"/>
  <c r="AT102" i="164"/>
  <c r="AR102" i="164"/>
  <c r="AP102" i="164"/>
  <c r="AM102" i="164"/>
  <c r="AK102" i="164"/>
  <c r="AI102" i="164"/>
  <c r="AF102" i="164"/>
  <c r="AD102" i="164"/>
  <c r="AB102" i="164"/>
  <c r="Y102" i="164"/>
  <c r="W102" i="164"/>
  <c r="U102" i="164"/>
  <c r="R102" i="164"/>
  <c r="P102" i="164"/>
  <c r="N102" i="164"/>
  <c r="K102" i="164"/>
  <c r="I102" i="164"/>
  <c r="G102" i="164"/>
  <c r="BA101" i="164"/>
  <c r="AY101" i="164"/>
  <c r="AW101" i="164"/>
  <c r="AT101" i="164"/>
  <c r="AI101" i="164"/>
  <c r="AD101" i="164"/>
  <c r="AB101" i="164"/>
  <c r="K101" i="164"/>
  <c r="BA99" i="164"/>
  <c r="AY99" i="164"/>
  <c r="AW99" i="164"/>
  <c r="AT99" i="164"/>
  <c r="AR99" i="164"/>
  <c r="AP99" i="164"/>
  <c r="AM99" i="164"/>
  <c r="AK99" i="164"/>
  <c r="AI99" i="164"/>
  <c r="AF99" i="164"/>
  <c r="AD99" i="164"/>
  <c r="AB99" i="164"/>
  <c r="Y99" i="164"/>
  <c r="W99" i="164"/>
  <c r="U99" i="164"/>
  <c r="R99" i="164"/>
  <c r="P99" i="164"/>
  <c r="N99" i="164"/>
  <c r="K99" i="164"/>
  <c r="I99" i="164"/>
  <c r="G99" i="164"/>
  <c r="BA97" i="164"/>
  <c r="AY97" i="164"/>
  <c r="AW97" i="164"/>
  <c r="AT97" i="164"/>
  <c r="AR97" i="164"/>
  <c r="AP97" i="164"/>
  <c r="AM97" i="164"/>
  <c r="AK97" i="164"/>
  <c r="AI97" i="164"/>
  <c r="AF97" i="164"/>
  <c r="AD97" i="164"/>
  <c r="AB97" i="164"/>
  <c r="Y97" i="164"/>
  <c r="W97" i="164"/>
  <c r="U97" i="164"/>
  <c r="R97" i="164"/>
  <c r="P97" i="164"/>
  <c r="N97" i="164"/>
  <c r="K97" i="164"/>
  <c r="I97" i="164"/>
  <c r="G97" i="164"/>
  <c r="AT96" i="164"/>
  <c r="AM96" i="164"/>
  <c r="AD96" i="164"/>
  <c r="AB96" i="164"/>
  <c r="Y96" i="164"/>
  <c r="W96" i="164"/>
  <c r="BA94" i="164"/>
  <c r="AY94" i="164"/>
  <c r="AW94" i="164"/>
  <c r="AT94" i="164"/>
  <c r="AR94" i="164"/>
  <c r="AP94" i="164"/>
  <c r="AM94" i="164"/>
  <c r="AK94" i="164"/>
  <c r="AI94" i="164"/>
  <c r="AF94" i="164"/>
  <c r="AD94" i="164"/>
  <c r="AB94" i="164"/>
  <c r="Y94" i="164"/>
  <c r="W94" i="164"/>
  <c r="U94" i="164"/>
  <c r="R94" i="164"/>
  <c r="P94" i="164"/>
  <c r="N94" i="164"/>
  <c r="K94" i="164"/>
  <c r="I94" i="164"/>
  <c r="G94" i="164"/>
  <c r="BA92" i="164"/>
  <c r="AY92" i="164"/>
  <c r="AW92" i="164"/>
  <c r="AT92" i="164"/>
  <c r="AR92" i="164"/>
  <c r="AP92" i="164"/>
  <c r="AM92" i="164"/>
  <c r="AK92" i="164"/>
  <c r="AI92" i="164"/>
  <c r="AF92" i="164"/>
  <c r="AD92" i="164"/>
  <c r="AB92" i="164"/>
  <c r="Y92" i="164"/>
  <c r="W92" i="164"/>
  <c r="U92" i="164"/>
  <c r="R92" i="164"/>
  <c r="P92" i="164"/>
  <c r="N92" i="164"/>
  <c r="K92" i="164"/>
  <c r="I92" i="164"/>
  <c r="G92" i="164"/>
  <c r="BA91" i="164"/>
  <c r="AT91" i="164"/>
  <c r="AR91" i="164"/>
  <c r="BA89" i="164"/>
  <c r="AY89" i="164"/>
  <c r="AW89" i="164"/>
  <c r="AT89" i="164"/>
  <c r="AR89" i="164"/>
  <c r="AP89" i="164"/>
  <c r="AM89" i="164"/>
  <c r="AK89" i="164"/>
  <c r="AI89" i="164"/>
  <c r="AF89" i="164"/>
  <c r="AD89" i="164"/>
  <c r="AB89" i="164"/>
  <c r="Y89" i="164"/>
  <c r="W89" i="164"/>
  <c r="U89" i="164"/>
  <c r="R89" i="164"/>
  <c r="P89" i="164"/>
  <c r="N89" i="164"/>
  <c r="K89" i="164"/>
  <c r="I89" i="164"/>
  <c r="G89" i="164"/>
  <c r="BA87" i="164"/>
  <c r="AY87" i="164"/>
  <c r="AW87" i="164"/>
  <c r="AT87" i="164"/>
  <c r="AR87" i="164"/>
  <c r="AP87" i="164"/>
  <c r="AM87" i="164"/>
  <c r="AK87" i="164"/>
  <c r="AI87" i="164"/>
  <c r="AF87" i="164"/>
  <c r="AD87" i="164"/>
  <c r="AB87" i="164"/>
  <c r="Y87" i="164"/>
  <c r="W87" i="164"/>
  <c r="U87" i="164"/>
  <c r="R87" i="164"/>
  <c r="P87" i="164"/>
  <c r="N87" i="164"/>
  <c r="K87" i="164"/>
  <c r="I87" i="164"/>
  <c r="G87" i="164"/>
  <c r="AY86" i="164"/>
  <c r="AP86" i="164"/>
  <c r="AB86" i="164"/>
  <c r="BA84" i="164"/>
  <c r="AY84" i="164"/>
  <c r="AW84" i="164"/>
  <c r="AT84" i="164"/>
  <c r="AR84" i="164"/>
  <c r="AP84" i="164"/>
  <c r="AM84" i="164"/>
  <c r="AK84" i="164"/>
  <c r="AI84" i="164"/>
  <c r="AF84" i="164"/>
  <c r="AD84" i="164"/>
  <c r="AB84" i="164"/>
  <c r="Y84" i="164"/>
  <c r="W84" i="164"/>
  <c r="U84" i="164"/>
  <c r="R84" i="164"/>
  <c r="P84" i="164"/>
  <c r="N84" i="164"/>
  <c r="K84" i="164"/>
  <c r="I84" i="164"/>
  <c r="G84" i="164"/>
  <c r="BA82" i="164"/>
  <c r="AY82" i="164"/>
  <c r="AW82" i="164"/>
  <c r="AT82" i="164"/>
  <c r="AR82" i="164"/>
  <c r="AP82" i="164"/>
  <c r="AM82" i="164"/>
  <c r="AK82" i="164"/>
  <c r="AI82" i="164"/>
  <c r="AF82" i="164"/>
  <c r="AD82" i="164"/>
  <c r="AB82" i="164"/>
  <c r="Y82" i="164"/>
  <c r="W82" i="164"/>
  <c r="U82" i="164"/>
  <c r="R82" i="164"/>
  <c r="P82" i="164"/>
  <c r="N82" i="164"/>
  <c r="K82" i="164"/>
  <c r="I82" i="164"/>
  <c r="G82" i="164"/>
  <c r="AM81" i="164"/>
  <c r="AK81" i="164"/>
  <c r="AI81" i="164"/>
  <c r="AF81" i="164"/>
  <c r="Y81" i="164"/>
  <c r="R81" i="164"/>
  <c r="N81" i="164"/>
  <c r="BA79" i="164"/>
  <c r="AY79" i="164"/>
  <c r="AW79" i="164"/>
  <c r="AT79" i="164"/>
  <c r="AR79" i="164"/>
  <c r="AP79" i="164"/>
  <c r="AM79" i="164"/>
  <c r="AK79" i="164"/>
  <c r="AI79" i="164"/>
  <c r="AF79" i="164"/>
  <c r="AD79" i="164"/>
  <c r="AB79" i="164"/>
  <c r="Y79" i="164"/>
  <c r="W79" i="164"/>
  <c r="U79" i="164"/>
  <c r="R79" i="164"/>
  <c r="P79" i="164"/>
  <c r="N79" i="164"/>
  <c r="K79" i="164"/>
  <c r="I79" i="164"/>
  <c r="G79" i="164"/>
  <c r="BA77" i="164"/>
  <c r="AY77" i="164"/>
  <c r="AW77" i="164"/>
  <c r="AT77" i="164"/>
  <c r="AR77" i="164"/>
  <c r="AP77" i="164"/>
  <c r="AM77" i="164"/>
  <c r="AK77" i="164"/>
  <c r="AI77" i="164"/>
  <c r="AF77" i="164"/>
  <c r="AD77" i="164"/>
  <c r="AB77" i="164"/>
  <c r="Y77" i="164"/>
  <c r="W77" i="164"/>
  <c r="U77" i="164"/>
  <c r="R77" i="164"/>
  <c r="P77" i="164"/>
  <c r="N77" i="164"/>
  <c r="K77" i="164"/>
  <c r="I77" i="164"/>
  <c r="G77" i="164"/>
  <c r="BA76" i="164"/>
  <c r="AY76" i="164"/>
  <c r="AP76" i="164"/>
  <c r="AF76" i="164"/>
  <c r="AD76" i="164"/>
  <c r="U76" i="164"/>
  <c r="P76" i="164"/>
  <c r="N76" i="164"/>
  <c r="K76" i="164"/>
  <c r="BA74" i="164"/>
  <c r="AY74" i="164"/>
  <c r="AW74" i="164"/>
  <c r="AT74" i="164"/>
  <c r="AR74" i="164"/>
  <c r="AP74" i="164"/>
  <c r="AM74" i="164"/>
  <c r="AK74" i="164"/>
  <c r="AI74" i="164"/>
  <c r="AF74" i="164"/>
  <c r="AD74" i="164"/>
  <c r="AB74" i="164"/>
  <c r="Y74" i="164"/>
  <c r="W74" i="164"/>
  <c r="U74" i="164"/>
  <c r="R74" i="164"/>
  <c r="P74" i="164"/>
  <c r="N74" i="164"/>
  <c r="K74" i="164"/>
  <c r="I74" i="164"/>
  <c r="G74" i="164"/>
  <c r="BA72" i="164"/>
  <c r="AY72" i="164"/>
  <c r="AW72" i="164"/>
  <c r="AT72" i="164"/>
  <c r="AR72" i="164"/>
  <c r="AP72" i="164"/>
  <c r="AM72" i="164"/>
  <c r="AK72" i="164"/>
  <c r="AI72" i="164"/>
  <c r="AF72" i="164"/>
  <c r="AD72" i="164"/>
  <c r="AB72" i="164"/>
  <c r="Y72" i="164"/>
  <c r="W72" i="164"/>
  <c r="U72" i="164"/>
  <c r="R72" i="164"/>
  <c r="P72" i="164"/>
  <c r="N72" i="164"/>
  <c r="K72" i="164"/>
  <c r="I72" i="164"/>
  <c r="G72" i="164"/>
  <c r="AF71" i="164"/>
  <c r="AD71" i="164"/>
  <c r="BA69" i="164"/>
  <c r="AY69" i="164"/>
  <c r="AW69" i="164"/>
  <c r="AT69" i="164"/>
  <c r="AR69" i="164"/>
  <c r="AP69" i="164"/>
  <c r="AM69" i="164"/>
  <c r="AK69" i="164"/>
  <c r="AI69" i="164"/>
  <c r="AF69" i="164"/>
  <c r="AD69" i="164"/>
  <c r="AB69" i="164"/>
  <c r="Y69" i="164"/>
  <c r="W69" i="164"/>
  <c r="U69" i="164"/>
  <c r="R69" i="164"/>
  <c r="P69" i="164"/>
  <c r="N69" i="164"/>
  <c r="K69" i="164"/>
  <c r="I69" i="164"/>
  <c r="G69" i="164"/>
  <c r="BA67" i="164"/>
  <c r="AY67" i="164"/>
  <c r="AW67" i="164"/>
  <c r="AT67" i="164"/>
  <c r="AR67" i="164"/>
  <c r="AP67" i="164"/>
  <c r="AM67" i="164"/>
  <c r="AK67" i="164"/>
  <c r="AI67" i="164"/>
  <c r="AF67" i="164"/>
  <c r="AD67" i="164"/>
  <c r="AB67" i="164"/>
  <c r="Y67" i="164"/>
  <c r="W67" i="164"/>
  <c r="U67" i="164"/>
  <c r="R67" i="164"/>
  <c r="P67" i="164"/>
  <c r="N67" i="164"/>
  <c r="K67" i="164"/>
  <c r="I67" i="164"/>
  <c r="G67" i="164"/>
  <c r="AT66" i="164"/>
  <c r="AR66" i="164"/>
  <c r="AM66" i="164"/>
  <c r="AK66" i="164"/>
  <c r="W66" i="164"/>
  <c r="U66" i="164"/>
  <c r="K66" i="164"/>
  <c r="G66" i="164"/>
  <c r="BA64" i="164"/>
  <c r="AY64" i="164"/>
  <c r="AW64" i="164"/>
  <c r="AT64" i="164"/>
  <c r="AR64" i="164"/>
  <c r="AP64" i="164"/>
  <c r="AM64" i="164"/>
  <c r="AK64" i="164"/>
  <c r="AI64" i="164"/>
  <c r="AF64" i="164"/>
  <c r="AD64" i="164"/>
  <c r="AB64" i="164"/>
  <c r="Y64" i="164"/>
  <c r="W64" i="164"/>
  <c r="U64" i="164"/>
  <c r="R64" i="164"/>
  <c r="P64" i="164"/>
  <c r="N64" i="164"/>
  <c r="K64" i="164"/>
  <c r="I64" i="164"/>
  <c r="G64" i="164"/>
  <c r="BA62" i="164"/>
  <c r="AY62" i="164"/>
  <c r="AW62" i="164"/>
  <c r="AT62" i="164"/>
  <c r="AR62" i="164"/>
  <c r="AP62" i="164"/>
  <c r="AM62" i="164"/>
  <c r="AK62" i="164"/>
  <c r="AI62" i="164"/>
  <c r="AF62" i="164"/>
  <c r="AD62" i="164"/>
  <c r="AB62" i="164"/>
  <c r="Y62" i="164"/>
  <c r="W62" i="164"/>
  <c r="U62" i="164"/>
  <c r="R62" i="164"/>
  <c r="P62" i="164"/>
  <c r="N62" i="164"/>
  <c r="K62" i="164"/>
  <c r="I62" i="164"/>
  <c r="G62" i="164"/>
  <c r="AI61" i="164"/>
  <c r="Y61" i="164"/>
  <c r="I61" i="164"/>
  <c r="BA59" i="164"/>
  <c r="AY59" i="164"/>
  <c r="AW59" i="164"/>
  <c r="AT59" i="164"/>
  <c r="AR59" i="164"/>
  <c r="AP59" i="164"/>
  <c r="AM59" i="164"/>
  <c r="AK59" i="164"/>
  <c r="AI59" i="164"/>
  <c r="AF59" i="164"/>
  <c r="AD59" i="164"/>
  <c r="AB59" i="164"/>
  <c r="Y59" i="164"/>
  <c r="W59" i="164"/>
  <c r="U59" i="164"/>
  <c r="R59" i="164"/>
  <c r="P59" i="164"/>
  <c r="N59" i="164"/>
  <c r="K59" i="164"/>
  <c r="I59" i="164"/>
  <c r="G59" i="164"/>
  <c r="BA57" i="164"/>
  <c r="AY57" i="164"/>
  <c r="AW57" i="164"/>
  <c r="AT57" i="164"/>
  <c r="AR57" i="164"/>
  <c r="AP57" i="164"/>
  <c r="AM57" i="164"/>
  <c r="AK57" i="164"/>
  <c r="AI57" i="164"/>
  <c r="AF57" i="164"/>
  <c r="AD57" i="164"/>
  <c r="AB57" i="164"/>
  <c r="Y57" i="164"/>
  <c r="W57" i="164"/>
  <c r="U57" i="164"/>
  <c r="R57" i="164"/>
  <c r="P57" i="164"/>
  <c r="N57" i="164"/>
  <c r="K57" i="164"/>
  <c r="I57" i="164"/>
  <c r="G57" i="164"/>
  <c r="BA56" i="164"/>
  <c r="AW56" i="164"/>
  <c r="AY56" i="164"/>
  <c r="AD56" i="164"/>
  <c r="Y56" i="164"/>
  <c r="U56" i="164"/>
  <c r="BA54" i="164"/>
  <c r="AY54" i="164"/>
  <c r="AW54" i="164"/>
  <c r="AT54" i="164"/>
  <c r="AR54" i="164"/>
  <c r="AP54" i="164"/>
  <c r="AM54" i="164"/>
  <c r="AK54" i="164"/>
  <c r="AI54" i="164"/>
  <c r="AF54" i="164"/>
  <c r="AD54" i="164"/>
  <c r="AB54" i="164"/>
  <c r="Y54" i="164"/>
  <c r="W54" i="164"/>
  <c r="U54" i="164"/>
  <c r="R54" i="164"/>
  <c r="P54" i="164"/>
  <c r="N54" i="164"/>
  <c r="K54" i="164"/>
  <c r="I54" i="164"/>
  <c r="G54" i="164"/>
  <c r="BA52" i="164"/>
  <c r="AY52" i="164"/>
  <c r="AW52" i="164"/>
  <c r="AT52" i="164"/>
  <c r="AR52" i="164"/>
  <c r="AP52" i="164"/>
  <c r="AM52" i="164"/>
  <c r="AK52" i="164"/>
  <c r="AI52" i="164"/>
  <c r="AF52" i="164"/>
  <c r="AD52" i="164"/>
  <c r="AB52" i="164"/>
  <c r="Y52" i="164"/>
  <c r="W52" i="164"/>
  <c r="U52" i="164"/>
  <c r="R52" i="164"/>
  <c r="P52" i="164"/>
  <c r="N52" i="164"/>
  <c r="K52" i="164"/>
  <c r="I52" i="164"/>
  <c r="G52" i="164"/>
  <c r="BA51" i="164"/>
  <c r="AW51" i="164"/>
  <c r="AM51" i="164"/>
  <c r="AI51" i="164"/>
  <c r="Y51" i="164"/>
  <c r="U51" i="164"/>
  <c r="R51" i="164"/>
  <c r="BA49" i="164"/>
  <c r="AY49" i="164"/>
  <c r="AW49" i="164"/>
  <c r="AT49" i="164"/>
  <c r="AR49" i="164"/>
  <c r="AP49" i="164"/>
  <c r="AM49" i="164"/>
  <c r="AK49" i="164"/>
  <c r="AI49" i="164"/>
  <c r="AF49" i="164"/>
  <c r="AD49" i="164"/>
  <c r="AB49" i="164"/>
  <c r="Y49" i="164"/>
  <c r="W49" i="164"/>
  <c r="U49" i="164"/>
  <c r="R49" i="164"/>
  <c r="P49" i="164"/>
  <c r="N49" i="164"/>
  <c r="K49" i="164"/>
  <c r="I49" i="164"/>
  <c r="G49" i="164"/>
  <c r="BA47" i="164"/>
  <c r="AY47" i="164"/>
  <c r="AW47" i="164"/>
  <c r="AT47" i="164"/>
  <c r="AR47" i="164"/>
  <c r="AP47" i="164"/>
  <c r="AM47" i="164"/>
  <c r="AK47" i="164"/>
  <c r="AI47" i="164"/>
  <c r="AF47" i="164"/>
  <c r="AD47" i="164"/>
  <c r="AB47" i="164"/>
  <c r="Y47" i="164"/>
  <c r="W47" i="164"/>
  <c r="U47" i="164"/>
  <c r="R47" i="164"/>
  <c r="P47" i="164"/>
  <c r="N47" i="164"/>
  <c r="K47" i="164"/>
  <c r="I47" i="164"/>
  <c r="G47" i="164"/>
  <c r="AT46" i="164"/>
  <c r="AP46" i="164"/>
  <c r="AM46" i="164"/>
  <c r="AI46" i="164"/>
  <c r="U46" i="164"/>
  <c r="K46" i="164"/>
  <c r="BA44" i="164"/>
  <c r="AY44" i="164"/>
  <c r="AW44" i="164"/>
  <c r="AT44" i="164"/>
  <c r="AR44" i="164"/>
  <c r="AP44" i="164"/>
  <c r="AM44" i="164"/>
  <c r="AK44" i="164"/>
  <c r="AI44" i="164"/>
  <c r="AF44" i="164"/>
  <c r="AD44" i="164"/>
  <c r="AB44" i="164"/>
  <c r="Y44" i="164"/>
  <c r="W44" i="164"/>
  <c r="U44" i="164"/>
  <c r="R44" i="164"/>
  <c r="P44" i="164"/>
  <c r="N44" i="164"/>
  <c r="K44" i="164"/>
  <c r="I44" i="164"/>
  <c r="G44" i="164"/>
  <c r="BA42" i="164"/>
  <c r="AY42" i="164"/>
  <c r="AW42" i="164"/>
  <c r="AT42" i="164"/>
  <c r="AR42" i="164"/>
  <c r="AP42" i="164"/>
  <c r="AM42" i="164"/>
  <c r="AK42" i="164"/>
  <c r="AI42" i="164"/>
  <c r="AF42" i="164"/>
  <c r="AD42" i="164"/>
  <c r="AB42" i="164"/>
  <c r="Y42" i="164"/>
  <c r="W42" i="164"/>
  <c r="U42" i="164"/>
  <c r="R42" i="164"/>
  <c r="P42" i="164"/>
  <c r="N42" i="164"/>
  <c r="K42" i="164"/>
  <c r="I42" i="164"/>
  <c r="G42" i="164"/>
  <c r="AT41" i="164"/>
  <c r="AI41" i="164"/>
  <c r="AB41" i="164"/>
  <c r="R41" i="164"/>
  <c r="N41" i="164"/>
  <c r="P41" i="164"/>
  <c r="BA39" i="164"/>
  <c r="AY39" i="164"/>
  <c r="AW39" i="164"/>
  <c r="AT39" i="164"/>
  <c r="AR39" i="164"/>
  <c r="AP39" i="164"/>
  <c r="AM39" i="164"/>
  <c r="AK39" i="164"/>
  <c r="AI39" i="164"/>
  <c r="AF39" i="164"/>
  <c r="AD39" i="164"/>
  <c r="AB39" i="164"/>
  <c r="Y39" i="164"/>
  <c r="W39" i="164"/>
  <c r="U39" i="164"/>
  <c r="R39" i="164"/>
  <c r="P39" i="164"/>
  <c r="N39" i="164"/>
  <c r="K39" i="164"/>
  <c r="I39" i="164"/>
  <c r="G39" i="164"/>
  <c r="BA37" i="164"/>
  <c r="AY37" i="164"/>
  <c r="AW37" i="164"/>
  <c r="AT37" i="164"/>
  <c r="AR37" i="164"/>
  <c r="AP37" i="164"/>
  <c r="AM37" i="164"/>
  <c r="AK37" i="164"/>
  <c r="AI37" i="164"/>
  <c r="AF37" i="164"/>
  <c r="AD37" i="164"/>
  <c r="AB37" i="164"/>
  <c r="Y37" i="164"/>
  <c r="W37" i="164"/>
  <c r="U37" i="164"/>
  <c r="R37" i="164"/>
  <c r="P37" i="164"/>
  <c r="N37" i="164"/>
  <c r="K37" i="164"/>
  <c r="I37" i="164"/>
  <c r="G37" i="164"/>
  <c r="AY36" i="164"/>
  <c r="AM36" i="164"/>
  <c r="AF36" i="164"/>
  <c r="AD36" i="164"/>
  <c r="AB36" i="164"/>
  <c r="U36" i="164"/>
  <c r="BA34" i="164"/>
  <c r="AY34" i="164"/>
  <c r="AW34" i="164"/>
  <c r="AT34" i="164"/>
  <c r="AR34" i="164"/>
  <c r="AP34" i="164"/>
  <c r="AM34" i="164"/>
  <c r="AK34" i="164"/>
  <c r="AI34" i="164"/>
  <c r="AF34" i="164"/>
  <c r="AD34" i="164"/>
  <c r="AB34" i="164"/>
  <c r="Y34" i="164"/>
  <c r="W34" i="164"/>
  <c r="U34" i="164"/>
  <c r="R34" i="164"/>
  <c r="P34" i="164"/>
  <c r="N34" i="164"/>
  <c r="K34" i="164"/>
  <c r="I34" i="164"/>
  <c r="G34" i="164"/>
  <c r="BA32" i="164"/>
  <c r="AY32" i="164"/>
  <c r="AW32" i="164"/>
  <c r="AT32" i="164"/>
  <c r="AR32" i="164"/>
  <c r="AP32" i="164"/>
  <c r="AM32" i="164"/>
  <c r="AK32" i="164"/>
  <c r="AI32" i="164"/>
  <c r="AF32" i="164"/>
  <c r="AD32" i="164"/>
  <c r="AB32" i="164"/>
  <c r="Y32" i="164"/>
  <c r="W32" i="164"/>
  <c r="U32" i="164"/>
  <c r="R32" i="164"/>
  <c r="P32" i="164"/>
  <c r="N32" i="164"/>
  <c r="K32" i="164"/>
  <c r="I32" i="164"/>
  <c r="G32" i="164"/>
  <c r="BA31" i="164"/>
  <c r="AY31" i="164"/>
  <c r="AW31" i="164"/>
  <c r="AK31" i="164"/>
  <c r="R31" i="164"/>
  <c r="P31" i="164"/>
  <c r="BA29" i="164"/>
  <c r="AY29" i="164"/>
  <c r="AW29" i="164"/>
  <c r="AT29" i="164"/>
  <c r="AR29" i="164"/>
  <c r="AP29" i="164"/>
  <c r="AM29" i="164"/>
  <c r="AK29" i="164"/>
  <c r="AI29" i="164"/>
  <c r="AF29" i="164"/>
  <c r="AD29" i="164"/>
  <c r="AB29" i="164"/>
  <c r="Y29" i="164"/>
  <c r="W29" i="164"/>
  <c r="U29" i="164"/>
  <c r="R29" i="164"/>
  <c r="P29" i="164"/>
  <c r="N29" i="164"/>
  <c r="K29" i="164"/>
  <c r="I29" i="164"/>
  <c r="G29" i="164"/>
  <c r="BA27" i="164"/>
  <c r="AY27" i="164"/>
  <c r="AW27" i="164"/>
  <c r="AT27" i="164"/>
  <c r="AR27" i="164"/>
  <c r="AP27" i="164"/>
  <c r="AM27" i="164"/>
  <c r="AK27" i="164"/>
  <c r="AI27" i="164"/>
  <c r="AF27" i="164"/>
  <c r="AD27" i="164"/>
  <c r="AB27" i="164"/>
  <c r="Y27" i="164"/>
  <c r="W27" i="164"/>
  <c r="U27" i="164"/>
  <c r="R27" i="164"/>
  <c r="P27" i="164"/>
  <c r="N27" i="164"/>
  <c r="K27" i="164"/>
  <c r="I27" i="164"/>
  <c r="G27" i="164"/>
  <c r="AW26" i="164"/>
  <c r="AT26" i="164"/>
  <c r="AR26" i="164"/>
  <c r="AK26" i="164"/>
  <c r="AD26" i="164"/>
  <c r="AB26" i="164"/>
  <c r="W26" i="164"/>
  <c r="G26" i="164"/>
  <c r="BA24" i="164"/>
  <c r="AY24" i="164"/>
  <c r="AW24" i="164"/>
  <c r="AT24" i="164"/>
  <c r="AR24" i="164"/>
  <c r="AP24" i="164"/>
  <c r="AM24" i="164"/>
  <c r="AK24" i="164"/>
  <c r="AI24" i="164"/>
  <c r="AF24" i="164"/>
  <c r="AD24" i="164"/>
  <c r="AB24" i="164"/>
  <c r="Y24" i="164"/>
  <c r="W24" i="164"/>
  <c r="U24" i="164"/>
  <c r="R24" i="164"/>
  <c r="P24" i="164"/>
  <c r="N24" i="164"/>
  <c r="K24" i="164"/>
  <c r="I24" i="164"/>
  <c r="G24" i="164"/>
  <c r="BA22" i="164"/>
  <c r="AY22" i="164"/>
  <c r="AW22" i="164"/>
  <c r="AT22" i="164"/>
  <c r="AR22" i="164"/>
  <c r="AP22" i="164"/>
  <c r="AM22" i="164"/>
  <c r="AK22" i="164"/>
  <c r="AI22" i="164"/>
  <c r="AF22" i="164"/>
  <c r="AD22" i="164"/>
  <c r="AB22" i="164"/>
  <c r="Y22" i="164"/>
  <c r="W22" i="164"/>
  <c r="U22" i="164"/>
  <c r="R22" i="164"/>
  <c r="P22" i="164"/>
  <c r="N22" i="164"/>
  <c r="K22" i="164"/>
  <c r="I22" i="164"/>
  <c r="G22" i="164"/>
  <c r="BA21" i="164"/>
  <c r="AM21" i="164"/>
  <c r="AK21" i="164"/>
  <c r="AI21" i="164"/>
  <c r="AD21" i="164"/>
  <c r="AF21" i="164"/>
  <c r="U21" i="164"/>
  <c r="N21" i="164"/>
  <c r="K21" i="164"/>
  <c r="I21" i="164"/>
  <c r="BA19" i="164"/>
  <c r="AY19" i="164"/>
  <c r="AW19" i="164"/>
  <c r="AT19" i="164"/>
  <c r="AR19" i="164"/>
  <c r="AP19" i="164"/>
  <c r="AM19" i="164"/>
  <c r="AK19" i="164"/>
  <c r="AI19" i="164"/>
  <c r="AF19" i="164"/>
  <c r="AD19" i="164"/>
  <c r="AB19" i="164"/>
  <c r="W19" i="164"/>
  <c r="U19" i="164"/>
  <c r="R19" i="164"/>
  <c r="P19" i="164"/>
  <c r="N19" i="164"/>
  <c r="K19" i="164"/>
  <c r="I19" i="164"/>
  <c r="G19" i="164"/>
  <c r="BA17" i="164"/>
  <c r="AY17" i="164"/>
  <c r="AW17" i="164"/>
  <c r="AT17" i="164"/>
  <c r="AR17" i="164"/>
  <c r="AP17" i="164"/>
  <c r="AM17" i="164"/>
  <c r="AK17" i="164"/>
  <c r="AI17" i="164"/>
  <c r="AF17" i="164"/>
  <c r="AD17" i="164"/>
  <c r="AB17" i="164"/>
  <c r="Y17" i="164"/>
  <c r="W17" i="164"/>
  <c r="U17" i="164"/>
  <c r="R17" i="164"/>
  <c r="P17" i="164"/>
  <c r="N17" i="164"/>
  <c r="K17" i="164"/>
  <c r="I17" i="164"/>
  <c r="G17" i="164"/>
  <c r="BA16" i="164"/>
  <c r="AM16" i="164"/>
  <c r="AI16" i="164"/>
  <c r="Y16" i="164"/>
  <c r="R16" i="164"/>
  <c r="BA14" i="164"/>
  <c r="AY14" i="164"/>
  <c r="AW14" i="164"/>
  <c r="AT14" i="164"/>
  <c r="AR14" i="164"/>
  <c r="AP14" i="164"/>
  <c r="AM14" i="164"/>
  <c r="AK14" i="164"/>
  <c r="AI14" i="164"/>
  <c r="AF14" i="164"/>
  <c r="AD14" i="164"/>
  <c r="AB14" i="164"/>
  <c r="Y14" i="164"/>
  <c r="W14" i="164"/>
  <c r="U14" i="164"/>
  <c r="R14" i="164"/>
  <c r="P14" i="164"/>
  <c r="N14" i="164"/>
  <c r="K14" i="164"/>
  <c r="I14" i="164"/>
  <c r="G14" i="164"/>
  <c r="BA12" i="164"/>
  <c r="AY12" i="164"/>
  <c r="AW12" i="164"/>
  <c r="AT12" i="164"/>
  <c r="AR12" i="164"/>
  <c r="AP12" i="164"/>
  <c r="AM12" i="164"/>
  <c r="AK12" i="164"/>
  <c r="AI12" i="164"/>
  <c r="AF12" i="164"/>
  <c r="AD12" i="164"/>
  <c r="AB12" i="164"/>
  <c r="Y12" i="164"/>
  <c r="W12" i="164"/>
  <c r="U12" i="164"/>
  <c r="R12" i="164"/>
  <c r="P12" i="164"/>
  <c r="N12" i="164"/>
  <c r="K12" i="164"/>
  <c r="I12" i="164"/>
  <c r="G12" i="164"/>
  <c r="BA11" i="164"/>
  <c r="AY11" i="164"/>
  <c r="AW11" i="164"/>
  <c r="AT11" i="164"/>
  <c r="AR11" i="164"/>
  <c r="AP11" i="164"/>
  <c r="AK11" i="164"/>
  <c r="AF11" i="164"/>
  <c r="Y11" i="164"/>
  <c r="I11" i="164"/>
  <c r="BA9" i="164"/>
  <c r="AY9" i="164"/>
  <c r="AW9" i="164"/>
  <c r="AT9" i="164"/>
  <c r="AR9" i="164"/>
  <c r="AP9" i="164"/>
  <c r="AM9" i="164"/>
  <c r="AK9" i="164"/>
  <c r="AI9" i="164"/>
  <c r="AF9" i="164"/>
  <c r="AD9" i="164"/>
  <c r="AB9" i="164"/>
  <c r="Y9" i="164"/>
  <c r="W9" i="164"/>
  <c r="U9" i="164"/>
  <c r="R9" i="164"/>
  <c r="P9" i="164"/>
  <c r="N9" i="164"/>
  <c r="K9" i="164"/>
  <c r="I9" i="164"/>
  <c r="G9" i="164"/>
  <c r="BA7" i="164"/>
  <c r="AY7" i="164"/>
  <c r="AW7" i="164"/>
  <c r="AT7" i="164"/>
  <c r="AR7" i="164"/>
  <c r="AP7" i="164"/>
  <c r="AM7" i="164"/>
  <c r="AK7" i="164"/>
  <c r="AI7" i="164"/>
  <c r="AF7" i="164"/>
  <c r="AD7" i="164"/>
  <c r="AB7" i="164"/>
  <c r="Y7" i="164"/>
  <c r="U7" i="164"/>
  <c r="P7" i="164"/>
  <c r="N7" i="164"/>
  <c r="K7" i="164"/>
  <c r="I7" i="164"/>
  <c r="G7" i="164"/>
  <c r="BA226" i="164"/>
  <c r="AM226" i="164"/>
  <c r="AI226" i="164"/>
  <c r="Y226" i="164"/>
  <c r="N226" i="164"/>
  <c r="I226" i="164"/>
  <c r="BA224" i="164"/>
  <c r="AY224" i="164"/>
  <c r="AW224" i="164"/>
  <c r="AT224" i="164"/>
  <c r="AR224" i="164"/>
  <c r="AP224" i="164"/>
  <c r="AM224" i="164"/>
  <c r="AK224" i="164"/>
  <c r="AI224" i="164"/>
  <c r="AF224" i="164"/>
  <c r="AD224" i="164"/>
  <c r="AB224" i="164"/>
  <c r="Y224" i="164"/>
  <c r="W224" i="164"/>
  <c r="U224" i="164"/>
  <c r="R224" i="164"/>
  <c r="P224" i="164"/>
  <c r="N224" i="164"/>
  <c r="K224" i="164"/>
  <c r="I224" i="164"/>
  <c r="G224" i="164"/>
  <c r="BA222" i="164"/>
  <c r="AY222" i="164"/>
  <c r="AW222" i="164"/>
  <c r="AT222" i="164"/>
  <c r="AR222" i="164"/>
  <c r="AP222" i="164"/>
  <c r="AM222" i="164"/>
  <c r="AK222" i="164"/>
  <c r="AI222" i="164"/>
  <c r="AF222" i="164"/>
  <c r="AD222" i="164"/>
  <c r="AB222" i="164"/>
  <c r="Y222" i="164"/>
  <c r="W222" i="164"/>
  <c r="U222" i="164"/>
  <c r="R222" i="164"/>
  <c r="P222" i="164"/>
  <c r="N222" i="164"/>
  <c r="K222" i="164"/>
  <c r="I222" i="164"/>
  <c r="G222" i="164"/>
  <c r="AR221" i="164"/>
  <c r="AB221" i="164"/>
  <c r="Y221" i="164"/>
  <c r="P221" i="164"/>
  <c r="G221" i="164"/>
  <c r="BA219" i="164"/>
  <c r="AY219" i="164"/>
  <c r="AW219" i="164"/>
  <c r="AT219" i="164"/>
  <c r="AR219" i="164"/>
  <c r="AP219" i="164"/>
  <c r="AM219" i="164"/>
  <c r="AK219" i="164"/>
  <c r="AI219" i="164"/>
  <c r="AF219" i="164"/>
  <c r="AD219" i="164"/>
  <c r="AB219" i="164"/>
  <c r="Y219" i="164"/>
  <c r="W219" i="164"/>
  <c r="U219" i="164"/>
  <c r="R219" i="164"/>
  <c r="P219" i="164"/>
  <c r="N219" i="164"/>
  <c r="K219" i="164"/>
  <c r="I219" i="164"/>
  <c r="G219" i="164"/>
  <c r="BA217" i="164"/>
  <c r="AY217" i="164"/>
  <c r="AW217" i="164"/>
  <c r="AT217" i="164"/>
  <c r="AR217" i="164"/>
  <c r="AP217" i="164"/>
  <c r="AM217" i="164"/>
  <c r="AK217" i="164"/>
  <c r="AI217" i="164"/>
  <c r="AF217" i="164"/>
  <c r="AD217" i="164"/>
  <c r="AB217" i="164"/>
  <c r="Y217" i="164"/>
  <c r="W217" i="164"/>
  <c r="U217" i="164"/>
  <c r="R217" i="164"/>
  <c r="P217" i="164"/>
  <c r="N217" i="164"/>
  <c r="K217" i="164"/>
  <c r="I217" i="164"/>
  <c r="G217" i="164"/>
  <c r="AY216" i="164"/>
  <c r="AR216" i="164"/>
  <c r="AP216" i="164"/>
  <c r="AM216" i="164"/>
  <c r="AK216" i="164"/>
  <c r="AI216" i="164"/>
  <c r="AB216" i="164"/>
  <c r="P216" i="164"/>
  <c r="BA214" i="164"/>
  <c r="AY214" i="164"/>
  <c r="AW214" i="164"/>
  <c r="AT214" i="164"/>
  <c r="AR214" i="164"/>
  <c r="AP214" i="164"/>
  <c r="AM214" i="164"/>
  <c r="AK214" i="164"/>
  <c r="AI214" i="164"/>
  <c r="AF214" i="164"/>
  <c r="AD214" i="164"/>
  <c r="AB214" i="164"/>
  <c r="Y214" i="164"/>
  <c r="W214" i="164"/>
  <c r="U214" i="164"/>
  <c r="R214" i="164"/>
  <c r="P214" i="164"/>
  <c r="N214" i="164"/>
  <c r="K214" i="164"/>
  <c r="I214" i="164"/>
  <c r="G214" i="164"/>
  <c r="BA212" i="164"/>
  <c r="AY212" i="164"/>
  <c r="AW212" i="164"/>
  <c r="AT212" i="164"/>
  <c r="AR212" i="164"/>
  <c r="AP212" i="164"/>
  <c r="AM212" i="164"/>
  <c r="AK212" i="164"/>
  <c r="AI212" i="164"/>
  <c r="AF212" i="164"/>
  <c r="AD212" i="164"/>
  <c r="AB212" i="164"/>
  <c r="Y212" i="164"/>
  <c r="W212" i="164"/>
  <c r="U212" i="164"/>
  <c r="R212" i="164"/>
  <c r="P212" i="164"/>
  <c r="N212" i="164"/>
  <c r="K212" i="164"/>
  <c r="I212" i="164"/>
  <c r="G212" i="164"/>
  <c r="AK211" i="164"/>
  <c r="AF211" i="164"/>
  <c r="W211" i="164"/>
  <c r="R211" i="164"/>
  <c r="G211" i="164"/>
  <c r="I211" i="164"/>
  <c r="BA209" i="164"/>
  <c r="AY209" i="164"/>
  <c r="AW209" i="164"/>
  <c r="AT209" i="164"/>
  <c r="AR209" i="164"/>
  <c r="AP209" i="164"/>
  <c r="AM209" i="164"/>
  <c r="AK209" i="164"/>
  <c r="AI209" i="164"/>
  <c r="AF209" i="164"/>
  <c r="AD209" i="164"/>
  <c r="AB209" i="164"/>
  <c r="Y209" i="164"/>
  <c r="W209" i="164"/>
  <c r="U209" i="164"/>
  <c r="R209" i="164"/>
  <c r="P209" i="164"/>
  <c r="N209" i="164"/>
  <c r="K209" i="164"/>
  <c r="I209" i="164"/>
  <c r="G209" i="164"/>
  <c r="BA207" i="164"/>
  <c r="AY207" i="164"/>
  <c r="AW207" i="164"/>
  <c r="AT207" i="164"/>
  <c r="AR207" i="164"/>
  <c r="AP207" i="164"/>
  <c r="AM207" i="164"/>
  <c r="AK207" i="164"/>
  <c r="AI207" i="164"/>
  <c r="AF207" i="164"/>
  <c r="AD207" i="164"/>
  <c r="AB207" i="164"/>
  <c r="Y207" i="164"/>
  <c r="W207" i="164"/>
  <c r="U207" i="164"/>
  <c r="R207" i="164"/>
  <c r="P207" i="164"/>
  <c r="N207" i="164"/>
  <c r="K207" i="164"/>
  <c r="I207" i="164"/>
  <c r="G207" i="164"/>
  <c r="BA206" i="164"/>
  <c r="AW206" i="164"/>
  <c r="AI206" i="164"/>
  <c r="Y206" i="164"/>
  <c r="W206" i="164"/>
  <c r="U206" i="164"/>
  <c r="R206" i="164"/>
  <c r="P206" i="164"/>
  <c r="N206" i="164"/>
  <c r="BA204" i="164"/>
  <c r="AY204" i="164"/>
  <c r="AW204" i="164"/>
  <c r="AT204" i="164"/>
  <c r="AR204" i="164"/>
  <c r="AP204" i="164"/>
  <c r="AM204" i="164"/>
  <c r="AK204" i="164"/>
  <c r="AI204" i="164"/>
  <c r="AF204" i="164"/>
  <c r="AD204" i="164"/>
  <c r="AB204" i="164"/>
  <c r="Y204" i="164"/>
  <c r="W204" i="164"/>
  <c r="U204" i="164"/>
  <c r="R204" i="164"/>
  <c r="P204" i="164"/>
  <c r="N204" i="164"/>
  <c r="K204" i="164"/>
  <c r="I204" i="164"/>
  <c r="G204" i="164"/>
  <c r="BA202" i="164"/>
  <c r="AY202" i="164"/>
  <c r="AW202" i="164"/>
  <c r="AT202" i="164"/>
  <c r="AR202" i="164"/>
  <c r="AP202" i="164"/>
  <c r="AM202" i="164"/>
  <c r="AK202" i="164"/>
  <c r="AI202" i="164"/>
  <c r="AF202" i="164"/>
  <c r="AD202" i="164"/>
  <c r="AB202" i="164"/>
  <c r="Y202" i="164"/>
  <c r="W202" i="164"/>
  <c r="U202" i="164"/>
  <c r="R202" i="164"/>
  <c r="P202" i="164"/>
  <c r="N202" i="164"/>
  <c r="K202" i="164"/>
  <c r="I202" i="164"/>
  <c r="G202" i="164"/>
  <c r="BA201" i="164"/>
  <c r="AW201" i="164"/>
  <c r="AR201" i="164"/>
  <c r="AK201" i="164"/>
  <c r="AB201" i="164"/>
  <c r="W201" i="164"/>
  <c r="P201" i="164"/>
  <c r="BA199" i="164"/>
  <c r="AY199" i="164"/>
  <c r="AW199" i="164"/>
  <c r="AT199" i="164"/>
  <c r="AR199" i="164"/>
  <c r="AP199" i="164"/>
  <c r="AM199" i="164"/>
  <c r="AK199" i="164"/>
  <c r="AI199" i="164"/>
  <c r="AF199" i="164"/>
  <c r="AD199" i="164"/>
  <c r="AB199" i="164"/>
  <c r="Y199" i="164"/>
  <c r="W199" i="164"/>
  <c r="U199" i="164"/>
  <c r="R199" i="164"/>
  <c r="P199" i="164"/>
  <c r="N199" i="164"/>
  <c r="K199" i="164"/>
  <c r="I199" i="164"/>
  <c r="G199" i="164"/>
  <c r="BA197" i="164"/>
  <c r="AY197" i="164"/>
  <c r="AW197" i="164"/>
  <c r="AT197" i="164"/>
  <c r="AR197" i="164"/>
  <c r="AP197" i="164"/>
  <c r="AM197" i="164"/>
  <c r="AK197" i="164"/>
  <c r="AI197" i="164"/>
  <c r="AF197" i="164"/>
  <c r="AD197" i="164"/>
  <c r="AB197" i="164"/>
  <c r="Y197" i="164"/>
  <c r="W197" i="164"/>
  <c r="U197" i="164"/>
  <c r="R197" i="164"/>
  <c r="P197" i="164"/>
  <c r="N197" i="164"/>
  <c r="K197" i="164"/>
  <c r="I197" i="164"/>
  <c r="G197" i="164"/>
  <c r="BA196" i="164"/>
  <c r="AM196" i="164"/>
  <c r="AK196" i="164"/>
  <c r="AI196" i="164"/>
  <c r="AF196" i="164"/>
  <c r="AD196" i="164"/>
  <c r="AB196" i="164"/>
  <c r="W196" i="164"/>
  <c r="P196" i="164"/>
  <c r="N196" i="164"/>
  <c r="G196" i="164"/>
  <c r="BA194" i="164"/>
  <c r="AY194" i="164"/>
  <c r="AW194" i="164"/>
  <c r="AT194" i="164"/>
  <c r="AR194" i="164"/>
  <c r="AP194" i="164"/>
  <c r="AM194" i="164"/>
  <c r="AK194" i="164"/>
  <c r="AI194" i="164"/>
  <c r="AF194" i="164"/>
  <c r="AD194" i="164"/>
  <c r="AB194" i="164"/>
  <c r="Y194" i="164"/>
  <c r="W194" i="164"/>
  <c r="U194" i="164"/>
  <c r="R194" i="164"/>
  <c r="P194" i="164"/>
  <c r="N194" i="164"/>
  <c r="K194" i="164"/>
  <c r="I194" i="164"/>
  <c r="G194" i="164"/>
  <c r="BA192" i="164"/>
  <c r="AY192" i="164"/>
  <c r="AW192" i="164"/>
  <c r="AT192" i="164"/>
  <c r="AR192" i="164"/>
  <c r="AP192" i="164"/>
  <c r="AM192" i="164"/>
  <c r="AK192" i="164"/>
  <c r="AI192" i="164"/>
  <c r="AF192" i="164"/>
  <c r="AD192" i="164"/>
  <c r="AB192" i="164"/>
  <c r="Y192" i="164"/>
  <c r="W192" i="164"/>
  <c r="U192" i="164"/>
  <c r="R192" i="164"/>
  <c r="P192" i="164"/>
  <c r="N192" i="164"/>
  <c r="K192" i="164"/>
  <c r="I192" i="164"/>
  <c r="G192" i="164"/>
  <c r="AW191" i="164"/>
  <c r="BA191" i="164"/>
  <c r="AT191" i="164"/>
  <c r="AI191" i="164"/>
  <c r="W191" i="164"/>
  <c r="BA189" i="164"/>
  <c r="AY189" i="164"/>
  <c r="AW189" i="164"/>
  <c r="AT189" i="164"/>
  <c r="AR189" i="164"/>
  <c r="AP189" i="164"/>
  <c r="AM189" i="164"/>
  <c r="AK189" i="164"/>
  <c r="AI189" i="164"/>
  <c r="AF189" i="164"/>
  <c r="AD189" i="164"/>
  <c r="AB189" i="164"/>
  <c r="Y189" i="164"/>
  <c r="W189" i="164"/>
  <c r="U189" i="164"/>
  <c r="R189" i="164"/>
  <c r="P189" i="164"/>
  <c r="N189" i="164"/>
  <c r="K189" i="164"/>
  <c r="I189" i="164"/>
  <c r="G189" i="164"/>
  <c r="BA187" i="164"/>
  <c r="AY187" i="164"/>
  <c r="AW187" i="164"/>
  <c r="AT187" i="164"/>
  <c r="AR187" i="164"/>
  <c r="AP187" i="164"/>
  <c r="AM187" i="164"/>
  <c r="AK187" i="164"/>
  <c r="AI187" i="164"/>
  <c r="AF187" i="164"/>
  <c r="AD187" i="164"/>
  <c r="AB187" i="164"/>
  <c r="Y187" i="164"/>
  <c r="W187" i="164"/>
  <c r="U187" i="164"/>
  <c r="R187" i="164"/>
  <c r="P187" i="164"/>
  <c r="N187" i="164"/>
  <c r="K187" i="164"/>
  <c r="I187" i="164"/>
  <c r="G187" i="164"/>
  <c r="AW186" i="164"/>
  <c r="AK186" i="164"/>
  <c r="AF186" i="164"/>
  <c r="AD186" i="164"/>
  <c r="Y186" i="164"/>
  <c r="U186" i="164"/>
  <c r="BA184" i="164"/>
  <c r="AY184" i="164"/>
  <c r="AW184" i="164"/>
  <c r="AT184" i="164"/>
  <c r="AR184" i="164"/>
  <c r="AP184" i="164"/>
  <c r="AM184" i="164"/>
  <c r="AK184" i="164"/>
  <c r="AI184" i="164"/>
  <c r="AF184" i="164"/>
  <c r="AD184" i="164"/>
  <c r="AB184" i="164"/>
  <c r="Y184" i="164"/>
  <c r="W184" i="164"/>
  <c r="U184" i="164"/>
  <c r="R184" i="164"/>
  <c r="P184" i="164"/>
  <c r="N184" i="164"/>
  <c r="K184" i="164"/>
  <c r="I184" i="164"/>
  <c r="G184" i="164"/>
  <c r="BA182" i="164"/>
  <c r="AY182" i="164"/>
  <c r="AW182" i="164"/>
  <c r="AT182" i="164"/>
  <c r="AR182" i="164"/>
  <c r="AP182" i="164"/>
  <c r="AM182" i="164"/>
  <c r="AK182" i="164"/>
  <c r="AI182" i="164"/>
  <c r="AF182" i="164"/>
  <c r="AD182" i="164"/>
  <c r="AB182" i="164"/>
  <c r="Y182" i="164"/>
  <c r="W182" i="164"/>
  <c r="U182" i="164"/>
  <c r="R182" i="164"/>
  <c r="P182" i="164"/>
  <c r="N182" i="164"/>
  <c r="K182" i="164"/>
  <c r="I182" i="164"/>
  <c r="G182" i="164"/>
  <c r="AY181" i="164"/>
  <c r="AT181" i="164"/>
  <c r="AP181" i="164"/>
  <c r="AF181" i="164"/>
  <c r="AB181" i="164"/>
  <c r="P181" i="164"/>
  <c r="BA179" i="164"/>
  <c r="AY179" i="164"/>
  <c r="AW179" i="164"/>
  <c r="AT179" i="164"/>
  <c r="AR179" i="164"/>
  <c r="AP179" i="164"/>
  <c r="AM179" i="164"/>
  <c r="AK179" i="164"/>
  <c r="AI179" i="164"/>
  <c r="AF179" i="164"/>
  <c r="AD179" i="164"/>
  <c r="AB179" i="164"/>
  <c r="Y179" i="164"/>
  <c r="W179" i="164"/>
  <c r="U179" i="164"/>
  <c r="R179" i="164"/>
  <c r="P179" i="164"/>
  <c r="N179" i="164"/>
  <c r="K179" i="164"/>
  <c r="I179" i="164"/>
  <c r="G179" i="164"/>
  <c r="BA177" i="164"/>
  <c r="AY177" i="164"/>
  <c r="AW177" i="164"/>
  <c r="AT177" i="164"/>
  <c r="AR177" i="164"/>
  <c r="AP177" i="164"/>
  <c r="AM177" i="164"/>
  <c r="AK177" i="164"/>
  <c r="AI177" i="164"/>
  <c r="AF177" i="164"/>
  <c r="AD177" i="164"/>
  <c r="AB177" i="164"/>
  <c r="Y177" i="164"/>
  <c r="W177" i="164"/>
  <c r="U177" i="164"/>
  <c r="R177" i="164"/>
  <c r="P177" i="164"/>
  <c r="N177" i="164"/>
  <c r="K177" i="164"/>
  <c r="I177" i="164"/>
  <c r="G177" i="164"/>
  <c r="AY176" i="164"/>
  <c r="AR176" i="164"/>
  <c r="AM176" i="164"/>
  <c r="AB176" i="164"/>
  <c r="Y176" i="164"/>
  <c r="W176" i="164"/>
  <c r="K176" i="164"/>
  <c r="G176" i="164"/>
  <c r="BA174" i="164"/>
  <c r="AY174" i="164"/>
  <c r="AW174" i="164"/>
  <c r="AT174" i="164"/>
  <c r="AR174" i="164"/>
  <c r="AP174" i="164"/>
  <c r="AM174" i="164"/>
  <c r="AK174" i="164"/>
  <c r="AI174" i="164"/>
  <c r="AF174" i="164"/>
  <c r="AD174" i="164"/>
  <c r="AB174" i="164"/>
  <c r="Y174" i="164"/>
  <c r="W174" i="164"/>
  <c r="U174" i="164"/>
  <c r="R174" i="164"/>
  <c r="P174" i="164"/>
  <c r="N174" i="164"/>
  <c r="K174" i="164"/>
  <c r="I174" i="164"/>
  <c r="G174" i="164"/>
  <c r="BA172" i="164"/>
  <c r="AY172" i="164"/>
  <c r="AW172" i="164"/>
  <c r="AT172" i="164"/>
  <c r="AR172" i="164"/>
  <c r="AP172" i="164"/>
  <c r="AM172" i="164"/>
  <c r="AK172" i="164"/>
  <c r="AI172" i="164"/>
  <c r="AF172" i="164"/>
  <c r="AD172" i="164"/>
  <c r="AB172" i="164"/>
  <c r="Y172" i="164"/>
  <c r="W172" i="164"/>
  <c r="U172" i="164"/>
  <c r="R172" i="164"/>
  <c r="P172" i="164"/>
  <c r="N172" i="164"/>
  <c r="K172" i="164"/>
  <c r="I172" i="164"/>
  <c r="G172" i="164"/>
  <c r="AP171" i="164"/>
  <c r="AM171" i="164"/>
  <c r="AK171" i="164"/>
  <c r="Y171" i="164"/>
  <c r="U171" i="164"/>
  <c r="G171" i="164"/>
  <c r="BA169" i="164"/>
  <c r="AY169" i="164"/>
  <c r="AW169" i="164"/>
  <c r="AT169" i="164"/>
  <c r="AR169" i="164"/>
  <c r="AP169" i="164"/>
  <c r="AM169" i="164"/>
  <c r="AK169" i="164"/>
  <c r="AI169" i="164"/>
  <c r="AF169" i="164"/>
  <c r="AD169" i="164"/>
  <c r="AB169" i="164"/>
  <c r="Y169" i="164"/>
  <c r="W169" i="164"/>
  <c r="U169" i="164"/>
  <c r="R169" i="164"/>
  <c r="P169" i="164"/>
  <c r="N169" i="164"/>
  <c r="K169" i="164"/>
  <c r="I169" i="164"/>
  <c r="G169" i="164"/>
  <c r="BA167" i="164"/>
  <c r="AY167" i="164"/>
  <c r="AW167" i="164"/>
  <c r="AT167" i="164"/>
  <c r="AR167" i="164"/>
  <c r="AP167" i="164"/>
  <c r="AM167" i="164"/>
  <c r="AK167" i="164"/>
  <c r="AI167" i="164"/>
  <c r="AF167" i="164"/>
  <c r="AD167" i="164"/>
  <c r="AB167" i="164"/>
  <c r="Y167" i="164"/>
  <c r="W167" i="164"/>
  <c r="U167" i="164"/>
  <c r="R167" i="164"/>
  <c r="P167" i="164"/>
  <c r="N167" i="164"/>
  <c r="K167" i="164"/>
  <c r="I167" i="164"/>
  <c r="G167" i="164"/>
  <c r="BA166" i="164"/>
  <c r="AY166" i="164"/>
  <c r="AW166" i="164"/>
  <c r="AK166" i="164"/>
  <c r="AI166" i="164"/>
  <c r="AF166" i="164"/>
  <c r="AD166" i="164"/>
  <c r="Y166" i="164"/>
  <c r="P166" i="164"/>
  <c r="N166" i="164"/>
  <c r="I166" i="164"/>
  <c r="BA164" i="164"/>
  <c r="AY164" i="164"/>
  <c r="AW164" i="164"/>
  <c r="AT164" i="164"/>
  <c r="AR164" i="164"/>
  <c r="AP164" i="164"/>
  <c r="AM164" i="164"/>
  <c r="AK164" i="164"/>
  <c r="AI164" i="164"/>
  <c r="AF164" i="164"/>
  <c r="AD164" i="164"/>
  <c r="AB164" i="164"/>
  <c r="Y164" i="164"/>
  <c r="W164" i="164"/>
  <c r="U164" i="164"/>
  <c r="R164" i="164"/>
  <c r="P164" i="164"/>
  <c r="N164" i="164"/>
  <c r="K164" i="164"/>
  <c r="I164" i="164"/>
  <c r="G164" i="164"/>
  <c r="BA162" i="164"/>
  <c r="AY162" i="164"/>
  <c r="AW162" i="164"/>
  <c r="AT162" i="164"/>
  <c r="AR162" i="164"/>
  <c r="AP162" i="164"/>
  <c r="AM162" i="164"/>
  <c r="AK162" i="164"/>
  <c r="AI162" i="164"/>
  <c r="AF162" i="164"/>
  <c r="AD162" i="164"/>
  <c r="AB162" i="164"/>
  <c r="Y162" i="164"/>
  <c r="W162" i="164"/>
  <c r="U162" i="164"/>
  <c r="R162" i="164"/>
  <c r="P162" i="164"/>
  <c r="N162" i="164"/>
  <c r="K162" i="164"/>
  <c r="I162" i="164"/>
  <c r="G162" i="164"/>
  <c r="BA161" i="164"/>
  <c r="AW161" i="164"/>
  <c r="AM161" i="164"/>
  <c r="AK161" i="164"/>
  <c r="AF161" i="164"/>
  <c r="AD161" i="164"/>
  <c r="AB161" i="164"/>
  <c r="P161" i="164"/>
  <c r="BA159" i="164"/>
  <c r="AY159" i="164"/>
  <c r="AW159" i="164"/>
  <c r="AT159" i="164"/>
  <c r="AR159" i="164"/>
  <c r="AP159" i="164"/>
  <c r="AM159" i="164"/>
  <c r="AK159" i="164"/>
  <c r="AI159" i="164"/>
  <c r="AF159" i="164"/>
  <c r="AD159" i="164"/>
  <c r="AB159" i="164"/>
  <c r="Y159" i="164"/>
  <c r="W159" i="164"/>
  <c r="U159" i="164"/>
  <c r="R159" i="164"/>
  <c r="P159" i="164"/>
  <c r="N159" i="164"/>
  <c r="K159" i="164"/>
  <c r="I159" i="164"/>
  <c r="G159" i="164"/>
  <c r="BA157" i="164"/>
  <c r="AY157" i="164"/>
  <c r="AW157" i="164"/>
  <c r="AT157" i="164"/>
  <c r="AR157" i="164"/>
  <c r="AP157" i="164"/>
  <c r="AM157" i="164"/>
  <c r="AK157" i="164"/>
  <c r="AI157" i="164"/>
  <c r="AF157" i="164"/>
  <c r="AD157" i="164"/>
  <c r="AB157" i="164"/>
  <c r="Y157" i="164"/>
  <c r="W157" i="164"/>
  <c r="U157" i="164"/>
  <c r="R157" i="164"/>
  <c r="P157" i="164"/>
  <c r="N157" i="164"/>
  <c r="K157" i="164"/>
  <c r="I157" i="164"/>
  <c r="G157" i="164"/>
  <c r="AR331" i="164"/>
  <c r="AB331" i="164"/>
  <c r="W331" i="164"/>
  <c r="Y331" i="164"/>
  <c r="R331" i="164"/>
  <c r="N331" i="164"/>
  <c r="BA329" i="164"/>
  <c r="AY329" i="164"/>
  <c r="AW329" i="164"/>
  <c r="AT329" i="164"/>
  <c r="AR329" i="164"/>
  <c r="AP329" i="164"/>
  <c r="AM329" i="164"/>
  <c r="AK329" i="164"/>
  <c r="AI329" i="164"/>
  <c r="AF329" i="164"/>
  <c r="AD329" i="164"/>
  <c r="AB329" i="164"/>
  <c r="Y329" i="164"/>
  <c r="W329" i="164"/>
  <c r="U329" i="164"/>
  <c r="R329" i="164"/>
  <c r="P329" i="164"/>
  <c r="N329" i="164"/>
  <c r="K329" i="164"/>
  <c r="I329" i="164"/>
  <c r="G329" i="164"/>
  <c r="BA327" i="164"/>
  <c r="AY327" i="164"/>
  <c r="AW327" i="164"/>
  <c r="AT327" i="164"/>
  <c r="AR327" i="164"/>
  <c r="AP327" i="164"/>
  <c r="AM327" i="164"/>
  <c r="AK327" i="164"/>
  <c r="AI327" i="164"/>
  <c r="AF327" i="164"/>
  <c r="AD327" i="164"/>
  <c r="AB327" i="164"/>
  <c r="Y327" i="164"/>
  <c r="W327" i="164"/>
  <c r="U327" i="164"/>
  <c r="R327" i="164"/>
  <c r="P327" i="164"/>
  <c r="N327" i="164"/>
  <c r="K327" i="164"/>
  <c r="I327" i="164"/>
  <c r="G327" i="164"/>
  <c r="BA326" i="164"/>
  <c r="AY326" i="164"/>
  <c r="AM326" i="164"/>
  <c r="AB326" i="164"/>
  <c r="W326" i="164"/>
  <c r="P326" i="164"/>
  <c r="BA324" i="164"/>
  <c r="AY324" i="164"/>
  <c r="AW324" i="164"/>
  <c r="AT324" i="164"/>
  <c r="AR324" i="164"/>
  <c r="AP324" i="164"/>
  <c r="AM324" i="164"/>
  <c r="AK324" i="164"/>
  <c r="AI324" i="164"/>
  <c r="AF324" i="164"/>
  <c r="AD324" i="164"/>
  <c r="AB324" i="164"/>
  <c r="Y324" i="164"/>
  <c r="W324" i="164"/>
  <c r="U324" i="164"/>
  <c r="R324" i="164"/>
  <c r="P324" i="164"/>
  <c r="N324" i="164"/>
  <c r="K324" i="164"/>
  <c r="I324" i="164"/>
  <c r="G324" i="164"/>
  <c r="BA322" i="164"/>
  <c r="AY322" i="164"/>
  <c r="AW322" i="164"/>
  <c r="AT322" i="164"/>
  <c r="AR322" i="164"/>
  <c r="AP322" i="164"/>
  <c r="AM322" i="164"/>
  <c r="AK322" i="164"/>
  <c r="AI322" i="164"/>
  <c r="AF322" i="164"/>
  <c r="AD322" i="164"/>
  <c r="AB322" i="164"/>
  <c r="Y322" i="164"/>
  <c r="W322" i="164"/>
  <c r="U322" i="164"/>
  <c r="R322" i="164"/>
  <c r="P322" i="164"/>
  <c r="N322" i="164"/>
  <c r="K322" i="164"/>
  <c r="I322" i="164"/>
  <c r="G322" i="164"/>
  <c r="AY321" i="164"/>
  <c r="AW321" i="164"/>
  <c r="AR321" i="164"/>
  <c r="AK321" i="164"/>
  <c r="AD321" i="164"/>
  <c r="K321" i="164"/>
  <c r="BA319" i="164"/>
  <c r="AY319" i="164"/>
  <c r="AW319" i="164"/>
  <c r="AT319" i="164"/>
  <c r="AR319" i="164"/>
  <c r="AP319" i="164"/>
  <c r="AM319" i="164"/>
  <c r="AK319" i="164"/>
  <c r="AI319" i="164"/>
  <c r="AF319" i="164"/>
  <c r="AD319" i="164"/>
  <c r="AB319" i="164"/>
  <c r="Y319" i="164"/>
  <c r="W319" i="164"/>
  <c r="U319" i="164"/>
  <c r="R319" i="164"/>
  <c r="P319" i="164"/>
  <c r="N319" i="164"/>
  <c r="K319" i="164"/>
  <c r="I319" i="164"/>
  <c r="G319" i="164"/>
  <c r="BA317" i="164"/>
  <c r="AY317" i="164"/>
  <c r="AW317" i="164"/>
  <c r="AT317" i="164"/>
  <c r="AR317" i="164"/>
  <c r="AP317" i="164"/>
  <c r="AM317" i="164"/>
  <c r="AK317" i="164"/>
  <c r="AI317" i="164"/>
  <c r="AF317" i="164"/>
  <c r="AD317" i="164"/>
  <c r="AB317" i="164"/>
  <c r="Y317" i="164"/>
  <c r="W317" i="164"/>
  <c r="U317" i="164"/>
  <c r="R317" i="164"/>
  <c r="P317" i="164"/>
  <c r="N317" i="164"/>
  <c r="K317" i="164"/>
  <c r="I317" i="164"/>
  <c r="G317" i="164"/>
  <c r="AY316" i="164"/>
  <c r="BA316" i="164"/>
  <c r="AP316" i="164"/>
  <c r="AK316" i="164"/>
  <c r="AF316" i="164"/>
  <c r="AD316" i="164"/>
  <c r="U316" i="164"/>
  <c r="BA314" i="164"/>
  <c r="AY314" i="164"/>
  <c r="AW314" i="164"/>
  <c r="AT314" i="164"/>
  <c r="AR314" i="164"/>
  <c r="AP314" i="164"/>
  <c r="AM314" i="164"/>
  <c r="AK314" i="164"/>
  <c r="AI314" i="164"/>
  <c r="AF314" i="164"/>
  <c r="AD314" i="164"/>
  <c r="AB314" i="164"/>
  <c r="Y314" i="164"/>
  <c r="W314" i="164"/>
  <c r="U314" i="164"/>
  <c r="R314" i="164"/>
  <c r="P314" i="164"/>
  <c r="N314" i="164"/>
  <c r="K314" i="164"/>
  <c r="I314" i="164"/>
  <c r="G314" i="164"/>
  <c r="BA312" i="164"/>
  <c r="AY312" i="164"/>
  <c r="AW312" i="164"/>
  <c r="AT312" i="164"/>
  <c r="AR312" i="164"/>
  <c r="AP312" i="164"/>
  <c r="AM312" i="164"/>
  <c r="AK312" i="164"/>
  <c r="AI312" i="164"/>
  <c r="AF312" i="164"/>
  <c r="AD312" i="164"/>
  <c r="AB312" i="164"/>
  <c r="Y312" i="164"/>
  <c r="W312" i="164"/>
  <c r="U312" i="164"/>
  <c r="R312" i="164"/>
  <c r="P312" i="164"/>
  <c r="N312" i="164"/>
  <c r="K312" i="164"/>
  <c r="I312" i="164"/>
  <c r="G312" i="164"/>
  <c r="BA311" i="164"/>
  <c r="AW311" i="164"/>
  <c r="AP311" i="164"/>
  <c r="AF311" i="164"/>
  <c r="AD311" i="164"/>
  <c r="AB311" i="164"/>
  <c r="Y311" i="164"/>
  <c r="R311" i="164"/>
  <c r="N311" i="164"/>
  <c r="I311" i="164"/>
  <c r="BA309" i="164"/>
  <c r="AY309" i="164"/>
  <c r="AW309" i="164"/>
  <c r="AT309" i="164"/>
  <c r="AR309" i="164"/>
  <c r="AP309" i="164"/>
  <c r="AM309" i="164"/>
  <c r="AK309" i="164"/>
  <c r="AI309" i="164"/>
  <c r="AF309" i="164"/>
  <c r="AD309" i="164"/>
  <c r="AB309" i="164"/>
  <c r="Y309" i="164"/>
  <c r="W309" i="164"/>
  <c r="U309" i="164"/>
  <c r="R309" i="164"/>
  <c r="P309" i="164"/>
  <c r="N309" i="164"/>
  <c r="K309" i="164"/>
  <c r="I309" i="164"/>
  <c r="G309" i="164"/>
  <c r="BA307" i="164"/>
  <c r="AY307" i="164"/>
  <c r="AW307" i="164"/>
  <c r="AT307" i="164"/>
  <c r="AR307" i="164"/>
  <c r="AP307" i="164"/>
  <c r="AM307" i="164"/>
  <c r="AK307" i="164"/>
  <c r="AI307" i="164"/>
  <c r="AF307" i="164"/>
  <c r="AD307" i="164"/>
  <c r="AB307" i="164"/>
  <c r="Y307" i="164"/>
  <c r="W307" i="164"/>
  <c r="U307" i="164"/>
  <c r="R307" i="164"/>
  <c r="P307" i="164"/>
  <c r="N307" i="164"/>
  <c r="K307" i="164"/>
  <c r="I307" i="164"/>
  <c r="G307" i="164"/>
  <c r="AT236" i="164"/>
  <c r="AM236" i="164"/>
  <c r="AK236" i="164"/>
  <c r="Y236" i="164"/>
  <c r="W236" i="164"/>
  <c r="U236" i="164"/>
  <c r="R236" i="164"/>
  <c r="G236" i="164"/>
  <c r="BA234" i="164"/>
  <c r="AY234" i="164"/>
  <c r="AW234" i="164"/>
  <c r="AT234" i="164"/>
  <c r="AR234" i="164"/>
  <c r="AP234" i="164"/>
  <c r="AM234" i="164"/>
  <c r="AK234" i="164"/>
  <c r="AI234" i="164"/>
  <c r="AF234" i="164"/>
  <c r="AD234" i="164"/>
  <c r="AB234" i="164"/>
  <c r="Y234" i="164"/>
  <c r="W234" i="164"/>
  <c r="U234" i="164"/>
  <c r="R234" i="164"/>
  <c r="P234" i="164"/>
  <c r="N234" i="164"/>
  <c r="K234" i="164"/>
  <c r="I234" i="164"/>
  <c r="G234" i="164"/>
  <c r="BA232" i="164"/>
  <c r="AY232" i="164"/>
  <c r="AW232" i="164"/>
  <c r="AT232" i="164"/>
  <c r="AR232" i="164"/>
  <c r="AP232" i="164"/>
  <c r="AM232" i="164"/>
  <c r="AK232" i="164"/>
  <c r="AI232" i="164"/>
  <c r="AF232" i="164"/>
  <c r="AD232" i="164"/>
  <c r="AB232" i="164"/>
  <c r="Y232" i="164"/>
  <c r="W232" i="164"/>
  <c r="U232" i="164"/>
  <c r="R232" i="164"/>
  <c r="P232" i="164"/>
  <c r="N232" i="164"/>
  <c r="K232" i="164"/>
  <c r="I232" i="164"/>
  <c r="G232" i="164"/>
  <c r="AW231" i="164"/>
  <c r="AY231" i="164"/>
  <c r="AR231" i="164"/>
  <c r="AK231" i="164"/>
  <c r="Y231" i="164"/>
  <c r="U231" i="164"/>
  <c r="N231" i="164"/>
  <c r="K231" i="164"/>
  <c r="I231" i="164"/>
  <c r="G231" i="164"/>
  <c r="BA229" i="164"/>
  <c r="AY229" i="164"/>
  <c r="AW229" i="164"/>
  <c r="AT229" i="164"/>
  <c r="AR229" i="164"/>
  <c r="AP229" i="164"/>
  <c r="AK229" i="164"/>
  <c r="AI229" i="164"/>
  <c r="AF229" i="164"/>
  <c r="AD229" i="164"/>
  <c r="AB229" i="164"/>
  <c r="Y229" i="164"/>
  <c r="W229" i="164"/>
  <c r="U229" i="164"/>
  <c r="R229" i="164"/>
  <c r="P229" i="164"/>
  <c r="N229" i="164"/>
  <c r="K229" i="164"/>
  <c r="I229" i="164"/>
  <c r="G229" i="164"/>
  <c r="BA227" i="164"/>
  <c r="AY227" i="164"/>
  <c r="AW227" i="164"/>
  <c r="AT227" i="164"/>
  <c r="AR227" i="164"/>
  <c r="AP227" i="164"/>
  <c r="AM227" i="164"/>
  <c r="AK227" i="164"/>
  <c r="AI227" i="164"/>
  <c r="AF227" i="164"/>
  <c r="AD227" i="164"/>
  <c r="AB227" i="164"/>
  <c r="Y227" i="164"/>
  <c r="W227" i="164"/>
  <c r="U227" i="164"/>
  <c r="R227" i="164"/>
  <c r="P227" i="164"/>
  <c r="N227" i="164"/>
  <c r="K227" i="164"/>
  <c r="I227" i="164"/>
  <c r="G227" i="164"/>
  <c r="AM376" i="164"/>
  <c r="AI376" i="164"/>
  <c r="U376" i="164"/>
  <c r="W376" i="164"/>
  <c r="P376" i="164"/>
  <c r="BA374" i="164"/>
  <c r="AY374" i="164"/>
  <c r="AW374" i="164"/>
  <c r="AT374" i="164"/>
  <c r="AR374" i="164"/>
  <c r="AP374" i="164"/>
  <c r="AM374" i="164"/>
  <c r="AK374" i="164"/>
  <c r="AI374" i="164"/>
  <c r="AF374" i="164"/>
  <c r="AD374" i="164"/>
  <c r="AB374" i="164"/>
  <c r="Y374" i="164"/>
  <c r="W374" i="164"/>
  <c r="U374" i="164"/>
  <c r="R374" i="164"/>
  <c r="P374" i="164"/>
  <c r="N374" i="164"/>
  <c r="K374" i="164"/>
  <c r="I374" i="164"/>
  <c r="G374" i="164"/>
  <c r="BA372" i="164"/>
  <c r="AY372" i="164"/>
  <c r="AW372" i="164"/>
  <c r="AT372" i="164"/>
  <c r="AR372" i="164"/>
  <c r="AP372" i="164"/>
  <c r="AM372" i="164"/>
  <c r="AK372" i="164"/>
  <c r="AI372" i="164"/>
  <c r="AF372" i="164"/>
  <c r="AD372" i="164"/>
  <c r="AB372" i="164"/>
  <c r="Y372" i="164"/>
  <c r="W372" i="164"/>
  <c r="U372" i="164"/>
  <c r="R372" i="164"/>
  <c r="P372" i="164"/>
  <c r="N372" i="164"/>
  <c r="K372" i="164"/>
  <c r="I372" i="164"/>
  <c r="G372" i="164"/>
  <c r="AT371" i="164"/>
  <c r="AI371" i="164"/>
  <c r="AB371" i="164"/>
  <c r="W371" i="164"/>
  <c r="P371" i="164"/>
  <c r="K371" i="164"/>
  <c r="BA369" i="164"/>
  <c r="AY369" i="164"/>
  <c r="AW369" i="164"/>
  <c r="AT369" i="164"/>
  <c r="AR369" i="164"/>
  <c r="AP369" i="164"/>
  <c r="AM369" i="164"/>
  <c r="AK369" i="164"/>
  <c r="AI369" i="164"/>
  <c r="AF369" i="164"/>
  <c r="AD369" i="164"/>
  <c r="AB369" i="164"/>
  <c r="Y369" i="164"/>
  <c r="W369" i="164"/>
  <c r="U369" i="164"/>
  <c r="R369" i="164"/>
  <c r="P369" i="164"/>
  <c r="N369" i="164"/>
  <c r="K369" i="164"/>
  <c r="I369" i="164"/>
  <c r="G369" i="164"/>
  <c r="BA367" i="164"/>
  <c r="AY367" i="164"/>
  <c r="AW367" i="164"/>
  <c r="AT367" i="164"/>
  <c r="AR367" i="164"/>
  <c r="AP367" i="164"/>
  <c r="AM367" i="164"/>
  <c r="AK367" i="164"/>
  <c r="AI367" i="164"/>
  <c r="AF367" i="164"/>
  <c r="AD367" i="164"/>
  <c r="AB367" i="164"/>
  <c r="Y367" i="164"/>
  <c r="W367" i="164"/>
  <c r="U367" i="164"/>
  <c r="R367" i="164"/>
  <c r="P367" i="164"/>
  <c r="N367" i="164"/>
  <c r="K367" i="164"/>
  <c r="I367" i="164"/>
  <c r="G367" i="164"/>
  <c r="AW356" i="164"/>
  <c r="AT356" i="164"/>
  <c r="AI356" i="164"/>
  <c r="K356" i="164"/>
  <c r="BA354" i="164"/>
  <c r="AY354" i="164"/>
  <c r="AW354" i="164"/>
  <c r="AT354" i="164"/>
  <c r="AR354" i="164"/>
  <c r="AP354" i="164"/>
  <c r="AM354" i="164"/>
  <c r="AK354" i="164"/>
  <c r="AI354" i="164"/>
  <c r="AF354" i="164"/>
  <c r="AD354" i="164"/>
  <c r="AB354" i="164"/>
  <c r="Y354" i="164"/>
  <c r="W354" i="164"/>
  <c r="U354" i="164"/>
  <c r="R354" i="164"/>
  <c r="P354" i="164"/>
  <c r="N354" i="164"/>
  <c r="K354" i="164"/>
  <c r="I354" i="164"/>
  <c r="G354" i="164"/>
  <c r="BA352" i="164"/>
  <c r="AY352" i="164"/>
  <c r="AW352" i="164"/>
  <c r="AT352" i="164"/>
  <c r="AR352" i="164"/>
  <c r="AP352" i="164"/>
  <c r="AM352" i="164"/>
  <c r="AK352" i="164"/>
  <c r="AI352" i="164"/>
  <c r="AF352" i="164"/>
  <c r="AD352" i="164"/>
  <c r="AB352" i="164"/>
  <c r="Y352" i="164"/>
  <c r="W352" i="164"/>
  <c r="U352" i="164"/>
  <c r="R352" i="164"/>
  <c r="P352" i="164"/>
  <c r="N352" i="164"/>
  <c r="K352" i="164"/>
  <c r="I352" i="164"/>
  <c r="G352" i="164"/>
  <c r="AW351" i="164"/>
  <c r="AD351" i="164"/>
  <c r="Y351" i="164"/>
  <c r="U351" i="164"/>
  <c r="N351" i="164"/>
  <c r="K351" i="164"/>
  <c r="BA349" i="164"/>
  <c r="AY349" i="164"/>
  <c r="AW349" i="164"/>
  <c r="AT349" i="164"/>
  <c r="AR349" i="164"/>
  <c r="AP349" i="164"/>
  <c r="AM349" i="164"/>
  <c r="AK349" i="164"/>
  <c r="AI349" i="164"/>
  <c r="AF349" i="164"/>
  <c r="AD349" i="164"/>
  <c r="AB349" i="164"/>
  <c r="Y349" i="164"/>
  <c r="W349" i="164"/>
  <c r="U349" i="164"/>
  <c r="R349" i="164"/>
  <c r="P349" i="164"/>
  <c r="N349" i="164"/>
  <c r="K349" i="164"/>
  <c r="I349" i="164"/>
  <c r="G349" i="164"/>
  <c r="BA347" i="164"/>
  <c r="AY347" i="164"/>
  <c r="AW347" i="164"/>
  <c r="AT347" i="164"/>
  <c r="AR347" i="164"/>
  <c r="AP347" i="164"/>
  <c r="AM347" i="164"/>
  <c r="AK347" i="164"/>
  <c r="AI347" i="164"/>
  <c r="AF347" i="164"/>
  <c r="AD347" i="164"/>
  <c r="AB347" i="164"/>
  <c r="Y347" i="164"/>
  <c r="W347" i="164"/>
  <c r="U347" i="164"/>
  <c r="R347" i="164"/>
  <c r="P347" i="164"/>
  <c r="N347" i="164"/>
  <c r="K347" i="164"/>
  <c r="I347" i="164"/>
  <c r="G347" i="164"/>
  <c r="AY346" i="164"/>
  <c r="AW346" i="164"/>
  <c r="AR346" i="164"/>
  <c r="AM346" i="164"/>
  <c r="AF346" i="164"/>
  <c r="AD346" i="164"/>
  <c r="AB346" i="164"/>
  <c r="R346" i="164"/>
  <c r="P346" i="164"/>
  <c r="K346" i="164"/>
  <c r="I346" i="164"/>
  <c r="G346" i="164"/>
  <c r="BA344" i="164"/>
  <c r="AY344" i="164"/>
  <c r="AW344" i="164"/>
  <c r="AR344" i="164"/>
  <c r="AP344" i="164"/>
  <c r="AM344" i="164"/>
  <c r="AK344" i="164"/>
  <c r="AI344" i="164"/>
  <c r="AF344" i="164"/>
  <c r="AD344" i="164"/>
  <c r="AB344" i="164"/>
  <c r="Y344" i="164"/>
  <c r="W344" i="164"/>
  <c r="U344" i="164"/>
  <c r="R344" i="164"/>
  <c r="P344" i="164"/>
  <c r="N344" i="164"/>
  <c r="K344" i="164"/>
  <c r="I344" i="164"/>
  <c r="G344" i="164"/>
  <c r="BA342" i="164"/>
  <c r="AY342" i="164"/>
  <c r="AW342" i="164"/>
  <c r="AT342" i="164"/>
  <c r="AR342" i="164"/>
  <c r="AP342" i="164"/>
  <c r="AM342" i="164"/>
  <c r="AK342" i="164"/>
  <c r="AI342" i="164"/>
  <c r="AF342" i="164"/>
  <c r="AD342" i="164"/>
  <c r="AB342" i="164"/>
  <c r="Y342" i="164"/>
  <c r="W342" i="164"/>
  <c r="U342" i="164"/>
  <c r="R342" i="164"/>
  <c r="P342" i="164"/>
  <c r="N342" i="164"/>
  <c r="K342" i="164"/>
  <c r="I342" i="164"/>
  <c r="G342" i="164"/>
  <c r="BA341" i="164"/>
  <c r="AY341" i="164"/>
  <c r="AP341" i="164"/>
  <c r="AT341" i="164"/>
  <c r="AK341" i="164"/>
  <c r="AI341" i="164"/>
  <c r="R341" i="164"/>
  <c r="P341" i="164"/>
  <c r="K341" i="164"/>
  <c r="BA339" i="164"/>
  <c r="AY339" i="164"/>
  <c r="AW339" i="164"/>
  <c r="AT339" i="164"/>
  <c r="AR339" i="164"/>
  <c r="AP339" i="164"/>
  <c r="AM339" i="164"/>
  <c r="AK339" i="164"/>
  <c r="AI339" i="164"/>
  <c r="AF339" i="164"/>
  <c r="AD339" i="164"/>
  <c r="AB339" i="164"/>
  <c r="Y339" i="164"/>
  <c r="W339" i="164"/>
  <c r="U339" i="164"/>
  <c r="R339" i="164"/>
  <c r="P339" i="164"/>
  <c r="N339" i="164"/>
  <c r="K339" i="164"/>
  <c r="I339" i="164"/>
  <c r="G339" i="164"/>
  <c r="BA337" i="164"/>
  <c r="AY337" i="164"/>
  <c r="AW337" i="164"/>
  <c r="AT337" i="164"/>
  <c r="AR337" i="164"/>
  <c r="AP337" i="164"/>
  <c r="AM337" i="164"/>
  <c r="AK337" i="164"/>
  <c r="AI337" i="164"/>
  <c r="AF337" i="164"/>
  <c r="AD337" i="164"/>
  <c r="AB337" i="164"/>
  <c r="Y337" i="164"/>
  <c r="W337" i="164"/>
  <c r="U337" i="164"/>
  <c r="R337" i="164"/>
  <c r="P337" i="164"/>
  <c r="N337" i="164"/>
  <c r="K337" i="164"/>
  <c r="I337" i="164"/>
  <c r="G337" i="164"/>
  <c r="W336" i="164"/>
  <c r="R336" i="164"/>
  <c r="G336" i="164"/>
  <c r="BA334" i="164"/>
  <c r="AY334" i="164"/>
  <c r="AW334" i="164"/>
  <c r="AT334" i="164"/>
  <c r="AR334" i="164"/>
  <c r="AP334" i="164"/>
  <c r="AM334" i="164"/>
  <c r="AK334" i="164"/>
  <c r="AI334" i="164"/>
  <c r="AF334" i="164"/>
  <c r="AD334" i="164"/>
  <c r="AB334" i="164"/>
  <c r="Y334" i="164"/>
  <c r="W334" i="164"/>
  <c r="U334" i="164"/>
  <c r="R334" i="164"/>
  <c r="N334" i="164"/>
  <c r="K334" i="164"/>
  <c r="I334" i="164"/>
  <c r="G334" i="164"/>
  <c r="BA332" i="164"/>
  <c r="AY332" i="164"/>
  <c r="AW332" i="164"/>
  <c r="AT332" i="164"/>
  <c r="AR332" i="164"/>
  <c r="AP332" i="164"/>
  <c r="AM332" i="164"/>
  <c r="AK332" i="164"/>
  <c r="AI332" i="164"/>
  <c r="AF332" i="164"/>
  <c r="AD332" i="164"/>
  <c r="AB332" i="164"/>
  <c r="Y332" i="164"/>
  <c r="W332" i="164"/>
  <c r="U332" i="164"/>
  <c r="R332" i="164"/>
  <c r="P332" i="164"/>
  <c r="N332" i="164"/>
  <c r="K332" i="164"/>
  <c r="I332" i="164"/>
  <c r="G332" i="164"/>
  <c r="AY156" i="164"/>
  <c r="AW156" i="164"/>
  <c r="AT156" i="164"/>
  <c r="AM156" i="164"/>
  <c r="Y156" i="164"/>
  <c r="P156" i="164"/>
  <c r="N156" i="164"/>
  <c r="BA154" i="164"/>
  <c r="AY154" i="164"/>
  <c r="AW154" i="164"/>
  <c r="AT154" i="164"/>
  <c r="AR154" i="164"/>
  <c r="AP154" i="164"/>
  <c r="AM154" i="164"/>
  <c r="AK154" i="164"/>
  <c r="AI154" i="164"/>
  <c r="AF154" i="164"/>
  <c r="AD154" i="164"/>
  <c r="AB154" i="164"/>
  <c r="Y154" i="164"/>
  <c r="W154" i="164"/>
  <c r="U154" i="164"/>
  <c r="R154" i="164"/>
  <c r="P154" i="164"/>
  <c r="N154" i="164"/>
  <c r="K154" i="164"/>
  <c r="I154" i="164"/>
  <c r="G154" i="164"/>
  <c r="BA152" i="164"/>
  <c r="AY152" i="164"/>
  <c r="AW152" i="164"/>
  <c r="AT152" i="164"/>
  <c r="AR152" i="164"/>
  <c r="AP152" i="164"/>
  <c r="AM152" i="164"/>
  <c r="AK152" i="164"/>
  <c r="AI152" i="164"/>
  <c r="AF152" i="164"/>
  <c r="AD152" i="164"/>
  <c r="AB152" i="164"/>
  <c r="Y152" i="164"/>
  <c r="W152" i="164"/>
  <c r="U152" i="164"/>
  <c r="R152" i="164"/>
  <c r="P152" i="164"/>
  <c r="N152" i="164"/>
  <c r="K152" i="164"/>
  <c r="I152" i="164"/>
  <c r="G152" i="164"/>
  <c r="BW9" i="164" l="1"/>
  <c r="DE7" i="164" s="1"/>
  <c r="FB7" i="164" s="1"/>
  <c r="FD7" i="164" s="1"/>
  <c r="BW179" i="164"/>
  <c r="BW184" i="164"/>
  <c r="BW189" i="164"/>
  <c r="BW199" i="164"/>
  <c r="BW202" i="164"/>
  <c r="BW209" i="164"/>
  <c r="BW212" i="164"/>
  <c r="BW29" i="164"/>
  <c r="DE11" i="164" s="1"/>
  <c r="BW34" i="164"/>
  <c r="DE12" i="164" s="1"/>
  <c r="BW39" i="164"/>
  <c r="DE13" i="164" s="1"/>
  <c r="BW42" i="164"/>
  <c r="CO14" i="164" s="1"/>
  <c r="BW47" i="164"/>
  <c r="CO15" i="164" s="1"/>
  <c r="BW67" i="164"/>
  <c r="CO19" i="164" s="1"/>
  <c r="BW72" i="164"/>
  <c r="CO20" i="164" s="1"/>
  <c r="BW79" i="164"/>
  <c r="BW82" i="164"/>
  <c r="BW102" i="164"/>
  <c r="BW107" i="164"/>
  <c r="BW119" i="164"/>
  <c r="BW122" i="164"/>
  <c r="BW129" i="164"/>
  <c r="BW139" i="164"/>
  <c r="BW237" i="164"/>
  <c r="BW254" i="164"/>
  <c r="BW339" i="164"/>
  <c r="BW369" i="164"/>
  <c r="BW374" i="164"/>
  <c r="BW307" i="164"/>
  <c r="BW347" i="164"/>
  <c r="BW312" i="164"/>
  <c r="BW164" i="164"/>
  <c r="BW167" i="164"/>
  <c r="BW282" i="164"/>
  <c r="BW292" i="164"/>
  <c r="BW302" i="164"/>
  <c r="BW152" i="164"/>
  <c r="BW349" i="164"/>
  <c r="BW352" i="164"/>
  <c r="BW309" i="164"/>
  <c r="BW314" i="164"/>
  <c r="BW317" i="164"/>
  <c r="BW322" i="164"/>
  <c r="BW327" i="164"/>
  <c r="BW157" i="164"/>
  <c r="BW169" i="164"/>
  <c r="BW172" i="164"/>
  <c r="BW204" i="164"/>
  <c r="BW214" i="164"/>
  <c r="BW17" i="164"/>
  <c r="CO9" i="164" s="1"/>
  <c r="BW22" i="164"/>
  <c r="CO10" i="164" s="1"/>
  <c r="BW44" i="164"/>
  <c r="DE14" i="164" s="1"/>
  <c r="BW49" i="164"/>
  <c r="DE15" i="164" s="1"/>
  <c r="BW52" i="164"/>
  <c r="CO16" i="164" s="1"/>
  <c r="BW57" i="164"/>
  <c r="CO17" i="164" s="1"/>
  <c r="BW69" i="164"/>
  <c r="DE19" i="164" s="1"/>
  <c r="BW74" i="164"/>
  <c r="DE20" i="164" s="1"/>
  <c r="BW84" i="164"/>
  <c r="BW87" i="164"/>
  <c r="BW104" i="164"/>
  <c r="BW109" i="164"/>
  <c r="BW112" i="164"/>
  <c r="BW124" i="164"/>
  <c r="BW132" i="164"/>
  <c r="BW142" i="164"/>
  <c r="BW147" i="164"/>
  <c r="BW357" i="164"/>
  <c r="BW362" i="164"/>
  <c r="BW239" i="164"/>
  <c r="BW247" i="164"/>
  <c r="BW257" i="164"/>
  <c r="BW277" i="164"/>
  <c r="BW284" i="164"/>
  <c r="BW287" i="164"/>
  <c r="BW294" i="164"/>
  <c r="BW304" i="164"/>
  <c r="BW154" i="164"/>
  <c r="BW332" i="164"/>
  <c r="BW342" i="164"/>
  <c r="BW354" i="164"/>
  <c r="BW227" i="164"/>
  <c r="BW232" i="164"/>
  <c r="BW319" i="164"/>
  <c r="BW324" i="164"/>
  <c r="BW329" i="164"/>
  <c r="BW159" i="164"/>
  <c r="BW174" i="164"/>
  <c r="BW192" i="164"/>
  <c r="BW217" i="164"/>
  <c r="BW222" i="164"/>
  <c r="BW12" i="164"/>
  <c r="CO8" i="164" s="1"/>
  <c r="BW19" i="164"/>
  <c r="DE9" i="164" s="1"/>
  <c r="BW24" i="164"/>
  <c r="DE10" i="164" s="1"/>
  <c r="BW54" i="164"/>
  <c r="DE16" i="164" s="1"/>
  <c r="BW59" i="164"/>
  <c r="DE17" i="164" s="1"/>
  <c r="BW62" i="164"/>
  <c r="CO18" i="164" s="1"/>
  <c r="BW89" i="164"/>
  <c r="BW92" i="164"/>
  <c r="BW97" i="164"/>
  <c r="BW114" i="164"/>
  <c r="BW134" i="164"/>
  <c r="BW144" i="164"/>
  <c r="BW149" i="164"/>
  <c r="BW359" i="164"/>
  <c r="BW364" i="164"/>
  <c r="BW242" i="164"/>
  <c r="BW249" i="164"/>
  <c r="BW259" i="164"/>
  <c r="BW262" i="164"/>
  <c r="BW267" i="164"/>
  <c r="BW272" i="164"/>
  <c r="BW279" i="164"/>
  <c r="BW289" i="164"/>
  <c r="BW297" i="164"/>
  <c r="BW334" i="164"/>
  <c r="BW337" i="164"/>
  <c r="BW344" i="164"/>
  <c r="BW367" i="164"/>
  <c r="BW372" i="164"/>
  <c r="BW229" i="164"/>
  <c r="BW234" i="164"/>
  <c r="BW162" i="164"/>
  <c r="BW177" i="164"/>
  <c r="BW182" i="164"/>
  <c r="BW187" i="164"/>
  <c r="BW194" i="164"/>
  <c r="BW197" i="164"/>
  <c r="BW207" i="164"/>
  <c r="BW219" i="164"/>
  <c r="BW224" i="164"/>
  <c r="BW14" i="164"/>
  <c r="DE8" i="164" s="1"/>
  <c r="BW27" i="164"/>
  <c r="CO11" i="164" s="1"/>
  <c r="BW32" i="164"/>
  <c r="CO12" i="164" s="1"/>
  <c r="BW37" i="164"/>
  <c r="CO13" i="164" s="1"/>
  <c r="BW64" i="164"/>
  <c r="DE18" i="164" s="1"/>
  <c r="BW77" i="164"/>
  <c r="CO21" i="164" s="1"/>
  <c r="BW94" i="164"/>
  <c r="BW99" i="164"/>
  <c r="BW117" i="164"/>
  <c r="BW127" i="164"/>
  <c r="BW137" i="164"/>
  <c r="BW244" i="164"/>
  <c r="BW252" i="164"/>
  <c r="BW264" i="164"/>
  <c r="BW269" i="164"/>
  <c r="BW274" i="164"/>
  <c r="BW299" i="164"/>
  <c r="BD127" i="164"/>
  <c r="CI31" i="164" s="1"/>
  <c r="BD202" i="164"/>
  <c r="CI46" i="164" s="1"/>
  <c r="DU15" i="164" s="1"/>
  <c r="DW15" i="164" s="1"/>
  <c r="BF222" i="164"/>
  <c r="CK50" i="164" s="1"/>
  <c r="DX19" i="164" s="1"/>
  <c r="DZ19" i="164" s="1"/>
  <c r="BD27" i="164"/>
  <c r="CI11" i="164" s="1"/>
  <c r="BD284" i="164"/>
  <c r="CY62" i="164" s="1"/>
  <c r="ES31" i="164" s="1"/>
  <c r="EU31" i="164" s="1"/>
  <c r="BH202" i="164"/>
  <c r="CM46" i="164" s="1"/>
  <c r="EA15" i="164" s="1"/>
  <c r="EC15" i="164" s="1"/>
  <c r="BD269" i="164"/>
  <c r="CY59" i="164" s="1"/>
  <c r="ES28" i="164" s="1"/>
  <c r="EU28" i="164" s="1"/>
  <c r="BH297" i="164"/>
  <c r="CM65" i="164" s="1"/>
  <c r="EA34" i="164" s="1"/>
  <c r="EC34" i="164" s="1"/>
  <c r="BF309" i="164"/>
  <c r="DA67" i="164" s="1"/>
  <c r="EV36" i="164" s="1"/>
  <c r="EX36" i="164" s="1"/>
  <c r="BF269" i="164"/>
  <c r="DA59" i="164" s="1"/>
  <c r="EV28" i="164" s="1"/>
  <c r="EX28" i="164" s="1"/>
  <c r="BF237" i="164"/>
  <c r="CK53" i="164" s="1"/>
  <c r="DX22" i="164" s="1"/>
  <c r="DZ22" i="164" s="1"/>
  <c r="BF264" i="164"/>
  <c r="DA58" i="164" s="1"/>
  <c r="EV27" i="164" s="1"/>
  <c r="EX27" i="164" s="1"/>
  <c r="BD277" i="164"/>
  <c r="CI61" i="164" s="1"/>
  <c r="DU30" i="164" s="1"/>
  <c r="DW30" i="164" s="1"/>
  <c r="BH44" i="164"/>
  <c r="DC14" i="164" s="1"/>
  <c r="BH237" i="164"/>
  <c r="CM53" i="164" s="1"/>
  <c r="EA22" i="164" s="1"/>
  <c r="EC22" i="164" s="1"/>
  <c r="BF239" i="164"/>
  <c r="DA53" i="164" s="1"/>
  <c r="EV22" i="164" s="1"/>
  <c r="EX22" i="164" s="1"/>
  <c r="BH9" i="164"/>
  <c r="DC7" i="164" s="1"/>
  <c r="EY7" i="164" s="1"/>
  <c r="FA7" i="164" s="1"/>
  <c r="BD239" i="164"/>
  <c r="CY53" i="164" s="1"/>
  <c r="ES22" i="164" s="1"/>
  <c r="EU22" i="164" s="1"/>
  <c r="BH167" i="164"/>
  <c r="CM39" i="164" s="1"/>
  <c r="BH52" i="164"/>
  <c r="CM16" i="164" s="1"/>
  <c r="BD357" i="164"/>
  <c r="CI77" i="164" s="1"/>
  <c r="DU46" i="164" s="1"/>
  <c r="DW46" i="164" s="1"/>
  <c r="BF227" i="164"/>
  <c r="CK51" i="164" s="1"/>
  <c r="DX20" i="164" s="1"/>
  <c r="DZ20" i="164" s="1"/>
  <c r="BH309" i="164"/>
  <c r="DC67" i="164" s="1"/>
  <c r="EY36" i="164" s="1"/>
  <c r="FA36" i="164" s="1"/>
  <c r="BF362" i="164"/>
  <c r="CK78" i="164" s="1"/>
  <c r="DX47" i="164" s="1"/>
  <c r="DZ47" i="164" s="1"/>
  <c r="BD359" i="164"/>
  <c r="CY77" i="164" s="1"/>
  <c r="ES46" i="164" s="1"/>
  <c r="EU46" i="164" s="1"/>
  <c r="BD327" i="164"/>
  <c r="CI71" i="164" s="1"/>
  <c r="DU40" i="164" s="1"/>
  <c r="DW40" i="164" s="1"/>
  <c r="BD244" i="164"/>
  <c r="CY54" i="164" s="1"/>
  <c r="ES23" i="164" s="1"/>
  <c r="EU23" i="164" s="1"/>
  <c r="BD259" i="164"/>
  <c r="CY57" i="164" s="1"/>
  <c r="ES26" i="164" s="1"/>
  <c r="EU26" i="164" s="1"/>
  <c r="BD274" i="164"/>
  <c r="CY60" i="164" s="1"/>
  <c r="ES29" i="164" s="1"/>
  <c r="EU29" i="164" s="1"/>
  <c r="BD309" i="164"/>
  <c r="CY67" i="164" s="1"/>
  <c r="ES36" i="164" s="1"/>
  <c r="EU36" i="164" s="1"/>
  <c r="BF327" i="164"/>
  <c r="CK71" i="164" s="1"/>
  <c r="DX40" i="164" s="1"/>
  <c r="DZ40" i="164" s="1"/>
  <c r="BD24" i="164"/>
  <c r="CY10" i="164" s="1"/>
  <c r="BH62" i="164"/>
  <c r="CM18" i="164" s="1"/>
  <c r="BD237" i="164"/>
  <c r="CI53" i="164" s="1"/>
  <c r="DU22" i="164" s="1"/>
  <c r="DW22" i="164" s="1"/>
  <c r="BF244" i="164"/>
  <c r="DA54" i="164" s="1"/>
  <c r="EV23" i="164" s="1"/>
  <c r="EX23" i="164" s="1"/>
  <c r="BF274" i="164"/>
  <c r="DA60" i="164" s="1"/>
  <c r="EV29" i="164" s="1"/>
  <c r="EX29" i="164" s="1"/>
  <c r="BF284" i="164"/>
  <c r="DA62" i="164" s="1"/>
  <c r="EV31" i="164" s="1"/>
  <c r="EX31" i="164" s="1"/>
  <c r="BD302" i="164"/>
  <c r="CI66" i="164" s="1"/>
  <c r="DU35" i="164" s="1"/>
  <c r="DW35" i="164" s="1"/>
  <c r="BH327" i="164"/>
  <c r="CM71" i="164" s="1"/>
  <c r="EA40" i="164" s="1"/>
  <c r="EC40" i="164" s="1"/>
  <c r="BH64" i="164"/>
  <c r="DC18" i="164" s="1"/>
  <c r="BH119" i="164"/>
  <c r="DC29" i="164" s="1"/>
  <c r="BH244" i="164"/>
  <c r="DC54" i="164" s="1"/>
  <c r="EY23" i="164" s="1"/>
  <c r="FA23" i="164" s="1"/>
  <c r="BH259" i="164"/>
  <c r="DC57" i="164" s="1"/>
  <c r="EY26" i="164" s="1"/>
  <c r="FA26" i="164" s="1"/>
  <c r="BH284" i="164"/>
  <c r="DC62" i="164" s="1"/>
  <c r="EY31" i="164" s="1"/>
  <c r="FA31" i="164" s="1"/>
  <c r="BF302" i="164"/>
  <c r="CK66" i="164" s="1"/>
  <c r="DX35" i="164" s="1"/>
  <c r="DZ35" i="164" s="1"/>
  <c r="BD304" i="164"/>
  <c r="CY66" i="164" s="1"/>
  <c r="ES35" i="164" s="1"/>
  <c r="EU35" i="164" s="1"/>
  <c r="BD167" i="164"/>
  <c r="CI39" i="164" s="1"/>
  <c r="BF127" i="164"/>
  <c r="CK31" i="164" s="1"/>
  <c r="BH127" i="164"/>
  <c r="CM31" i="164" s="1"/>
  <c r="BD264" i="164"/>
  <c r="CY58" i="164" s="1"/>
  <c r="ES27" i="164" s="1"/>
  <c r="EU27" i="164" s="1"/>
  <c r="BF292" i="164"/>
  <c r="CK64" i="164" s="1"/>
  <c r="DX33" i="164" s="1"/>
  <c r="DZ33" i="164" s="1"/>
  <c r="AF156" i="164"/>
  <c r="AR341" i="164"/>
  <c r="I351" i="164"/>
  <c r="AF351" i="164"/>
  <c r="AP371" i="164"/>
  <c r="W231" i="164"/>
  <c r="P311" i="164"/>
  <c r="AT311" i="164"/>
  <c r="Y316" i="164"/>
  <c r="AI316" i="164"/>
  <c r="AW316" i="164"/>
  <c r="AI321" i="164"/>
  <c r="AY191" i="164"/>
  <c r="AP211" i="164"/>
  <c r="AB51" i="164"/>
  <c r="AT81" i="164"/>
  <c r="I336" i="164"/>
  <c r="U336" i="164"/>
  <c r="AW336" i="164"/>
  <c r="U356" i="164"/>
  <c r="AB316" i="164"/>
  <c r="AM316" i="164"/>
  <c r="AW176" i="164"/>
  <c r="BA186" i="164"/>
  <c r="AP206" i="164"/>
  <c r="AT211" i="164"/>
  <c r="G106" i="164"/>
  <c r="I106" i="164"/>
  <c r="AY336" i="164"/>
  <c r="AK351" i="164"/>
  <c r="U371" i="164"/>
  <c r="AY371" i="164"/>
  <c r="AD231" i="164"/>
  <c r="BA231" i="164"/>
  <c r="P236" i="164"/>
  <c r="AM351" i="164"/>
  <c r="AY351" i="164"/>
  <c r="AK356" i="164"/>
  <c r="BA376" i="164"/>
  <c r="BH232" i="164"/>
  <c r="CM52" i="164" s="1"/>
  <c r="EA21" i="164" s="1"/>
  <c r="EC21" i="164" s="1"/>
  <c r="AF236" i="164"/>
  <c r="BA236" i="164"/>
  <c r="AY311" i="164"/>
  <c r="K316" i="164"/>
  <c r="BH262" i="164"/>
  <c r="CM58" i="164" s="1"/>
  <c r="EA27" i="164" s="1"/>
  <c r="EC27" i="164" s="1"/>
  <c r="N336" i="164"/>
  <c r="AR336" i="164"/>
  <c r="N341" i="164"/>
  <c r="AB341" i="164"/>
  <c r="AT346" i="164"/>
  <c r="AB351" i="164"/>
  <c r="BA351" i="164"/>
  <c r="P356" i="164"/>
  <c r="AD356" i="164"/>
  <c r="AK376" i="164"/>
  <c r="BH307" i="164"/>
  <c r="CM67" i="164" s="1"/>
  <c r="EA36" i="164" s="1"/>
  <c r="EC36" i="164" s="1"/>
  <c r="K311" i="164"/>
  <c r="AI311" i="164"/>
  <c r="Y336" i="164"/>
  <c r="AB156" i="164"/>
  <c r="R156" i="164"/>
  <c r="AD156" i="164"/>
  <c r="AP336" i="164"/>
  <c r="AI346" i="164"/>
  <c r="P351" i="164"/>
  <c r="AP351" i="164"/>
  <c r="N356" i="164"/>
  <c r="AF371" i="164"/>
  <c r="BA371" i="164"/>
  <c r="N376" i="164"/>
  <c r="AF376" i="164"/>
  <c r="AT231" i="164"/>
  <c r="AP236" i="164"/>
  <c r="N56" i="164"/>
  <c r="K71" i="164"/>
  <c r="BH257" i="164"/>
  <c r="CM57" i="164" s="1"/>
  <c r="EA26" i="164" s="1"/>
  <c r="EC26" i="164" s="1"/>
  <c r="I156" i="164"/>
  <c r="AD326" i="164"/>
  <c r="P331" i="164"/>
  <c r="I171" i="164"/>
  <c r="W171" i="164"/>
  <c r="AI176" i="164"/>
  <c r="AT176" i="164"/>
  <c r="I186" i="164"/>
  <c r="I191" i="164"/>
  <c r="N211" i="164"/>
  <c r="AD211" i="164"/>
  <c r="AM211" i="164"/>
  <c r="R216" i="164"/>
  <c r="AD216" i="164"/>
  <c r="W221" i="164"/>
  <c r="U226" i="164"/>
  <c r="G11" i="164"/>
  <c r="AI11" i="164"/>
  <c r="W16" i="164"/>
  <c r="AK16" i="164"/>
  <c r="AY16" i="164"/>
  <c r="AP31" i="164"/>
  <c r="AP41" i="164"/>
  <c r="R46" i="164"/>
  <c r="AK51" i="164"/>
  <c r="AB66" i="164"/>
  <c r="AP66" i="164"/>
  <c r="AB76" i="164"/>
  <c r="P86" i="164"/>
  <c r="P91" i="164"/>
  <c r="G96" i="164"/>
  <c r="U96" i="164"/>
  <c r="AF96" i="164"/>
  <c r="AP111" i="164"/>
  <c r="N121" i="164"/>
  <c r="AB121" i="164"/>
  <c r="AY136" i="164"/>
  <c r="W141" i="164"/>
  <c r="AT141" i="164"/>
  <c r="AF151" i="164"/>
  <c r="BH359" i="164"/>
  <c r="DC77" i="164" s="1"/>
  <c r="EY46" i="164" s="1"/>
  <c r="FA46" i="164" s="1"/>
  <c r="BH364" i="164"/>
  <c r="DC78" i="164" s="1"/>
  <c r="EY47" i="164" s="1"/>
  <c r="FA47" i="164" s="1"/>
  <c r="W251" i="164"/>
  <c r="AM286" i="164"/>
  <c r="AI286" i="164"/>
  <c r="BD12" i="164"/>
  <c r="CI8" i="164" s="1"/>
  <c r="AW21" i="164"/>
  <c r="U26" i="164"/>
  <c r="AI26" i="164"/>
  <c r="AB46" i="164"/>
  <c r="N61" i="164"/>
  <c r="AP61" i="164"/>
  <c r="AP81" i="164"/>
  <c r="AI96" i="164"/>
  <c r="AP126" i="164"/>
  <c r="AB136" i="164"/>
  <c r="G361" i="164"/>
  <c r="U361" i="164"/>
  <c r="AI361" i="164"/>
  <c r="AW251" i="164"/>
  <c r="BD257" i="164"/>
  <c r="CI57" i="164" s="1"/>
  <c r="DU26" i="164" s="1"/>
  <c r="DW26" i="164" s="1"/>
  <c r="BD262" i="164"/>
  <c r="CI58" i="164" s="1"/>
  <c r="DU27" i="164" s="1"/>
  <c r="DW27" i="164" s="1"/>
  <c r="N321" i="164"/>
  <c r="AB321" i="164"/>
  <c r="AP321" i="164"/>
  <c r="R326" i="164"/>
  <c r="AF326" i="164"/>
  <c r="G331" i="164"/>
  <c r="AT331" i="164"/>
  <c r="AI161" i="164"/>
  <c r="U166" i="164"/>
  <c r="N171" i="164"/>
  <c r="K181" i="164"/>
  <c r="AW181" i="164"/>
  <c r="AY186" i="164"/>
  <c r="AK191" i="164"/>
  <c r="AD206" i="164"/>
  <c r="AR211" i="164"/>
  <c r="AB16" i="164"/>
  <c r="AY21" i="164"/>
  <c r="AY26" i="164"/>
  <c r="Y31" i="164"/>
  <c r="AI31" i="164"/>
  <c r="AD46" i="164"/>
  <c r="Y66" i="164"/>
  <c r="AI66" i="164"/>
  <c r="I71" i="164"/>
  <c r="AI71" i="164"/>
  <c r="AY71" i="164"/>
  <c r="AR81" i="164"/>
  <c r="AF86" i="164"/>
  <c r="U91" i="164"/>
  <c r="AW91" i="164"/>
  <c r="U106" i="164"/>
  <c r="AT106" i="164"/>
  <c r="BA111" i="164"/>
  <c r="AW116" i="164"/>
  <c r="AD126" i="164"/>
  <c r="AR126" i="164"/>
  <c r="BD147" i="164"/>
  <c r="CI35" i="164" s="1"/>
  <c r="W361" i="164"/>
  <c r="AK361" i="164"/>
  <c r="N246" i="164"/>
  <c r="AK251" i="164"/>
  <c r="BD252" i="164"/>
  <c r="CI56" i="164" s="1"/>
  <c r="DU25" i="164" s="1"/>
  <c r="DW25" i="164" s="1"/>
  <c r="AB256" i="164"/>
  <c r="BF257" i="164"/>
  <c r="CK57" i="164" s="1"/>
  <c r="DX26" i="164" s="1"/>
  <c r="DZ26" i="164" s="1"/>
  <c r="BF262" i="164"/>
  <c r="CK58" i="164" s="1"/>
  <c r="DX27" i="164" s="1"/>
  <c r="DZ27" i="164" s="1"/>
  <c r="K266" i="164"/>
  <c r="W166" i="164"/>
  <c r="AR196" i="164"/>
  <c r="AF201" i="164"/>
  <c r="AD16" i="164"/>
  <c r="AR16" i="164"/>
  <c r="Y26" i="164"/>
  <c r="G46" i="164"/>
  <c r="AD51" i="164"/>
  <c r="P56" i="164"/>
  <c r="R61" i="164"/>
  <c r="AK91" i="164"/>
  <c r="AF126" i="164"/>
  <c r="AT126" i="164"/>
  <c r="Y361" i="164"/>
  <c r="AM361" i="164"/>
  <c r="P246" i="164"/>
  <c r="AM251" i="164"/>
  <c r="BA251" i="164"/>
  <c r="BF252" i="164"/>
  <c r="CK56" i="164" s="1"/>
  <c r="DX25" i="164" s="1"/>
  <c r="DZ25" i="164" s="1"/>
  <c r="P271" i="164"/>
  <c r="R321" i="164"/>
  <c r="AF321" i="164"/>
  <c r="AW326" i="164"/>
  <c r="R171" i="164"/>
  <c r="AT171" i="164"/>
  <c r="AD176" i="164"/>
  <c r="BA176" i="164"/>
  <c r="BA181" i="164"/>
  <c r="N186" i="164"/>
  <c r="AB186" i="164"/>
  <c r="N191" i="164"/>
  <c r="AP191" i="164"/>
  <c r="G201" i="164"/>
  <c r="Y201" i="164"/>
  <c r="AI211" i="164"/>
  <c r="G216" i="164"/>
  <c r="AB226" i="164"/>
  <c r="AP226" i="164"/>
  <c r="AD11" i="164"/>
  <c r="AT16" i="164"/>
  <c r="G21" i="164"/>
  <c r="AR21" i="164"/>
  <c r="AM26" i="164"/>
  <c r="AW36" i="164"/>
  <c r="BH41" i="164"/>
  <c r="CE13" i="164" s="1"/>
  <c r="AK41" i="164"/>
  <c r="AW41" i="164"/>
  <c r="W51" i="164"/>
  <c r="AF51" i="164"/>
  <c r="W61" i="164"/>
  <c r="AW61" i="164"/>
  <c r="W76" i="164"/>
  <c r="U81" i="164"/>
  <c r="U86" i="164"/>
  <c r="AW86" i="164"/>
  <c r="BD94" i="164"/>
  <c r="CY24" i="164" s="1"/>
  <c r="N96" i="164"/>
  <c r="K106" i="164"/>
  <c r="BD112" i="164"/>
  <c r="CI28" i="164" s="1"/>
  <c r="AK116" i="164"/>
  <c r="W121" i="164"/>
  <c r="I126" i="164"/>
  <c r="I131" i="164"/>
  <c r="AI131" i="164"/>
  <c r="AF136" i="164"/>
  <c r="AB151" i="164"/>
  <c r="R246" i="164"/>
  <c r="BF259" i="164"/>
  <c r="DA57" i="164" s="1"/>
  <c r="EV26" i="164" s="1"/>
  <c r="EX26" i="164" s="1"/>
  <c r="AP266" i="164"/>
  <c r="BH269" i="164"/>
  <c r="DC59" i="164" s="1"/>
  <c r="EY28" i="164" s="1"/>
  <c r="FA28" i="164" s="1"/>
  <c r="AK331" i="164"/>
  <c r="AR181" i="164"/>
  <c r="P186" i="164"/>
  <c r="I206" i="164"/>
  <c r="AF221" i="164"/>
  <c r="R226" i="164"/>
  <c r="AD226" i="164"/>
  <c r="AR226" i="164"/>
  <c r="AM41" i="164"/>
  <c r="AY41" i="164"/>
  <c r="Y76" i="164"/>
  <c r="W86" i="164"/>
  <c r="AM116" i="164"/>
  <c r="BH144" i="164"/>
  <c r="DC34" i="164" s="1"/>
  <c r="BH357" i="164"/>
  <c r="CM77" i="164" s="1"/>
  <c r="EA46" i="164" s="1"/>
  <c r="EC46" i="164" s="1"/>
  <c r="BD364" i="164"/>
  <c r="CY78" i="164" s="1"/>
  <c r="ES47" i="164" s="1"/>
  <c r="EU47" i="164" s="1"/>
  <c r="Y366" i="164"/>
  <c r="AM366" i="164"/>
  <c r="K246" i="164"/>
  <c r="AB251" i="164"/>
  <c r="AR266" i="164"/>
  <c r="AM331" i="164"/>
  <c r="BA331" i="164"/>
  <c r="AR161" i="164"/>
  <c r="AB166" i="164"/>
  <c r="AD181" i="164"/>
  <c r="R191" i="164"/>
  <c r="K216" i="164"/>
  <c r="Y216" i="164"/>
  <c r="AM221" i="164"/>
  <c r="W11" i="164"/>
  <c r="BA36" i="164"/>
  <c r="BA41" i="164"/>
  <c r="W46" i="164"/>
  <c r="BA46" i="164"/>
  <c r="AD66" i="164"/>
  <c r="P81" i="164"/>
  <c r="Y86" i="164"/>
  <c r="AM86" i="164"/>
  <c r="N91" i="164"/>
  <c r="AP91" i="164"/>
  <c r="R96" i="164"/>
  <c r="AR101" i="164"/>
  <c r="AR111" i="164"/>
  <c r="P121" i="164"/>
  <c r="AM131" i="164"/>
  <c r="BH132" i="164"/>
  <c r="CM32" i="164" s="1"/>
  <c r="EA8" i="164" s="1"/>
  <c r="EC8" i="164" s="1"/>
  <c r="I136" i="164"/>
  <c r="W136" i="164"/>
  <c r="U141" i="164"/>
  <c r="P361" i="164"/>
  <c r="AD361" i="164"/>
  <c r="AB366" i="164"/>
  <c r="R251" i="164"/>
  <c r="AD251" i="164"/>
  <c r="AT256" i="164"/>
  <c r="BH264" i="164"/>
  <c r="DC58" i="164" s="1"/>
  <c r="EY27" i="164" s="1"/>
  <c r="FA27" i="164" s="1"/>
  <c r="AT266" i="164"/>
  <c r="W276" i="164"/>
  <c r="AR281" i="164"/>
  <c r="R286" i="164"/>
  <c r="BD292" i="164"/>
  <c r="CI64" i="164" s="1"/>
  <c r="DU33" i="164" s="1"/>
  <c r="DW33" i="164" s="1"/>
  <c r="AI296" i="164"/>
  <c r="AT296" i="164"/>
  <c r="BH302" i="164"/>
  <c r="CM66" i="164" s="1"/>
  <c r="EA35" i="164" s="1"/>
  <c r="EC35" i="164" s="1"/>
  <c r="AP306" i="164"/>
  <c r="BH267" i="164"/>
  <c r="CM59" i="164" s="1"/>
  <c r="EA28" i="164" s="1"/>
  <c r="EC28" i="164" s="1"/>
  <c r="P276" i="164"/>
  <c r="W281" i="164"/>
  <c r="BA281" i="164"/>
  <c r="G286" i="164"/>
  <c r="BA286" i="164"/>
  <c r="R271" i="164"/>
  <c r="AP276" i="164"/>
  <c r="BF277" i="164"/>
  <c r="CK61" i="164" s="1"/>
  <c r="DX30" i="164" s="1"/>
  <c r="DZ30" i="164" s="1"/>
  <c r="AF281" i="164"/>
  <c r="Y286" i="164"/>
  <c r="AW286" i="164"/>
  <c r="U291" i="164"/>
  <c r="BD297" i="164"/>
  <c r="CI65" i="164" s="1"/>
  <c r="DU34" i="164" s="1"/>
  <c r="DW34" i="164" s="1"/>
  <c r="W301" i="164"/>
  <c r="AK301" i="164"/>
  <c r="AW301" i="164"/>
  <c r="AR276" i="164"/>
  <c r="BH277" i="164"/>
  <c r="CM61" i="164" s="1"/>
  <c r="EA30" i="164" s="1"/>
  <c r="EC30" i="164" s="1"/>
  <c r="Y301" i="164"/>
  <c r="W306" i="164"/>
  <c r="Y276" i="164"/>
  <c r="AY286" i="164"/>
  <c r="AI291" i="164"/>
  <c r="N301" i="164"/>
  <c r="AM306" i="164"/>
  <c r="AD306" i="164"/>
  <c r="BF179" i="164"/>
  <c r="DA41" i="164" s="1"/>
  <c r="EV10" i="164" s="1"/>
  <c r="EX10" i="164" s="1"/>
  <c r="BH187" i="164"/>
  <c r="CM43" i="164" s="1"/>
  <c r="EA12" i="164" s="1"/>
  <c r="EC12" i="164" s="1"/>
  <c r="BH189" i="164"/>
  <c r="DC43" i="164" s="1"/>
  <c r="EY12" i="164" s="1"/>
  <c r="FA12" i="164" s="1"/>
  <c r="AB336" i="164"/>
  <c r="W161" i="164"/>
  <c r="U161" i="164"/>
  <c r="I181" i="164"/>
  <c r="BD152" i="164"/>
  <c r="CI36" i="164" s="1"/>
  <c r="AP156" i="164"/>
  <c r="BA156" i="164"/>
  <c r="AD336" i="164"/>
  <c r="W341" i="164"/>
  <c r="BF344" i="164"/>
  <c r="DA74" i="164" s="1"/>
  <c r="EV43" i="164" s="1"/>
  <c r="EX43" i="164" s="1"/>
  <c r="BF349" i="164"/>
  <c r="DA75" i="164" s="1"/>
  <c r="EV44" i="164" s="1"/>
  <c r="EX44" i="164" s="1"/>
  <c r="W351" i="164"/>
  <c r="R371" i="164"/>
  <c r="G326" i="164"/>
  <c r="AD171" i="164"/>
  <c r="BF152" i="164"/>
  <c r="CK36" i="164" s="1"/>
  <c r="K156" i="164"/>
  <c r="U156" i="164"/>
  <c r="AR156" i="164"/>
  <c r="BF332" i="164"/>
  <c r="CK72" i="164" s="1"/>
  <c r="DX41" i="164" s="1"/>
  <c r="DZ41" i="164" s="1"/>
  <c r="AF336" i="164"/>
  <c r="Y341" i="164"/>
  <c r="AY356" i="164"/>
  <c r="G376" i="164"/>
  <c r="AF231" i="164"/>
  <c r="AR186" i="164"/>
  <c r="AT186" i="164"/>
  <c r="K196" i="164"/>
  <c r="W156" i="164"/>
  <c r="AM336" i="164"/>
  <c r="AT336" i="164"/>
  <c r="AF341" i="164"/>
  <c r="AW341" i="164"/>
  <c r="AP356" i="164"/>
  <c r="P231" i="164"/>
  <c r="BA336" i="164"/>
  <c r="AM341" i="164"/>
  <c r="Y356" i="164"/>
  <c r="AF356" i="164"/>
  <c r="BA356" i="164"/>
  <c r="P316" i="164"/>
  <c r="N316" i="164"/>
  <c r="AY221" i="164"/>
  <c r="AW221" i="164"/>
  <c r="P281" i="164"/>
  <c r="R281" i="164"/>
  <c r="BD282" i="164"/>
  <c r="CI62" i="164" s="1"/>
  <c r="DU31" i="164" s="1"/>
  <c r="DW31" i="164" s="1"/>
  <c r="G291" i="164"/>
  <c r="G306" i="164"/>
  <c r="I306" i="164"/>
  <c r="K306" i="164"/>
  <c r="AT326" i="164"/>
  <c r="AP326" i="164"/>
  <c r="W181" i="164"/>
  <c r="Y181" i="164"/>
  <c r="AK156" i="164"/>
  <c r="Y346" i="164"/>
  <c r="AP346" i="164"/>
  <c r="N371" i="164"/>
  <c r="AT376" i="164"/>
  <c r="BA321" i="164"/>
  <c r="AR166" i="164"/>
  <c r="AT166" i="164"/>
  <c r="AW226" i="164"/>
  <c r="I116" i="164"/>
  <c r="K116" i="164"/>
  <c r="AB356" i="164"/>
  <c r="BH369" i="164"/>
  <c r="DC79" i="164" s="1"/>
  <c r="EY48" i="164" s="1"/>
  <c r="FA48" i="164" s="1"/>
  <c r="Y371" i="164"/>
  <c r="AK371" i="164"/>
  <c r="AW371" i="164"/>
  <c r="R376" i="164"/>
  <c r="AB376" i="164"/>
  <c r="AB231" i="164"/>
  <c r="BD232" i="164"/>
  <c r="CI52" i="164" s="1"/>
  <c r="DU21" i="164" s="1"/>
  <c r="DW21" i="164" s="1"/>
  <c r="W311" i="164"/>
  <c r="AK311" i="164"/>
  <c r="W316" i="164"/>
  <c r="AR316" i="164"/>
  <c r="BF319" i="164"/>
  <c r="DA69" i="164" s="1"/>
  <c r="EV38" i="164" s="1"/>
  <c r="EX38" i="164" s="1"/>
  <c r="P321" i="164"/>
  <c r="BD329" i="164"/>
  <c r="CY71" i="164" s="1"/>
  <c r="ES40" i="164" s="1"/>
  <c r="EU40" i="164" s="1"/>
  <c r="AY331" i="164"/>
  <c r="AP166" i="164"/>
  <c r="AB171" i="164"/>
  <c r="AP176" i="164"/>
  <c r="U181" i="164"/>
  <c r="AP186" i="164"/>
  <c r="BD187" i="164"/>
  <c r="CI43" i="164" s="1"/>
  <c r="DU12" i="164" s="1"/>
  <c r="DW12" i="164" s="1"/>
  <c r="AF191" i="164"/>
  <c r="AY196" i="164"/>
  <c r="N11" i="164"/>
  <c r="K16" i="164"/>
  <c r="K36" i="164"/>
  <c r="N46" i="164"/>
  <c r="R356" i="164"/>
  <c r="AM371" i="164"/>
  <c r="AD376" i="164"/>
  <c r="BF314" i="164"/>
  <c r="DA68" i="164" s="1"/>
  <c r="EV37" i="164" s="1"/>
  <c r="EX37" i="164" s="1"/>
  <c r="BF329" i="164"/>
  <c r="DA71" i="164" s="1"/>
  <c r="EV40" i="164" s="1"/>
  <c r="EX40" i="164" s="1"/>
  <c r="BF214" i="164"/>
  <c r="DA48" i="164" s="1"/>
  <c r="EV17" i="164" s="1"/>
  <c r="EX17" i="164" s="1"/>
  <c r="AK221" i="164"/>
  <c r="AB91" i="164"/>
  <c r="AD91" i="164"/>
  <c r="I146" i="164"/>
  <c r="U326" i="164"/>
  <c r="AR326" i="164"/>
  <c r="AP161" i="164"/>
  <c r="BH162" i="164"/>
  <c r="CM38" i="164" s="1"/>
  <c r="K191" i="164"/>
  <c r="AR191" i="164"/>
  <c r="I201" i="164"/>
  <c r="U201" i="164"/>
  <c r="AD201" i="164"/>
  <c r="AP201" i="164"/>
  <c r="AK206" i="164"/>
  <c r="AT206" i="164"/>
  <c r="BH214" i="164"/>
  <c r="DC48" i="164" s="1"/>
  <c r="EY17" i="164" s="1"/>
  <c r="FA17" i="164" s="1"/>
  <c r="AW216" i="164"/>
  <c r="R11" i="164"/>
  <c r="BD14" i="164"/>
  <c r="CY8" i="164" s="1"/>
  <c r="N16" i="164"/>
  <c r="AP21" i="164"/>
  <c r="W36" i="164"/>
  <c r="AW111" i="164"/>
  <c r="BD139" i="164"/>
  <c r="CY33" i="164" s="1"/>
  <c r="AD141" i="164"/>
  <c r="AB141" i="164"/>
  <c r="N236" i="164"/>
  <c r="Y321" i="164"/>
  <c r="K331" i="164"/>
  <c r="BF169" i="164"/>
  <c r="DA39" i="164" s="1"/>
  <c r="AF171" i="164"/>
  <c r="BA221" i="164"/>
  <c r="BD102" i="164"/>
  <c r="CI26" i="164" s="1"/>
  <c r="BD104" i="164"/>
  <c r="CY26" i="164" s="1"/>
  <c r="BD249" i="164"/>
  <c r="CY55" i="164" s="1"/>
  <c r="ES24" i="164" s="1"/>
  <c r="EU24" i="164" s="1"/>
  <c r="AT351" i="164"/>
  <c r="AR356" i="164"/>
  <c r="AP376" i="164"/>
  <c r="AM231" i="164"/>
  <c r="BH234" i="164"/>
  <c r="DC52" i="164" s="1"/>
  <c r="EY21" i="164" s="1"/>
  <c r="FA21" i="164" s="1"/>
  <c r="AW236" i="164"/>
  <c r="AM311" i="164"/>
  <c r="R316" i="164"/>
  <c r="AM321" i="164"/>
  <c r="N326" i="164"/>
  <c r="AK326" i="164"/>
  <c r="AD331" i="164"/>
  <c r="AP331" i="164"/>
  <c r="Y161" i="164"/>
  <c r="AT161" i="164"/>
  <c r="AR171" i="164"/>
  <c r="AI186" i="164"/>
  <c r="BF192" i="164"/>
  <c r="CK44" i="164" s="1"/>
  <c r="DX13" i="164" s="1"/>
  <c r="DZ13" i="164" s="1"/>
  <c r="BD194" i="164"/>
  <c r="CY44" i="164" s="1"/>
  <c r="ES13" i="164" s="1"/>
  <c r="EU13" i="164" s="1"/>
  <c r="U196" i="164"/>
  <c r="AT196" i="164"/>
  <c r="AT201" i="164"/>
  <c r="AB211" i="164"/>
  <c r="BD217" i="164"/>
  <c r="CI49" i="164" s="1"/>
  <c r="DU18" i="164" s="1"/>
  <c r="DW18" i="164" s="1"/>
  <c r="BH219" i="164"/>
  <c r="DC49" i="164" s="1"/>
  <c r="EY18" i="164" s="1"/>
  <c r="FA18" i="164" s="1"/>
  <c r="I221" i="164"/>
  <c r="U221" i="164"/>
  <c r="AD221" i="164"/>
  <c r="AP221" i="164"/>
  <c r="P16" i="164"/>
  <c r="AF91" i="164"/>
  <c r="AY106" i="164"/>
  <c r="AR371" i="164"/>
  <c r="AR376" i="164"/>
  <c r="AY236" i="164"/>
  <c r="U321" i="164"/>
  <c r="Y326" i="164"/>
  <c r="U331" i="164"/>
  <c r="AF331" i="164"/>
  <c r="AY161" i="164"/>
  <c r="R166" i="164"/>
  <c r="AI171" i="164"/>
  <c r="BH174" i="164"/>
  <c r="DC40" i="164" s="1"/>
  <c r="EY9" i="164" s="1"/>
  <c r="FA9" i="164" s="1"/>
  <c r="AK176" i="164"/>
  <c r="G181" i="164"/>
  <c r="R186" i="164"/>
  <c r="AD191" i="164"/>
  <c r="BF194" i="164"/>
  <c r="DA44" i="164" s="1"/>
  <c r="EV13" i="164" s="1"/>
  <c r="EX13" i="164" s="1"/>
  <c r="AM201" i="164"/>
  <c r="AY201" i="164"/>
  <c r="AM206" i="164"/>
  <c r="W216" i="164"/>
  <c r="AF216" i="164"/>
  <c r="BD219" i="164"/>
  <c r="CY49" i="164" s="1"/>
  <c r="ES18" i="164" s="1"/>
  <c r="EU18" i="164" s="1"/>
  <c r="P226" i="164"/>
  <c r="AF226" i="164"/>
  <c r="AP16" i="164"/>
  <c r="AT21" i="164"/>
  <c r="K26" i="164"/>
  <c r="BA26" i="164"/>
  <c r="AF56" i="164"/>
  <c r="U71" i="164"/>
  <c r="AP101" i="164"/>
  <c r="AB111" i="164"/>
  <c r="AD111" i="164"/>
  <c r="N261" i="164"/>
  <c r="AT321" i="164"/>
  <c r="AI331" i="164"/>
  <c r="BH159" i="164"/>
  <c r="DC37" i="164" s="1"/>
  <c r="AM166" i="164"/>
  <c r="AM186" i="164"/>
  <c r="AB191" i="164"/>
  <c r="AM191" i="164"/>
  <c r="BH194" i="164"/>
  <c r="DC44" i="164" s="1"/>
  <c r="EY13" i="164" s="1"/>
  <c r="FA13" i="164" s="1"/>
  <c r="AF206" i="164"/>
  <c r="AR206" i="164"/>
  <c r="U211" i="164"/>
  <c r="AY211" i="164"/>
  <c r="BD212" i="164"/>
  <c r="CI48" i="164" s="1"/>
  <c r="DU17" i="164" s="1"/>
  <c r="DW17" i="164" s="1"/>
  <c r="BH217" i="164"/>
  <c r="CM49" i="164" s="1"/>
  <c r="EA18" i="164" s="1"/>
  <c r="EC18" i="164" s="1"/>
  <c r="AT221" i="164"/>
  <c r="BH222" i="164"/>
  <c r="CM50" i="164" s="1"/>
  <c r="EA19" i="164" s="1"/>
  <c r="EC19" i="164" s="1"/>
  <c r="AK226" i="164"/>
  <c r="AT226" i="164"/>
  <c r="BH17" i="164"/>
  <c r="CM9" i="164" s="1"/>
  <c r="BF69" i="164"/>
  <c r="DA19" i="164" s="1"/>
  <c r="AI86" i="164"/>
  <c r="AK86" i="164"/>
  <c r="I96" i="164"/>
  <c r="AP116" i="164"/>
  <c r="AR41" i="164"/>
  <c r="AR46" i="164"/>
  <c r="W56" i="164"/>
  <c r="AI56" i="164"/>
  <c r="P61" i="164"/>
  <c r="AB61" i="164"/>
  <c r="AR61" i="164"/>
  <c r="AW66" i="164"/>
  <c r="AR71" i="164"/>
  <c r="AD86" i="164"/>
  <c r="AR86" i="164"/>
  <c r="BF89" i="164"/>
  <c r="DA23" i="164" s="1"/>
  <c r="Y91" i="164"/>
  <c r="AI91" i="164"/>
  <c r="BF94" i="164"/>
  <c r="DA24" i="164" s="1"/>
  <c r="AM101" i="164"/>
  <c r="W106" i="164"/>
  <c r="W111" i="164"/>
  <c r="AK111" i="164"/>
  <c r="AT111" i="164"/>
  <c r="BH114" i="164"/>
  <c r="DC28" i="164" s="1"/>
  <c r="AD121" i="164"/>
  <c r="G146" i="164"/>
  <c r="K146" i="164"/>
  <c r="W146" i="164"/>
  <c r="Y146" i="164"/>
  <c r="AD246" i="164"/>
  <c r="BF247" i="164"/>
  <c r="CK55" i="164" s="1"/>
  <c r="DX24" i="164" s="1"/>
  <c r="DZ24" i="164" s="1"/>
  <c r="AT246" i="164"/>
  <c r="AP246" i="164"/>
  <c r="BD279" i="164"/>
  <c r="CY61" i="164" s="1"/>
  <c r="ES30" i="164" s="1"/>
  <c r="EU30" i="164" s="1"/>
  <c r="N281" i="164"/>
  <c r="AY226" i="164"/>
  <c r="P11" i="164"/>
  <c r="AB11" i="164"/>
  <c r="U16" i="164"/>
  <c r="AF26" i="164"/>
  <c r="AP26" i="164"/>
  <c r="I31" i="164"/>
  <c r="P46" i="164"/>
  <c r="AF46" i="164"/>
  <c r="AW46" i="164"/>
  <c r="K56" i="164"/>
  <c r="AB56" i="164"/>
  <c r="U61" i="164"/>
  <c r="I66" i="164"/>
  <c r="W71" i="164"/>
  <c r="AW71" i="164"/>
  <c r="I76" i="164"/>
  <c r="AR76" i="164"/>
  <c r="BH79" i="164"/>
  <c r="DC21" i="164" s="1"/>
  <c r="AT86" i="164"/>
  <c r="R91" i="164"/>
  <c r="AM91" i="164"/>
  <c r="AY91" i="164"/>
  <c r="U101" i="164"/>
  <c r="BF102" i="164"/>
  <c r="CK26" i="164" s="1"/>
  <c r="AM111" i="164"/>
  <c r="AY111" i="164"/>
  <c r="AY126" i="164"/>
  <c r="AP136" i="164"/>
  <c r="BF139" i="164"/>
  <c r="DA33" i="164" s="1"/>
  <c r="AW141" i="164"/>
  <c r="U151" i="164"/>
  <c r="AI151" i="164"/>
  <c r="R361" i="164"/>
  <c r="AY256" i="164"/>
  <c r="BA256" i="164"/>
  <c r="AP261" i="164"/>
  <c r="AR261" i="164"/>
  <c r="G271" i="164"/>
  <c r="K31" i="164"/>
  <c r="AI36" i="164"/>
  <c r="AT36" i="164"/>
  <c r="AY46" i="164"/>
  <c r="BF59" i="164"/>
  <c r="DA17" i="164" s="1"/>
  <c r="AT61" i="164"/>
  <c r="AT76" i="164"/>
  <c r="AD81" i="164"/>
  <c r="AY81" i="164"/>
  <c r="W101" i="164"/>
  <c r="BH102" i="164"/>
  <c r="CM26" i="164" s="1"/>
  <c r="AR116" i="164"/>
  <c r="P126" i="164"/>
  <c r="U136" i="164"/>
  <c r="Y136" i="164"/>
  <c r="AR136" i="164"/>
  <c r="BH139" i="164"/>
  <c r="DC33" i="164" s="1"/>
  <c r="W151" i="164"/>
  <c r="AF66" i="164"/>
  <c r="BH87" i="164"/>
  <c r="CM23" i="164" s="1"/>
  <c r="Y101" i="164"/>
  <c r="AT116" i="164"/>
  <c r="AT136" i="164"/>
  <c r="Y151" i="164"/>
  <c r="I366" i="164"/>
  <c r="G246" i="164"/>
  <c r="BF254" i="164"/>
  <c r="DA56" i="164" s="1"/>
  <c r="EV25" i="164" s="1"/>
  <c r="EX25" i="164" s="1"/>
  <c r="AW276" i="164"/>
  <c r="AY276" i="164"/>
  <c r="AD286" i="164"/>
  <c r="BD289" i="164"/>
  <c r="CY63" i="164" s="1"/>
  <c r="ES32" i="164" s="1"/>
  <c r="EU32" i="164" s="1"/>
  <c r="BF299" i="164"/>
  <c r="DA65" i="164" s="1"/>
  <c r="EV34" i="164" s="1"/>
  <c r="EX34" i="164" s="1"/>
  <c r="AB21" i="164"/>
  <c r="N26" i="164"/>
  <c r="AM31" i="164"/>
  <c r="Y36" i="164"/>
  <c r="AY51" i="164"/>
  <c r="AK61" i="164"/>
  <c r="BH69" i="164"/>
  <c r="DC19" i="164" s="1"/>
  <c r="AB71" i="164"/>
  <c r="AT71" i="164"/>
  <c r="BA71" i="164"/>
  <c r="AW76" i="164"/>
  <c r="BF84" i="164"/>
  <c r="DA22" i="164" s="1"/>
  <c r="AP96" i="164"/>
  <c r="BD99" i="164"/>
  <c r="CY25" i="164" s="1"/>
  <c r="AB106" i="164"/>
  <c r="BH107" i="164"/>
  <c r="CM27" i="164" s="1"/>
  <c r="BF112" i="164"/>
  <c r="CK28" i="164" s="1"/>
  <c r="BD114" i="164"/>
  <c r="CY28" i="164" s="1"/>
  <c r="BF134" i="164"/>
  <c r="DA32" i="164" s="1"/>
  <c r="EV8" i="164" s="1"/>
  <c r="EX8" i="164" s="1"/>
  <c r="AM136" i="164"/>
  <c r="AD146" i="164"/>
  <c r="AR146" i="164"/>
  <c r="BF147" i="164"/>
  <c r="CK35" i="164" s="1"/>
  <c r="N151" i="164"/>
  <c r="G366" i="164"/>
  <c r="BD242" i="164"/>
  <c r="CI54" i="164" s="1"/>
  <c r="DU23" i="164" s="1"/>
  <c r="DW23" i="164" s="1"/>
  <c r="BD254" i="164"/>
  <c r="CY56" i="164" s="1"/>
  <c r="ES25" i="164" s="1"/>
  <c r="EU25" i="164" s="1"/>
  <c r="N266" i="164"/>
  <c r="AM11" i="164"/>
  <c r="BF14" i="164"/>
  <c r="DA8" i="164" s="1"/>
  <c r="AF16" i="164"/>
  <c r="AW16" i="164"/>
  <c r="AT31" i="164"/>
  <c r="N36" i="164"/>
  <c r="U41" i="164"/>
  <c r="AK46" i="164"/>
  <c r="BH49" i="164"/>
  <c r="DC15" i="164" s="1"/>
  <c r="AT56" i="164"/>
  <c r="AM61" i="164"/>
  <c r="AP71" i="164"/>
  <c r="BH84" i="164"/>
  <c r="DC22" i="164" s="1"/>
  <c r="R86" i="164"/>
  <c r="W91" i="164"/>
  <c r="AR96" i="164"/>
  <c r="BF99" i="164"/>
  <c r="DA25" i="164" s="1"/>
  <c r="AK101" i="164"/>
  <c r="AD106" i="164"/>
  <c r="AP106" i="164"/>
  <c r="BA106" i="164"/>
  <c r="N116" i="164"/>
  <c r="Y121" i="164"/>
  <c r="AK121" i="164"/>
  <c r="AW121" i="164"/>
  <c r="U126" i="164"/>
  <c r="AF146" i="164"/>
  <c r="AW361" i="164"/>
  <c r="AT261" i="164"/>
  <c r="K286" i="164"/>
  <c r="AW296" i="164"/>
  <c r="AY296" i="164"/>
  <c r="N306" i="164"/>
  <c r="R136" i="164"/>
  <c r="BH137" i="164"/>
  <c r="CM33" i="164" s="1"/>
  <c r="P146" i="164"/>
  <c r="R151" i="164"/>
  <c r="BH362" i="164"/>
  <c r="CM78" i="164" s="1"/>
  <c r="EA47" i="164" s="1"/>
  <c r="EC47" i="164" s="1"/>
  <c r="AF366" i="164"/>
  <c r="BH249" i="164"/>
  <c r="DC55" i="164" s="1"/>
  <c r="EY24" i="164" s="1"/>
  <c r="FA24" i="164" s="1"/>
  <c r="AY251" i="164"/>
  <c r="AF256" i="164"/>
  <c r="Y266" i="164"/>
  <c r="AI271" i="164"/>
  <c r="R276" i="164"/>
  <c r="BH282" i="164"/>
  <c r="CM62" i="164" s="1"/>
  <c r="EA31" i="164" s="1"/>
  <c r="EC31" i="164" s="1"/>
  <c r="AT286" i="164"/>
  <c r="BH289" i="164"/>
  <c r="DC63" i="164" s="1"/>
  <c r="EY32" i="164" s="1"/>
  <c r="FA32" i="164" s="1"/>
  <c r="R301" i="164"/>
  <c r="U306" i="164"/>
  <c r="AF306" i="164"/>
  <c r="AK366" i="164"/>
  <c r="AI256" i="164"/>
  <c r="N271" i="164"/>
  <c r="AY271" i="164"/>
  <c r="AK306" i="164"/>
  <c r="BD299" i="164"/>
  <c r="CY65" i="164" s="1"/>
  <c r="ES34" i="164" s="1"/>
  <c r="EU34" i="164" s="1"/>
  <c r="AI301" i="164"/>
  <c r="AB126" i="164"/>
  <c r="U131" i="164"/>
  <c r="AI136" i="164"/>
  <c r="U146" i="164"/>
  <c r="AT146" i="164"/>
  <c r="AK151" i="164"/>
  <c r="AF361" i="164"/>
  <c r="AY361" i="164"/>
  <c r="BD362" i="164"/>
  <c r="CI78" i="164" s="1"/>
  <c r="DU47" i="164" s="1"/>
  <c r="DW47" i="164" s="1"/>
  <c r="AY366" i="164"/>
  <c r="AF246" i="164"/>
  <c r="BA246" i="164"/>
  <c r="AP251" i="164"/>
  <c r="BH252" i="164"/>
  <c r="CM56" i="164" s="1"/>
  <c r="EA25" i="164" s="1"/>
  <c r="EC25" i="164" s="1"/>
  <c r="P261" i="164"/>
  <c r="AB266" i="164"/>
  <c r="AM266" i="164"/>
  <c r="N276" i="164"/>
  <c r="BH279" i="164"/>
  <c r="DC61" i="164" s="1"/>
  <c r="EY30" i="164" s="1"/>
  <c r="FA30" i="164" s="1"/>
  <c r="AB281" i="164"/>
  <c r="AF291" i="164"/>
  <c r="BH292" i="164"/>
  <c r="CM64" i="164" s="1"/>
  <c r="EA33" i="164" s="1"/>
  <c r="EC33" i="164" s="1"/>
  <c r="AM301" i="164"/>
  <c r="AB306" i="164"/>
  <c r="BA126" i="164"/>
  <c r="BF129" i="164"/>
  <c r="DA31" i="164" s="1"/>
  <c r="W131" i="164"/>
  <c r="AT131" i="164"/>
  <c r="AM151" i="164"/>
  <c r="AR361" i="164"/>
  <c r="BA361" i="164"/>
  <c r="W246" i="164"/>
  <c r="N251" i="164"/>
  <c r="R256" i="164"/>
  <c r="R261" i="164"/>
  <c r="AY261" i="164"/>
  <c r="I266" i="164"/>
  <c r="P266" i="164"/>
  <c r="BA266" i="164"/>
  <c r="BF267" i="164"/>
  <c r="CK59" i="164" s="1"/>
  <c r="DX28" i="164" s="1"/>
  <c r="DZ28" i="164" s="1"/>
  <c r="U271" i="164"/>
  <c r="AD281" i="164"/>
  <c r="AK286" i="164"/>
  <c r="BH287" i="164"/>
  <c r="CM63" i="164" s="1"/>
  <c r="EA32" i="164" s="1"/>
  <c r="EC32" i="164" s="1"/>
  <c r="N291" i="164"/>
  <c r="BH299" i="164"/>
  <c r="DC65" i="164" s="1"/>
  <c r="EY34" i="164" s="1"/>
  <c r="FA34" i="164" s="1"/>
  <c r="AR301" i="164"/>
  <c r="AY301" i="164"/>
  <c r="P131" i="164"/>
  <c r="BA141" i="164"/>
  <c r="K151" i="164"/>
  <c r="P151" i="164"/>
  <c r="BA151" i="164"/>
  <c r="AD366" i="164"/>
  <c r="BH242" i="164"/>
  <c r="CM54" i="164" s="1"/>
  <c r="EA23" i="164" s="1"/>
  <c r="EC23" i="164" s="1"/>
  <c r="AR246" i="164"/>
  <c r="Y251" i="164"/>
  <c r="AI251" i="164"/>
  <c r="BA261" i="164"/>
  <c r="R266" i="164"/>
  <c r="AF271" i="164"/>
  <c r="BH274" i="164"/>
  <c r="DC60" i="164" s="1"/>
  <c r="EY29" i="164" s="1"/>
  <c r="FA29" i="164" s="1"/>
  <c r="AR286" i="164"/>
  <c r="Y291" i="164"/>
  <c r="AY291" i="164"/>
  <c r="W296" i="164"/>
  <c r="P301" i="164"/>
  <c r="BA301" i="164"/>
  <c r="R306" i="164"/>
  <c r="BH294" i="164"/>
  <c r="DC64" i="164" s="1"/>
  <c r="EY33" i="164" s="1"/>
  <c r="FA33" i="164" s="1"/>
  <c r="BF294" i="164"/>
  <c r="DA64" i="164" s="1"/>
  <c r="EV33" i="164" s="1"/>
  <c r="EX33" i="164" s="1"/>
  <c r="BD294" i="164"/>
  <c r="CY64" i="164" s="1"/>
  <c r="ES33" i="164" s="1"/>
  <c r="EU33" i="164" s="1"/>
  <c r="I276" i="164"/>
  <c r="BD374" i="164"/>
  <c r="CY80" i="164" s="1"/>
  <c r="ES49" i="164" s="1"/>
  <c r="EU49" i="164" s="1"/>
  <c r="BD322" i="164"/>
  <c r="CI70" i="164" s="1"/>
  <c r="DU39" i="164" s="1"/>
  <c r="DW39" i="164" s="1"/>
  <c r="BH172" i="164"/>
  <c r="CM40" i="164" s="1"/>
  <c r="EA9" i="164" s="1"/>
  <c r="EC9" i="164" s="1"/>
  <c r="BF174" i="164"/>
  <c r="DA40" i="164" s="1"/>
  <c r="EV9" i="164" s="1"/>
  <c r="EX9" i="164" s="1"/>
  <c r="BD214" i="164"/>
  <c r="CY48" i="164" s="1"/>
  <c r="ES17" i="164" s="1"/>
  <c r="EU17" i="164" s="1"/>
  <c r="BD19" i="164"/>
  <c r="CY9" i="164" s="1"/>
  <c r="BD22" i="164"/>
  <c r="CI10" i="164" s="1"/>
  <c r="BH239" i="164"/>
  <c r="DC53" i="164" s="1"/>
  <c r="EY22" i="164" s="1"/>
  <c r="FA22" i="164" s="1"/>
  <c r="U246" i="164"/>
  <c r="I251" i="164"/>
  <c r="AT251" i="164"/>
  <c r="AR251" i="164"/>
  <c r="AM261" i="164"/>
  <c r="BF272" i="164"/>
  <c r="CK60" i="164" s="1"/>
  <c r="DX29" i="164" s="1"/>
  <c r="DZ29" i="164" s="1"/>
  <c r="AT276" i="164"/>
  <c r="BF289" i="164"/>
  <c r="DA63" i="164" s="1"/>
  <c r="EV32" i="164" s="1"/>
  <c r="EX32" i="164" s="1"/>
  <c r="N296" i="164"/>
  <c r="BA306" i="164"/>
  <c r="AY306" i="164"/>
  <c r="AW306" i="164"/>
  <c r="BD134" i="164"/>
  <c r="CY32" i="164" s="1"/>
  <c r="ES8" i="164" s="1"/>
  <c r="EU8" i="164" s="1"/>
  <c r="BF322" i="164"/>
  <c r="CK70" i="164" s="1"/>
  <c r="DX39" i="164" s="1"/>
  <c r="DZ39" i="164" s="1"/>
  <c r="BD324" i="164"/>
  <c r="CY70" i="164" s="1"/>
  <c r="ES39" i="164" s="1"/>
  <c r="EU39" i="164" s="1"/>
  <c r="BH184" i="164"/>
  <c r="DC42" i="164" s="1"/>
  <c r="EY11" i="164" s="1"/>
  <c r="FA11" i="164" s="1"/>
  <c r="BH247" i="164"/>
  <c r="CM55" i="164" s="1"/>
  <c r="EA24" i="164" s="1"/>
  <c r="EC24" i="164" s="1"/>
  <c r="AD261" i="164"/>
  <c r="AB261" i="164"/>
  <c r="BA271" i="164"/>
  <c r="BH272" i="164"/>
  <c r="CM60" i="164" s="1"/>
  <c r="EA29" i="164" s="1"/>
  <c r="EC29" i="164" s="1"/>
  <c r="AK276" i="164"/>
  <c r="AI276" i="164"/>
  <c r="AB286" i="164"/>
  <c r="P296" i="164"/>
  <c r="AF301" i="164"/>
  <c r="BD272" i="164"/>
  <c r="CI60" i="164" s="1"/>
  <c r="DU29" i="164" s="1"/>
  <c r="DW29" i="164" s="1"/>
  <c r="BF187" i="164"/>
  <c r="CK43" i="164" s="1"/>
  <c r="DX12" i="164" s="1"/>
  <c r="DZ12" i="164" s="1"/>
  <c r="BH207" i="164"/>
  <c r="CM47" i="164" s="1"/>
  <c r="EA16" i="164" s="1"/>
  <c r="EC16" i="164" s="1"/>
  <c r="BH19" i="164"/>
  <c r="DC9" i="164" s="1"/>
  <c r="Y246" i="164"/>
  <c r="AY266" i="164"/>
  <c r="AW266" i="164"/>
  <c r="I271" i="164"/>
  <c r="AT271" i="164"/>
  <c r="AR271" i="164"/>
  <c r="K301" i="164"/>
  <c r="P306" i="164"/>
  <c r="K256" i="164"/>
  <c r="I256" i="164"/>
  <c r="BD122" i="164"/>
  <c r="CI30" i="164" s="1"/>
  <c r="BD247" i="164"/>
  <c r="CI55" i="164" s="1"/>
  <c r="DU24" i="164" s="1"/>
  <c r="DW24" i="164" s="1"/>
  <c r="BH312" i="164"/>
  <c r="CM68" i="164" s="1"/>
  <c r="EA37" i="164" s="1"/>
  <c r="EC37" i="164" s="1"/>
  <c r="BD317" i="164"/>
  <c r="CI69" i="164" s="1"/>
  <c r="DU38" i="164" s="1"/>
  <c r="DW38" i="164" s="1"/>
  <c r="BH319" i="164"/>
  <c r="DC69" i="164" s="1"/>
  <c r="EY38" i="164" s="1"/>
  <c r="FA38" i="164" s="1"/>
  <c r="BH324" i="164"/>
  <c r="DC70" i="164" s="1"/>
  <c r="EY39" i="164" s="1"/>
  <c r="FA39" i="164" s="1"/>
  <c r="BF164" i="164"/>
  <c r="DA38" i="164" s="1"/>
  <c r="BH179" i="164"/>
  <c r="DC41" i="164" s="1"/>
  <c r="EY10" i="164" s="1"/>
  <c r="FA10" i="164" s="1"/>
  <c r="BF27" i="164"/>
  <c r="CK11" i="164" s="1"/>
  <c r="BF34" i="164"/>
  <c r="DA12" i="164" s="1"/>
  <c r="BD57" i="164"/>
  <c r="CI17" i="164" s="1"/>
  <c r="BD97" i="164"/>
  <c r="CI25" i="164" s="1"/>
  <c r="BH97" i="164"/>
  <c r="CM25" i="164" s="1"/>
  <c r="BF249" i="164"/>
  <c r="DA55" i="164" s="1"/>
  <c r="EV24" i="164" s="1"/>
  <c r="EX24" i="164" s="1"/>
  <c r="N256" i="164"/>
  <c r="BD267" i="164"/>
  <c r="CI59" i="164" s="1"/>
  <c r="DU28" i="164" s="1"/>
  <c r="DW28" i="164" s="1"/>
  <c r="AP271" i="164"/>
  <c r="AF286" i="164"/>
  <c r="BF287" i="164"/>
  <c r="CK63" i="164" s="1"/>
  <c r="DX32" i="164" s="1"/>
  <c r="DZ32" i="164" s="1"/>
  <c r="BD287" i="164"/>
  <c r="CI63" i="164" s="1"/>
  <c r="DU32" i="164" s="1"/>
  <c r="DW32" i="164" s="1"/>
  <c r="K296" i="164"/>
  <c r="I296" i="164"/>
  <c r="G296" i="164"/>
  <c r="AD301" i="164"/>
  <c r="AB301" i="164"/>
  <c r="BD174" i="164"/>
  <c r="CY40" i="164" s="1"/>
  <c r="ES9" i="164" s="1"/>
  <c r="EU9" i="164" s="1"/>
  <c r="BD77" i="164"/>
  <c r="CI21" i="164" s="1"/>
  <c r="AD256" i="164"/>
  <c r="AW271" i="164"/>
  <c r="BH227" i="164"/>
  <c r="CM51" i="164" s="1"/>
  <c r="EA20" i="164" s="1"/>
  <c r="EC20" i="164" s="1"/>
  <c r="BF204" i="164"/>
  <c r="DA46" i="164" s="1"/>
  <c r="EV15" i="164" s="1"/>
  <c r="EX15" i="164" s="1"/>
  <c r="BH14" i="164"/>
  <c r="DC8" i="164" s="1"/>
  <c r="BF144" i="164"/>
  <c r="DA34" i="164" s="1"/>
  <c r="AB246" i="164"/>
  <c r="BH254" i="164"/>
  <c r="DC56" i="164" s="1"/>
  <c r="EY25" i="164" s="1"/>
  <c r="FA25" i="164" s="1"/>
  <c r="P256" i="164"/>
  <c r="AF261" i="164"/>
  <c r="AM276" i="164"/>
  <c r="BF279" i="164"/>
  <c r="DA61" i="164" s="1"/>
  <c r="EV30" i="164" s="1"/>
  <c r="EX30" i="164" s="1"/>
  <c r="BF282" i="164"/>
  <c r="CK62" i="164" s="1"/>
  <c r="DX31" i="164" s="1"/>
  <c r="DZ31" i="164" s="1"/>
  <c r="W286" i="164"/>
  <c r="U286" i="164"/>
  <c r="AD296" i="164"/>
  <c r="AF266" i="164"/>
  <c r="BF242" i="164"/>
  <c r="CK54" i="164" s="1"/>
  <c r="DX23" i="164" s="1"/>
  <c r="DZ23" i="164" s="1"/>
  <c r="G281" i="164"/>
  <c r="BH154" i="164"/>
  <c r="DC36" i="164" s="1"/>
  <c r="BH317" i="164"/>
  <c r="CM69" i="164" s="1"/>
  <c r="EA38" i="164" s="1"/>
  <c r="EC38" i="164" s="1"/>
  <c r="BD169" i="164"/>
  <c r="CY39" i="164" s="1"/>
  <c r="BF182" i="164"/>
  <c r="CK42" i="164" s="1"/>
  <c r="DX11" i="164" s="1"/>
  <c r="DZ11" i="164" s="1"/>
  <c r="BH204" i="164"/>
  <c r="DC46" i="164" s="1"/>
  <c r="EY15" i="164" s="1"/>
  <c r="FA15" i="164" s="1"/>
  <c r="BF17" i="164"/>
  <c r="CK9" i="164" s="1"/>
  <c r="BD37" i="164"/>
  <c r="CI13" i="164" s="1"/>
  <c r="BH57" i="164"/>
  <c r="CM17" i="164" s="1"/>
  <c r="BD87" i="164"/>
  <c r="CI23" i="164" s="1"/>
  <c r="K261" i="164"/>
  <c r="I291" i="164"/>
  <c r="AT291" i="164"/>
  <c r="AR291" i="164"/>
  <c r="BD39" i="164"/>
  <c r="CY13" i="164" s="1"/>
  <c r="BD67" i="164"/>
  <c r="CI19" i="164" s="1"/>
  <c r="BF132" i="164"/>
  <c r="CK32" i="164" s="1"/>
  <c r="DX8" i="164" s="1"/>
  <c r="DZ8" i="164" s="1"/>
  <c r="BF67" i="164"/>
  <c r="CK19" i="164" s="1"/>
  <c r="BD69" i="164"/>
  <c r="CY19" i="164" s="1"/>
  <c r="BF77" i="164"/>
  <c r="CK21" i="164" s="1"/>
  <c r="BH92" i="164"/>
  <c r="CM24" i="164" s="1"/>
  <c r="BH149" i="164"/>
  <c r="DC35" i="164" s="1"/>
  <c r="G256" i="164"/>
  <c r="K276" i="164"/>
  <c r="R291" i="164"/>
  <c r="AM296" i="164"/>
  <c r="BF297" i="164"/>
  <c r="CK65" i="164" s="1"/>
  <c r="DX34" i="164" s="1"/>
  <c r="DZ34" i="164" s="1"/>
  <c r="BF304" i="164"/>
  <c r="DA66" i="164" s="1"/>
  <c r="EV35" i="164" s="1"/>
  <c r="EX35" i="164" s="1"/>
  <c r="Y306" i="164"/>
  <c r="BH77" i="164"/>
  <c r="CM21" i="164" s="1"/>
  <c r="K251" i="164"/>
  <c r="K271" i="164"/>
  <c r="I281" i="164"/>
  <c r="K291" i="164"/>
  <c r="BH304" i="164"/>
  <c r="DC66" i="164" s="1"/>
  <c r="EY35" i="164" s="1"/>
  <c r="FA35" i="164" s="1"/>
  <c r="AI306" i="164"/>
  <c r="BF82" i="164"/>
  <c r="CK22" i="164" s="1"/>
  <c r="BH94" i="164"/>
  <c r="DC24" i="164" s="1"/>
  <c r="BD129" i="164"/>
  <c r="CY31" i="164" s="1"/>
  <c r="BH134" i="164"/>
  <c r="DC32" i="164" s="1"/>
  <c r="EY8" i="164" s="1"/>
  <c r="FA8" i="164" s="1"/>
  <c r="G261" i="164"/>
  <c r="K281" i="164"/>
  <c r="R296" i="164"/>
  <c r="G301" i="164"/>
  <c r="BF64" i="164"/>
  <c r="DA18" i="164" s="1"/>
  <c r="BF72" i="164"/>
  <c r="CK20" i="164" s="1"/>
  <c r="I246" i="164"/>
  <c r="G276" i="164"/>
  <c r="I286" i="164"/>
  <c r="BF334" i="164"/>
  <c r="DA72" i="164" s="1"/>
  <c r="EV41" i="164" s="1"/>
  <c r="EX41" i="164" s="1"/>
  <c r="BD354" i="164"/>
  <c r="CY76" i="164" s="1"/>
  <c r="ES45" i="164" s="1"/>
  <c r="EU45" i="164" s="1"/>
  <c r="BF229" i="164"/>
  <c r="DA51" i="164" s="1"/>
  <c r="EV20" i="164" s="1"/>
  <c r="EX20" i="164" s="1"/>
  <c r="BF307" i="164"/>
  <c r="CK67" i="164" s="1"/>
  <c r="DX36" i="164" s="1"/>
  <c r="DZ36" i="164" s="1"/>
  <c r="BH164" i="164"/>
  <c r="DC38" i="164" s="1"/>
  <c r="BD172" i="164"/>
  <c r="BH182" i="164"/>
  <c r="CM42" i="164" s="1"/>
  <c r="EA11" i="164" s="1"/>
  <c r="EC11" i="164" s="1"/>
  <c r="BH209" i="164"/>
  <c r="DC47" i="164" s="1"/>
  <c r="EY16" i="164" s="1"/>
  <c r="FA16" i="164" s="1"/>
  <c r="BD29" i="164"/>
  <c r="CY11" i="164" s="1"/>
  <c r="BH37" i="164"/>
  <c r="CM13" i="164" s="1"/>
  <c r="BF39" i="164"/>
  <c r="DA13" i="164" s="1"/>
  <c r="BD49" i="164"/>
  <c r="CY15" i="164" s="1"/>
  <c r="BH59" i="164"/>
  <c r="DC17" i="164" s="1"/>
  <c r="BD62" i="164"/>
  <c r="CI18" i="164" s="1"/>
  <c r="BD84" i="164"/>
  <c r="CY22" i="164" s="1"/>
  <c r="BF87" i="164"/>
  <c r="CK23" i="164" s="1"/>
  <c r="BD107" i="164"/>
  <c r="CI27" i="164" s="1"/>
  <c r="BF114" i="164"/>
  <c r="DA28" i="164" s="1"/>
  <c r="BD132" i="164"/>
  <c r="CI32" i="164" s="1"/>
  <c r="DU8" i="164" s="1"/>
  <c r="DW8" i="164" s="1"/>
  <c r="BF359" i="164"/>
  <c r="DA77" i="164" s="1"/>
  <c r="EV46" i="164" s="1"/>
  <c r="EX46" i="164" s="1"/>
  <c r="I361" i="164"/>
  <c r="BH322" i="164"/>
  <c r="CM70" i="164" s="1"/>
  <c r="EA39" i="164" s="1"/>
  <c r="EC39" i="164" s="1"/>
  <c r="BH329" i="164"/>
  <c r="DC71" i="164" s="1"/>
  <c r="EY40" i="164" s="1"/>
  <c r="FA40" i="164" s="1"/>
  <c r="BF157" i="164"/>
  <c r="CK37" i="164" s="1"/>
  <c r="BF159" i="164"/>
  <c r="DA37" i="164" s="1"/>
  <c r="BF162" i="164"/>
  <c r="CK38" i="164" s="1"/>
  <c r="BF189" i="164"/>
  <c r="DA43" i="164" s="1"/>
  <c r="EV12" i="164" s="1"/>
  <c r="EX12" i="164" s="1"/>
  <c r="BD207" i="164"/>
  <c r="CI47" i="164" s="1"/>
  <c r="DU16" i="164" s="1"/>
  <c r="DW16" i="164" s="1"/>
  <c r="BF219" i="164"/>
  <c r="DA49" i="164" s="1"/>
  <c r="EV18" i="164" s="1"/>
  <c r="EX18" i="164" s="1"/>
  <c r="BD224" i="164"/>
  <c r="CY50" i="164" s="1"/>
  <c r="ES19" i="164" s="1"/>
  <c r="EU19" i="164" s="1"/>
  <c r="BF29" i="164"/>
  <c r="DA11" i="164" s="1"/>
  <c r="BF49" i="164"/>
  <c r="DA15" i="164" s="1"/>
  <c r="BD64" i="164"/>
  <c r="CY18" i="164" s="1"/>
  <c r="BF97" i="164"/>
  <c r="CK25" i="164" s="1"/>
  <c r="BD109" i="164"/>
  <c r="CY27" i="164" s="1"/>
  <c r="BH112" i="164"/>
  <c r="CM28" i="164" s="1"/>
  <c r="BD119" i="164"/>
  <c r="CY29" i="164" s="1"/>
  <c r="BD137" i="164"/>
  <c r="CI33" i="164" s="1"/>
  <c r="K361" i="164"/>
  <c r="P366" i="164"/>
  <c r="BF234" i="164"/>
  <c r="DA52" i="164" s="1"/>
  <c r="EV21" i="164" s="1"/>
  <c r="EX21" i="164" s="1"/>
  <c r="BF312" i="164"/>
  <c r="CK68" i="164" s="1"/>
  <c r="DX37" i="164" s="1"/>
  <c r="DZ37" i="164" s="1"/>
  <c r="BD314" i="164"/>
  <c r="CY68" i="164" s="1"/>
  <c r="ES37" i="164" s="1"/>
  <c r="EU37" i="164" s="1"/>
  <c r="BF317" i="164"/>
  <c r="CK69" i="164" s="1"/>
  <c r="DX38" i="164" s="1"/>
  <c r="DZ38" i="164" s="1"/>
  <c r="BD319" i="164"/>
  <c r="CY69" i="164" s="1"/>
  <c r="ES38" i="164" s="1"/>
  <c r="EU38" i="164" s="1"/>
  <c r="BF324" i="164"/>
  <c r="DA70" i="164" s="1"/>
  <c r="EV39" i="164" s="1"/>
  <c r="EX39" i="164" s="1"/>
  <c r="BD157" i="164"/>
  <c r="CI37" i="164" s="1"/>
  <c r="BD162" i="164"/>
  <c r="CI38" i="164" s="1"/>
  <c r="BH169" i="164"/>
  <c r="DC39" i="164" s="1"/>
  <c r="BF172" i="164"/>
  <c r="CK40" i="164" s="1"/>
  <c r="DX9" i="164" s="1"/>
  <c r="DZ9" i="164" s="1"/>
  <c r="BD189" i="164"/>
  <c r="CY43" i="164" s="1"/>
  <c r="ES12" i="164" s="1"/>
  <c r="EU12" i="164" s="1"/>
  <c r="BD197" i="164"/>
  <c r="CI45" i="164" s="1"/>
  <c r="DU14" i="164" s="1"/>
  <c r="DW14" i="164" s="1"/>
  <c r="BD204" i="164"/>
  <c r="CY46" i="164" s="1"/>
  <c r="ES15" i="164" s="1"/>
  <c r="EU15" i="164" s="1"/>
  <c r="BF207" i="164"/>
  <c r="CK47" i="164" s="1"/>
  <c r="DX16" i="164" s="1"/>
  <c r="DZ16" i="164" s="1"/>
  <c r="BF19" i="164"/>
  <c r="DA9" i="164" s="1"/>
  <c r="BH29" i="164"/>
  <c r="DC11" i="164" s="1"/>
  <c r="BD72" i="164"/>
  <c r="CI20" i="164" s="1"/>
  <c r="BD89" i="164"/>
  <c r="CY23" i="164" s="1"/>
  <c r="BF109" i="164"/>
  <c r="DA27" i="164" s="1"/>
  <c r="BF119" i="164"/>
  <c r="DA29" i="164" s="1"/>
  <c r="BF357" i="164"/>
  <c r="CK77" i="164" s="1"/>
  <c r="DX46" i="164" s="1"/>
  <c r="DZ46" i="164" s="1"/>
  <c r="AB361" i="164"/>
  <c r="BF364" i="164"/>
  <c r="DA78" i="164" s="1"/>
  <c r="EV47" i="164" s="1"/>
  <c r="EX47" i="164" s="1"/>
  <c r="AW366" i="164"/>
  <c r="BH224" i="164"/>
  <c r="DC50" i="164" s="1"/>
  <c r="EY19" i="164" s="1"/>
  <c r="FA19" i="164" s="1"/>
  <c r="BF104" i="164"/>
  <c r="DA26" i="164" s="1"/>
  <c r="BH109" i="164"/>
  <c r="DC27" i="164" s="1"/>
  <c r="BD142" i="164"/>
  <c r="CI34" i="164" s="1"/>
  <c r="BD347" i="164"/>
  <c r="CI75" i="164" s="1"/>
  <c r="DU44" i="164" s="1"/>
  <c r="DW44" i="164" s="1"/>
  <c r="BH349" i="164"/>
  <c r="DC75" i="164" s="1"/>
  <c r="EY44" i="164" s="1"/>
  <c r="FA44" i="164" s="1"/>
  <c r="BH314" i="164"/>
  <c r="DC68" i="164" s="1"/>
  <c r="EY37" i="164" s="1"/>
  <c r="FA37" i="164" s="1"/>
  <c r="BH157" i="164"/>
  <c r="CM37" i="164" s="1"/>
  <c r="BD164" i="164"/>
  <c r="CY38" i="164" s="1"/>
  <c r="BF167" i="164"/>
  <c r="CK39" i="164" s="1"/>
  <c r="BD177" i="164"/>
  <c r="BD179" i="164"/>
  <c r="CY41" i="164" s="1"/>
  <c r="ES10" i="164" s="1"/>
  <c r="EU10" i="164" s="1"/>
  <c r="BD182" i="164"/>
  <c r="CI42" i="164" s="1"/>
  <c r="DU11" i="164" s="1"/>
  <c r="DW11" i="164" s="1"/>
  <c r="BH197" i="164"/>
  <c r="CM45" i="164" s="1"/>
  <c r="EA14" i="164" s="1"/>
  <c r="EC14" i="164" s="1"/>
  <c r="BF12" i="164"/>
  <c r="CK8" i="164" s="1"/>
  <c r="BD17" i="164"/>
  <c r="CI9" i="164" s="1"/>
  <c r="BF22" i="164"/>
  <c r="CK10" i="164" s="1"/>
  <c r="BD59" i="164"/>
  <c r="CY17" i="164" s="1"/>
  <c r="BD92" i="164"/>
  <c r="CI24" i="164" s="1"/>
  <c r="BF122" i="164"/>
  <c r="CK30" i="164" s="1"/>
  <c r="BF137" i="164"/>
  <c r="CK33" i="164" s="1"/>
  <c r="BF142" i="164"/>
  <c r="CK34" i="164" s="1"/>
  <c r="BD144" i="164"/>
  <c r="CY34" i="164" s="1"/>
  <c r="BD149" i="164"/>
  <c r="CY35" i="164" s="1"/>
  <c r="N361" i="164"/>
  <c r="K366" i="164"/>
  <c r="BH229" i="164"/>
  <c r="DC51" i="164" s="1"/>
  <c r="EY20" i="164" s="1"/>
  <c r="FA20" i="164" s="1"/>
  <c r="BF199" i="164"/>
  <c r="DA45" i="164" s="1"/>
  <c r="EV14" i="164" s="1"/>
  <c r="EX14" i="164" s="1"/>
  <c r="BD209" i="164"/>
  <c r="CY47" i="164" s="1"/>
  <c r="ES16" i="164" s="1"/>
  <c r="EU16" i="164" s="1"/>
  <c r="BH12" i="164"/>
  <c r="CM8" i="164" s="1"/>
  <c r="BH22" i="164"/>
  <c r="CM10" i="164" s="1"/>
  <c r="BD44" i="164"/>
  <c r="CY14" i="164" s="1"/>
  <c r="BF92" i="164"/>
  <c r="CK24" i="164" s="1"/>
  <c r="BH99" i="164"/>
  <c r="DC25" i="164" s="1"/>
  <c r="BH104" i="164"/>
  <c r="DC26" i="164" s="1"/>
  <c r="BH122" i="164"/>
  <c r="CM30" i="164" s="1"/>
  <c r="BH142" i="164"/>
  <c r="CM34" i="164" s="1"/>
  <c r="BH147" i="164"/>
  <c r="CM35" i="164" s="1"/>
  <c r="BF149" i="164"/>
  <c r="DA35" i="164" s="1"/>
  <c r="BH344" i="164"/>
  <c r="DC74" i="164" s="1"/>
  <c r="EY43" i="164" s="1"/>
  <c r="FA43" i="164" s="1"/>
  <c r="BD352" i="164"/>
  <c r="CI76" i="164" s="1"/>
  <c r="DU45" i="164" s="1"/>
  <c r="DW45" i="164" s="1"/>
  <c r="BD307" i="164"/>
  <c r="CI67" i="164" s="1"/>
  <c r="DU36" i="164" s="1"/>
  <c r="DW36" i="164" s="1"/>
  <c r="BD159" i="164"/>
  <c r="CY37" i="164" s="1"/>
  <c r="BH177" i="164"/>
  <c r="CM41" i="164" s="1"/>
  <c r="EA10" i="164" s="1"/>
  <c r="EC10" i="164" s="1"/>
  <c r="BD184" i="164"/>
  <c r="BF212" i="164"/>
  <c r="CK48" i="164" s="1"/>
  <c r="DX17" i="164" s="1"/>
  <c r="DZ17" i="164" s="1"/>
  <c r="BD222" i="164"/>
  <c r="CI50" i="164" s="1"/>
  <c r="DU19" i="164" s="1"/>
  <c r="DW19" i="164" s="1"/>
  <c r="BF37" i="164"/>
  <c r="CK13" i="164" s="1"/>
  <c r="BF44" i="164"/>
  <c r="DA14" i="164" s="1"/>
  <c r="BF57" i="164"/>
  <c r="CK17" i="164" s="1"/>
  <c r="BH82" i="164"/>
  <c r="CM22" i="164" s="1"/>
  <c r="BF107" i="164"/>
  <c r="CK27" i="164" s="1"/>
  <c r="R26" i="164"/>
  <c r="AB31" i="164"/>
  <c r="K11" i="164"/>
  <c r="P21" i="164"/>
  <c r="AF41" i="164"/>
  <c r="AD41" i="164"/>
  <c r="P51" i="164"/>
  <c r="BA66" i="164"/>
  <c r="BD54" i="164"/>
  <c r="CY16" i="164" s="1"/>
  <c r="BF54" i="164"/>
  <c r="DA16" i="164" s="1"/>
  <c r="R21" i="164"/>
  <c r="BA96" i="164"/>
  <c r="AW96" i="164"/>
  <c r="R101" i="164"/>
  <c r="N101" i="164"/>
  <c r="BH32" i="164"/>
  <c r="CM12" i="164" s="1"/>
  <c r="Y46" i="164"/>
  <c r="G61" i="164"/>
  <c r="BD41" i="164"/>
  <c r="CA13" i="164" s="1"/>
  <c r="G41" i="164"/>
  <c r="AP51" i="164"/>
  <c r="AR51" i="164"/>
  <c r="BD42" i="164"/>
  <c r="CI14" i="164" s="1"/>
  <c r="AI76" i="164"/>
  <c r="AK76" i="164"/>
  <c r="AD31" i="164"/>
  <c r="AF31" i="164"/>
  <c r="BD9" i="164"/>
  <c r="CY7" i="164" s="1"/>
  <c r="ES7" i="164" s="1"/>
  <c r="EU7" i="164" s="1"/>
  <c r="BF9" i="164"/>
  <c r="DA7" i="164" s="1"/>
  <c r="EV7" i="164" s="1"/>
  <c r="EX7" i="164" s="1"/>
  <c r="P26" i="164"/>
  <c r="K41" i="164"/>
  <c r="BD47" i="164"/>
  <c r="CI15" i="164" s="1"/>
  <c r="BF47" i="164"/>
  <c r="CK15" i="164" s="1"/>
  <c r="N66" i="164"/>
  <c r="K86" i="164"/>
  <c r="G86" i="164"/>
  <c r="AP56" i="164"/>
  <c r="N71" i="164"/>
  <c r="G111" i="164"/>
  <c r="BH117" i="164"/>
  <c r="CM29" i="164" s="1"/>
  <c r="BD117" i="164"/>
  <c r="CI29" i="164" s="1"/>
  <c r="K131" i="164"/>
  <c r="R146" i="164"/>
  <c r="BF24" i="164"/>
  <c r="DA10" i="164" s="1"/>
  <c r="I26" i="164"/>
  <c r="BD32" i="164"/>
  <c r="CI12" i="164" s="1"/>
  <c r="AP36" i="164"/>
  <c r="BF41" i="164"/>
  <c r="CC13" i="164" s="1"/>
  <c r="N51" i="164"/>
  <c r="BD52" i="164"/>
  <c r="CI16" i="164" s="1"/>
  <c r="AR56" i="164"/>
  <c r="BF62" i="164"/>
  <c r="CK18" i="164" s="1"/>
  <c r="BH67" i="164"/>
  <c r="CM19" i="164" s="1"/>
  <c r="Y71" i="164"/>
  <c r="G76" i="164"/>
  <c r="G81" i="164"/>
  <c r="AB81" i="164"/>
  <c r="AY96" i="164"/>
  <c r="P101" i="164"/>
  <c r="BH124" i="164"/>
  <c r="DC30" i="164" s="1"/>
  <c r="BD124" i="164"/>
  <c r="CY30" i="164" s="1"/>
  <c r="R126" i="164"/>
  <c r="BF42" i="164"/>
  <c r="CK14" i="164" s="1"/>
  <c r="R76" i="164"/>
  <c r="G91" i="164"/>
  <c r="U11" i="164"/>
  <c r="Y21" i="164"/>
  <c r="BH24" i="164"/>
  <c r="DC10" i="164" s="1"/>
  <c r="U31" i="164"/>
  <c r="BH34" i="164"/>
  <c r="DC12" i="164" s="1"/>
  <c r="G36" i="164"/>
  <c r="P36" i="164"/>
  <c r="BH42" i="164"/>
  <c r="CM14" i="164" s="1"/>
  <c r="I46" i="164"/>
  <c r="BH47" i="164"/>
  <c r="CM15" i="164" s="1"/>
  <c r="AT51" i="164"/>
  <c r="K61" i="164"/>
  <c r="AD61" i="164"/>
  <c r="AY61" i="164"/>
  <c r="R66" i="164"/>
  <c r="P71" i="164"/>
  <c r="AK71" i="164"/>
  <c r="BH74" i="164"/>
  <c r="DC20" i="164" s="1"/>
  <c r="AM76" i="164"/>
  <c r="BH129" i="164"/>
  <c r="DC31" i="164" s="1"/>
  <c r="AF131" i="164"/>
  <c r="AB131" i="164"/>
  <c r="W21" i="164"/>
  <c r="BF32" i="164"/>
  <c r="CK12" i="164" s="1"/>
  <c r="AR36" i="164"/>
  <c r="BF52" i="164"/>
  <c r="CK16" i="164" s="1"/>
  <c r="P66" i="164"/>
  <c r="G16" i="164"/>
  <c r="BH27" i="164"/>
  <c r="CM11" i="164" s="1"/>
  <c r="N31" i="164"/>
  <c r="W31" i="164"/>
  <c r="R36" i="164"/>
  <c r="BH54" i="164"/>
  <c r="DC16" i="164" s="1"/>
  <c r="G56" i="164"/>
  <c r="AF61" i="164"/>
  <c r="BA61" i="164"/>
  <c r="R71" i="164"/>
  <c r="AM71" i="164"/>
  <c r="BD74" i="164"/>
  <c r="CY20" i="164" s="1"/>
  <c r="BD79" i="164"/>
  <c r="CY21" i="164" s="1"/>
  <c r="K81" i="164"/>
  <c r="BA81" i="164"/>
  <c r="N86" i="164"/>
  <c r="BD34" i="164"/>
  <c r="CY12" i="164" s="1"/>
  <c r="I36" i="164"/>
  <c r="AK36" i="164"/>
  <c r="BH39" i="164"/>
  <c r="DC13" i="164" s="1"/>
  <c r="W41" i="164"/>
  <c r="G51" i="164"/>
  <c r="R56" i="164"/>
  <c r="AK56" i="164"/>
  <c r="BH72" i="164"/>
  <c r="CM20" i="164" s="1"/>
  <c r="BF79" i="164"/>
  <c r="DA21" i="164" s="1"/>
  <c r="AM106" i="164"/>
  <c r="AI106" i="164"/>
  <c r="I16" i="164"/>
  <c r="AR31" i="164"/>
  <c r="Y41" i="164"/>
  <c r="I51" i="164"/>
  <c r="I56" i="164"/>
  <c r="AM56" i="164"/>
  <c r="AY66" i="164"/>
  <c r="BF74" i="164"/>
  <c r="DA20" i="164" s="1"/>
  <c r="W81" i="164"/>
  <c r="BH89" i="164"/>
  <c r="DC23" i="164" s="1"/>
  <c r="I121" i="164"/>
  <c r="AT121" i="164"/>
  <c r="AP121" i="164"/>
  <c r="P96" i="164"/>
  <c r="AK106" i="164"/>
  <c r="BF124" i="164"/>
  <c r="DA30" i="164" s="1"/>
  <c r="Y116" i="164"/>
  <c r="U116" i="164"/>
  <c r="AM126" i="164"/>
  <c r="AI126" i="164"/>
  <c r="AM146" i="164"/>
  <c r="AI146" i="164"/>
  <c r="AW81" i="164"/>
  <c r="BD82" i="164"/>
  <c r="CI22" i="164" s="1"/>
  <c r="R106" i="164"/>
  <c r="BF117" i="164"/>
  <c r="CK29" i="164" s="1"/>
  <c r="AR121" i="164"/>
  <c r="AD131" i="164"/>
  <c r="BA136" i="164"/>
  <c r="AW136" i="164"/>
  <c r="R141" i="164"/>
  <c r="N141" i="164"/>
  <c r="I86" i="164"/>
  <c r="BA86" i="164"/>
  <c r="W116" i="164"/>
  <c r="AK126" i="164"/>
  <c r="P136" i="164"/>
  <c r="AK146" i="164"/>
  <c r="G31" i="164"/>
  <c r="I41" i="164"/>
  <c r="K51" i="164"/>
  <c r="G71" i="164"/>
  <c r="I81" i="164"/>
  <c r="P141" i="164"/>
  <c r="G151" i="164"/>
  <c r="I91" i="164"/>
  <c r="G101" i="164"/>
  <c r="I111" i="164"/>
  <c r="K121" i="164"/>
  <c r="AI121" i="164"/>
  <c r="AK131" i="164"/>
  <c r="G141" i="164"/>
  <c r="AW151" i="164"/>
  <c r="K96" i="164"/>
  <c r="AF101" i="164"/>
  <c r="G116" i="164"/>
  <c r="K136" i="164"/>
  <c r="AF141" i="164"/>
  <c r="K91" i="164"/>
  <c r="I101" i="164"/>
  <c r="K111" i="164"/>
  <c r="P116" i="164"/>
  <c r="N126" i="164"/>
  <c r="G131" i="164"/>
  <c r="I141" i="164"/>
  <c r="AK96" i="164"/>
  <c r="AK136" i="164"/>
  <c r="BA171" i="164"/>
  <c r="AW171" i="164"/>
  <c r="R181" i="164"/>
  <c r="AY171" i="164"/>
  <c r="R176" i="164"/>
  <c r="N176" i="164"/>
  <c r="N161" i="164"/>
  <c r="AM181" i="164"/>
  <c r="AI181" i="164"/>
  <c r="W186" i="164"/>
  <c r="P176" i="164"/>
  <c r="P171" i="164"/>
  <c r="U176" i="164"/>
  <c r="G166" i="164"/>
  <c r="AK181" i="164"/>
  <c r="Y191" i="164"/>
  <c r="U191" i="164"/>
  <c r="K161" i="164"/>
  <c r="G161" i="164"/>
  <c r="G186" i="164"/>
  <c r="BH352" i="164"/>
  <c r="CM76" i="164" s="1"/>
  <c r="EA45" i="164" s="1"/>
  <c r="EC45" i="164" s="1"/>
  <c r="I196" i="164"/>
  <c r="Y196" i="164"/>
  <c r="AW196" i="164"/>
  <c r="R201" i="164"/>
  <c r="K206" i="164"/>
  <c r="AY206" i="164"/>
  <c r="P211" i="164"/>
  <c r="U216" i="164"/>
  <c r="BA216" i="164"/>
  <c r="R221" i="164"/>
  <c r="G226" i="164"/>
  <c r="W226" i="164"/>
  <c r="BD192" i="164"/>
  <c r="CI44" i="164" s="1"/>
  <c r="DU13" i="164" s="1"/>
  <c r="DW13" i="164" s="1"/>
  <c r="R196" i="164"/>
  <c r="AP196" i="164"/>
  <c r="BD199" i="164"/>
  <c r="CY45" i="164" s="1"/>
  <c r="ES14" i="164" s="1"/>
  <c r="EU14" i="164" s="1"/>
  <c r="K201" i="164"/>
  <c r="AI201" i="164"/>
  <c r="BF202" i="164"/>
  <c r="CK46" i="164" s="1"/>
  <c r="DX15" i="164" s="1"/>
  <c r="DZ15" i="164" s="1"/>
  <c r="AB206" i="164"/>
  <c r="BF209" i="164"/>
  <c r="DA47" i="164" s="1"/>
  <c r="EV16" i="164" s="1"/>
  <c r="EX16" i="164" s="1"/>
  <c r="Y211" i="164"/>
  <c r="AW211" i="164"/>
  <c r="BH212" i="164"/>
  <c r="CM48" i="164" s="1"/>
  <c r="EA17" i="164" s="1"/>
  <c r="EC17" i="164" s="1"/>
  <c r="N216" i="164"/>
  <c r="AT216" i="164"/>
  <c r="K221" i="164"/>
  <c r="AI221" i="164"/>
  <c r="BF177" i="164"/>
  <c r="CK41" i="164" s="1"/>
  <c r="DX10" i="164" s="1"/>
  <c r="DZ10" i="164" s="1"/>
  <c r="BF184" i="164"/>
  <c r="DA42" i="164" s="1"/>
  <c r="EV11" i="164" s="1"/>
  <c r="EX11" i="164" s="1"/>
  <c r="BF197" i="164"/>
  <c r="CK45" i="164" s="1"/>
  <c r="DX14" i="164" s="1"/>
  <c r="DZ14" i="164" s="1"/>
  <c r="BF217" i="164"/>
  <c r="CK49" i="164" s="1"/>
  <c r="DX18" i="164" s="1"/>
  <c r="DZ18" i="164" s="1"/>
  <c r="BF224" i="164"/>
  <c r="DA50" i="164" s="1"/>
  <c r="EV19" i="164" s="1"/>
  <c r="EX19" i="164" s="1"/>
  <c r="BF337" i="164"/>
  <c r="CK73" i="164" s="1"/>
  <c r="DX42" i="164" s="1"/>
  <c r="DZ42" i="164" s="1"/>
  <c r="BD339" i="164"/>
  <c r="CY73" i="164" s="1"/>
  <c r="ES42" i="164" s="1"/>
  <c r="EU42" i="164" s="1"/>
  <c r="BF342" i="164"/>
  <c r="CK74" i="164" s="1"/>
  <c r="DX43" i="164" s="1"/>
  <c r="DZ43" i="164" s="1"/>
  <c r="BD344" i="164"/>
  <c r="CY74" i="164" s="1"/>
  <c r="ES43" i="164" s="1"/>
  <c r="EU43" i="164" s="1"/>
  <c r="I161" i="164"/>
  <c r="K171" i="164"/>
  <c r="AF176" i="164"/>
  <c r="G191" i="164"/>
  <c r="K211" i="164"/>
  <c r="BH342" i="164"/>
  <c r="CM74" i="164" s="1"/>
  <c r="EA43" i="164" s="1"/>
  <c r="EC43" i="164" s="1"/>
  <c r="R161" i="164"/>
  <c r="K166" i="164"/>
  <c r="I176" i="164"/>
  <c r="N181" i="164"/>
  <c r="K186" i="164"/>
  <c r="P191" i="164"/>
  <c r="N201" i="164"/>
  <c r="G206" i="164"/>
  <c r="I216" i="164"/>
  <c r="N221" i="164"/>
  <c r="K226" i="164"/>
  <c r="BD334" i="164"/>
  <c r="CY72" i="164" s="1"/>
  <c r="ES41" i="164" s="1"/>
  <c r="EU41" i="164" s="1"/>
  <c r="BD349" i="164"/>
  <c r="CY75" i="164" s="1"/>
  <c r="ES44" i="164" s="1"/>
  <c r="EU44" i="164" s="1"/>
  <c r="BH192" i="164"/>
  <c r="CM44" i="164" s="1"/>
  <c r="EA13" i="164" s="1"/>
  <c r="EC13" i="164" s="1"/>
  <c r="BH199" i="164"/>
  <c r="DC45" i="164" s="1"/>
  <c r="EY14" i="164" s="1"/>
  <c r="FA14" i="164" s="1"/>
  <c r="BA211" i="164"/>
  <c r="BF154" i="164"/>
  <c r="DA36" i="164" s="1"/>
  <c r="BD332" i="164"/>
  <c r="CI72" i="164" s="1"/>
  <c r="DU41" i="164" s="1"/>
  <c r="DW41" i="164" s="1"/>
  <c r="BD342" i="164"/>
  <c r="CI74" i="164" s="1"/>
  <c r="DU43" i="164" s="1"/>
  <c r="DW43" i="164" s="1"/>
  <c r="I236" i="164"/>
  <c r="G316" i="164"/>
  <c r="I326" i="164"/>
  <c r="BH339" i="164"/>
  <c r="DC73" i="164" s="1"/>
  <c r="EY42" i="164" s="1"/>
  <c r="FA42" i="164" s="1"/>
  <c r="BF352" i="164"/>
  <c r="CK76" i="164" s="1"/>
  <c r="DX45" i="164" s="1"/>
  <c r="DZ45" i="164" s="1"/>
  <c r="BD372" i="164"/>
  <c r="CI80" i="164" s="1"/>
  <c r="DU49" i="164" s="1"/>
  <c r="DW49" i="164" s="1"/>
  <c r="BD227" i="164"/>
  <c r="CI51" i="164" s="1"/>
  <c r="DU20" i="164" s="1"/>
  <c r="DW20" i="164" s="1"/>
  <c r="R231" i="164"/>
  <c r="AP231" i="164"/>
  <c r="BD234" i="164"/>
  <c r="CY52" i="164" s="1"/>
  <c r="ES21" i="164" s="1"/>
  <c r="EU21" i="164" s="1"/>
  <c r="K236" i="164"/>
  <c r="AI236" i="164"/>
  <c r="AR311" i="164"/>
  <c r="I316" i="164"/>
  <c r="K326" i="164"/>
  <c r="AI326" i="164"/>
  <c r="BH332" i="164"/>
  <c r="CM72" i="164" s="1"/>
  <c r="EA41" i="164" s="1"/>
  <c r="EC41" i="164" s="1"/>
  <c r="BD367" i="164"/>
  <c r="CI79" i="164" s="1"/>
  <c r="DU48" i="164" s="1"/>
  <c r="DW48" i="164" s="1"/>
  <c r="BF372" i="164"/>
  <c r="CK80" i="164" s="1"/>
  <c r="DX49" i="164" s="1"/>
  <c r="DZ49" i="164" s="1"/>
  <c r="BD229" i="164"/>
  <c r="CY51" i="164" s="1"/>
  <c r="ES20" i="164" s="1"/>
  <c r="EU20" i="164" s="1"/>
  <c r="AI231" i="164"/>
  <c r="BF232" i="164"/>
  <c r="CK52" i="164" s="1"/>
  <c r="DX21" i="164" s="1"/>
  <c r="DZ21" i="164" s="1"/>
  <c r="AB236" i="164"/>
  <c r="AR236" i="164"/>
  <c r="U311" i="164"/>
  <c r="BD312" i="164"/>
  <c r="CI68" i="164" s="1"/>
  <c r="DU37" i="164" s="1"/>
  <c r="DW37" i="164" s="1"/>
  <c r="G321" i="164"/>
  <c r="W321" i="164"/>
  <c r="I331" i="164"/>
  <c r="AW331" i="164"/>
  <c r="BF367" i="164"/>
  <c r="CK79" i="164" s="1"/>
  <c r="DX48" i="164" s="1"/>
  <c r="DZ48" i="164" s="1"/>
  <c r="BD369" i="164"/>
  <c r="CY79" i="164" s="1"/>
  <c r="ES48" i="164" s="1"/>
  <c r="EU48" i="164" s="1"/>
  <c r="BH372" i="164"/>
  <c r="CM80" i="164" s="1"/>
  <c r="EA49" i="164" s="1"/>
  <c r="EC49" i="164" s="1"/>
  <c r="BD337" i="164"/>
  <c r="CI73" i="164" s="1"/>
  <c r="DU42" i="164" s="1"/>
  <c r="DW42" i="164" s="1"/>
  <c r="BF369" i="164"/>
  <c r="DA79" i="164" s="1"/>
  <c r="EV48" i="164" s="1"/>
  <c r="EX48" i="164" s="1"/>
  <c r="BF374" i="164"/>
  <c r="DA80" i="164" s="1"/>
  <c r="EV49" i="164" s="1"/>
  <c r="EX49" i="164" s="1"/>
  <c r="AD236" i="164"/>
  <c r="G311" i="164"/>
  <c r="I321" i="164"/>
  <c r="BF339" i="164"/>
  <c r="DA73" i="164" s="1"/>
  <c r="EV42" i="164" s="1"/>
  <c r="EX42" i="164" s="1"/>
  <c r="AT316" i="164"/>
  <c r="K336" i="164"/>
  <c r="AI336" i="164"/>
  <c r="U346" i="164"/>
  <c r="AK346" i="164"/>
  <c r="BA346" i="164"/>
  <c r="R351" i="164"/>
  <c r="G356" i="164"/>
  <c r="W356" i="164"/>
  <c r="AM356" i="164"/>
  <c r="I376" i="164"/>
  <c r="Y376" i="164"/>
  <c r="AW376" i="164"/>
  <c r="BD154" i="164"/>
  <c r="CY36" i="164" s="1"/>
  <c r="AI156" i="164"/>
  <c r="U341" i="164"/>
  <c r="N346" i="164"/>
  <c r="AI351" i="164"/>
  <c r="AK336" i="164"/>
  <c r="BH337" i="164"/>
  <c r="CM73" i="164" s="1"/>
  <c r="EA42" i="164" s="1"/>
  <c r="EC42" i="164" s="1"/>
  <c r="AD341" i="164"/>
  <c r="W346" i="164"/>
  <c r="BF347" i="164"/>
  <c r="CK75" i="164" s="1"/>
  <c r="DX44" i="164" s="1"/>
  <c r="DZ44" i="164" s="1"/>
  <c r="AR351" i="164"/>
  <c r="BF354" i="164"/>
  <c r="DA76" i="164" s="1"/>
  <c r="EV45" i="164" s="1"/>
  <c r="EX45" i="164" s="1"/>
  <c r="I356" i="164"/>
  <c r="BH367" i="164"/>
  <c r="CM79" i="164" s="1"/>
  <c r="EA48" i="164" s="1"/>
  <c r="EC48" i="164" s="1"/>
  <c r="AD371" i="164"/>
  <c r="BH374" i="164"/>
  <c r="DC80" i="164" s="1"/>
  <c r="EY49" i="164" s="1"/>
  <c r="FA49" i="164" s="1"/>
  <c r="K376" i="164"/>
  <c r="AY376" i="164"/>
  <c r="G341" i="164"/>
  <c r="G371" i="164"/>
  <c r="BH334" i="164"/>
  <c r="DC72" i="164" s="1"/>
  <c r="EY41" i="164" s="1"/>
  <c r="FA41" i="164" s="1"/>
  <c r="BH347" i="164"/>
  <c r="CM75" i="164" s="1"/>
  <c r="EA44" i="164" s="1"/>
  <c r="EC44" i="164" s="1"/>
  <c r="BH354" i="164"/>
  <c r="DC76" i="164" s="1"/>
  <c r="EY45" i="164" s="1"/>
  <c r="FA45" i="164" s="1"/>
  <c r="BH152" i="164"/>
  <c r="CM36" i="164" s="1"/>
  <c r="G156" i="164"/>
  <c r="P336" i="164"/>
  <c r="I341" i="164"/>
  <c r="G351" i="164"/>
  <c r="I371" i="164"/>
  <c r="DE59" i="164" l="1"/>
  <c r="FB28" i="164" s="1"/>
  <c r="FD28" i="164" s="1"/>
  <c r="CO29" i="164"/>
  <c r="CO47" i="164"/>
  <c r="ED16" i="164" s="1"/>
  <c r="EF16" i="164" s="1"/>
  <c r="CO59" i="164"/>
  <c r="ED28" i="164" s="1"/>
  <c r="EF28" i="164" s="1"/>
  <c r="DE77" i="164"/>
  <c r="FB46" i="164" s="1"/>
  <c r="FD46" i="164" s="1"/>
  <c r="CO24" i="164"/>
  <c r="CO63" i="164"/>
  <c r="ED32" i="164" s="1"/>
  <c r="EF32" i="164" s="1"/>
  <c r="CO78" i="164"/>
  <c r="ED47" i="164" s="1"/>
  <c r="EF47" i="164" s="1"/>
  <c r="CO28" i="164"/>
  <c r="CO71" i="164"/>
  <c r="ED40" i="164" s="1"/>
  <c r="EF40" i="164" s="1"/>
  <c r="DE29" i="164"/>
  <c r="CO48" i="164"/>
  <c r="ED17" i="164" s="1"/>
  <c r="EF17" i="164" s="1"/>
  <c r="CO33" i="164"/>
  <c r="DE50" i="164"/>
  <c r="FB19" i="164" s="1"/>
  <c r="FD19" i="164" s="1"/>
  <c r="DE61" i="164"/>
  <c r="FB30" i="164" s="1"/>
  <c r="FD30" i="164" s="1"/>
  <c r="CO52" i="164"/>
  <c r="ED21" i="164" s="1"/>
  <c r="EF21" i="164" s="1"/>
  <c r="DE66" i="164"/>
  <c r="FB35" i="164" s="1"/>
  <c r="FD35" i="164" s="1"/>
  <c r="CO55" i="164"/>
  <c r="ED24" i="164" s="1"/>
  <c r="EF24" i="164" s="1"/>
  <c r="DE22" i="164"/>
  <c r="DE67" i="164"/>
  <c r="FB36" i="164" s="1"/>
  <c r="FD36" i="164" s="1"/>
  <c r="CO62" i="164"/>
  <c r="ED31" i="164" s="1"/>
  <c r="EF31" i="164" s="1"/>
  <c r="DE31" i="164"/>
  <c r="DE21" i="164"/>
  <c r="DE58" i="164"/>
  <c r="FB27" i="164" s="1"/>
  <c r="FD27" i="164" s="1"/>
  <c r="DE25" i="164"/>
  <c r="CO45" i="164"/>
  <c r="ED14" i="164" s="1"/>
  <c r="EF14" i="164" s="1"/>
  <c r="DE52" i="164"/>
  <c r="FB21" i="164" s="1"/>
  <c r="FD21" i="164" s="1"/>
  <c r="CO58" i="164"/>
  <c r="ED27" i="164" s="1"/>
  <c r="EF27" i="164" s="1"/>
  <c r="DE35" i="164"/>
  <c r="DE23" i="164"/>
  <c r="DE71" i="164"/>
  <c r="FB40" i="164" s="1"/>
  <c r="FD40" i="164" s="1"/>
  <c r="DE62" i="164"/>
  <c r="FB31" i="164" s="1"/>
  <c r="FD31" i="164" s="1"/>
  <c r="CO77" i="164"/>
  <c r="ED46" i="164" s="1"/>
  <c r="EF46" i="164" s="1"/>
  <c r="DE27" i="164"/>
  <c r="DE48" i="164"/>
  <c r="FB17" i="164" s="1"/>
  <c r="FD17" i="164" s="1"/>
  <c r="CO70" i="164"/>
  <c r="ED39" i="164" s="1"/>
  <c r="EF39" i="164" s="1"/>
  <c r="CO36" i="164"/>
  <c r="CO68" i="164"/>
  <c r="ED37" i="164" s="1"/>
  <c r="EF37" i="164" s="1"/>
  <c r="DE56" i="164"/>
  <c r="FB25" i="164" s="1"/>
  <c r="FD25" i="164" s="1"/>
  <c r="CO27" i="164"/>
  <c r="DE47" i="164"/>
  <c r="FB16" i="164" s="1"/>
  <c r="FD16" i="164" s="1"/>
  <c r="DE60" i="164"/>
  <c r="FB29" i="164" s="1"/>
  <c r="FD29" i="164" s="1"/>
  <c r="CO31" i="164"/>
  <c r="DE49" i="164"/>
  <c r="FB18" i="164" s="1"/>
  <c r="FD18" i="164" s="1"/>
  <c r="CO60" i="164"/>
  <c r="ED29" i="164" s="1"/>
  <c r="EF29" i="164" s="1"/>
  <c r="DE78" i="164"/>
  <c r="FB47" i="164" s="1"/>
  <c r="FD47" i="164" s="1"/>
  <c r="CO25" i="164"/>
  <c r="CO51" i="164"/>
  <c r="ED20" i="164" s="1"/>
  <c r="EF20" i="164" s="1"/>
  <c r="DE64" i="164"/>
  <c r="FB33" i="164" s="1"/>
  <c r="FD33" i="164" s="1"/>
  <c r="DE53" i="164"/>
  <c r="FB22" i="164" s="1"/>
  <c r="FD22" i="164" s="1"/>
  <c r="DE30" i="164"/>
  <c r="CO30" i="164"/>
  <c r="CO56" i="164"/>
  <c r="ED25" i="164" s="1"/>
  <c r="EF25" i="164" s="1"/>
  <c r="DE24" i="164"/>
  <c r="DT22" i="164"/>
  <c r="DE44" i="164"/>
  <c r="FB13" i="164" s="1"/>
  <c r="FD13" i="164" s="1"/>
  <c r="DE51" i="164"/>
  <c r="FB20" i="164" s="1"/>
  <c r="FD20" i="164" s="1"/>
  <c r="CO65" i="164"/>
  <c r="ED34" i="164" s="1"/>
  <c r="EF34" i="164" s="1"/>
  <c r="DE57" i="164"/>
  <c r="FB26" i="164" s="1"/>
  <c r="FD26" i="164" s="1"/>
  <c r="DE34" i="164"/>
  <c r="CO50" i="164"/>
  <c r="ED19" i="164" s="1"/>
  <c r="EF19" i="164" s="1"/>
  <c r="DE70" i="164"/>
  <c r="FB39" i="164" s="1"/>
  <c r="FD39" i="164" s="1"/>
  <c r="CO61" i="164"/>
  <c r="ED30" i="164" s="1"/>
  <c r="EF30" i="164" s="1"/>
  <c r="CO35" i="164"/>
  <c r="DE26" i="164"/>
  <c r="DE46" i="164"/>
  <c r="FB15" i="164" s="1"/>
  <c r="FD15" i="164" s="1"/>
  <c r="CO69" i="164"/>
  <c r="ED38" i="164" s="1"/>
  <c r="EF38" i="164" s="1"/>
  <c r="CO66" i="164"/>
  <c r="ED35" i="164" s="1"/>
  <c r="EF35" i="164" s="1"/>
  <c r="CO53" i="164"/>
  <c r="ED22" i="164" s="1"/>
  <c r="EF22" i="164" s="1"/>
  <c r="CO26" i="164"/>
  <c r="CO46" i="164"/>
  <c r="ED15" i="164" s="1"/>
  <c r="EF15" i="164" s="1"/>
  <c r="DE65" i="164"/>
  <c r="FB34" i="164" s="1"/>
  <c r="FD34" i="164" s="1"/>
  <c r="DE28" i="164"/>
  <c r="CO44" i="164"/>
  <c r="ED13" i="164" s="1"/>
  <c r="EF13" i="164" s="1"/>
  <c r="DE54" i="164"/>
  <c r="FB23" i="164" s="1"/>
  <c r="FD23" i="164" s="1"/>
  <c r="DE63" i="164"/>
  <c r="FB32" i="164" s="1"/>
  <c r="FD32" i="164" s="1"/>
  <c r="DE55" i="164"/>
  <c r="FB24" i="164" s="1"/>
  <c r="FD24" i="164" s="1"/>
  <c r="DE32" i="164"/>
  <c r="FB8" i="164" s="1"/>
  <c r="FD8" i="164" s="1"/>
  <c r="CO49" i="164"/>
  <c r="ED18" i="164" s="1"/>
  <c r="EF18" i="164" s="1"/>
  <c r="DE69" i="164"/>
  <c r="FB38" i="164" s="1"/>
  <c r="FD38" i="164" s="1"/>
  <c r="CO57" i="164"/>
  <c r="ED26" i="164" s="1"/>
  <c r="EF26" i="164" s="1"/>
  <c r="CO34" i="164"/>
  <c r="CO23" i="164"/>
  <c r="DE68" i="164"/>
  <c r="FB37" i="164" s="1"/>
  <c r="FD37" i="164" s="1"/>
  <c r="CO64" i="164"/>
  <c r="ED33" i="164" s="1"/>
  <c r="EF33" i="164" s="1"/>
  <c r="CO67" i="164"/>
  <c r="ED36" i="164" s="1"/>
  <c r="EF36" i="164" s="1"/>
  <c r="DE33" i="164"/>
  <c r="CO22" i="164"/>
  <c r="DE45" i="164"/>
  <c r="FB14" i="164" s="1"/>
  <c r="FD14" i="164" s="1"/>
  <c r="CO42" i="164"/>
  <c r="ED11" i="164" s="1"/>
  <c r="EF11" i="164" s="1"/>
  <c r="CO79" i="164"/>
  <c r="ED48" i="164" s="1"/>
  <c r="EF48" i="164" s="1"/>
  <c r="DE39" i="164"/>
  <c r="DE80" i="164"/>
  <c r="FB49" i="164" s="1"/>
  <c r="FD49" i="164" s="1"/>
  <c r="DE43" i="164"/>
  <c r="FB12" i="164" s="1"/>
  <c r="FD12" i="164" s="1"/>
  <c r="CO41" i="164"/>
  <c r="ED10" i="164" s="1"/>
  <c r="EF10" i="164" s="1"/>
  <c r="DE74" i="164"/>
  <c r="FB43" i="164" s="1"/>
  <c r="FD43" i="164" s="1"/>
  <c r="DE40" i="164"/>
  <c r="FB9" i="164" s="1"/>
  <c r="FD9" i="164" s="1"/>
  <c r="CO37" i="164"/>
  <c r="CO76" i="164"/>
  <c r="ED45" i="164" s="1"/>
  <c r="EF45" i="164" s="1"/>
  <c r="CO39" i="164"/>
  <c r="DE79" i="164"/>
  <c r="FB48" i="164" s="1"/>
  <c r="FD48" i="164" s="1"/>
  <c r="DE42" i="164"/>
  <c r="FB11" i="164" s="1"/>
  <c r="FD11" i="164" s="1"/>
  <c r="CY42" i="164"/>
  <c r="ES11" i="164" s="1"/>
  <c r="EU11" i="164" s="1"/>
  <c r="CI40" i="164"/>
  <c r="DU9" i="164" s="1"/>
  <c r="DW9" i="164" s="1"/>
  <c r="CO38" i="164"/>
  <c r="CO73" i="164"/>
  <c r="ED42" i="164" s="1"/>
  <c r="EF42" i="164" s="1"/>
  <c r="DE37" i="164"/>
  <c r="DE76" i="164"/>
  <c r="FB45" i="164" s="1"/>
  <c r="FD45" i="164" s="1"/>
  <c r="DE75" i="164"/>
  <c r="FB44" i="164" s="1"/>
  <c r="FD44" i="164" s="1"/>
  <c r="DE38" i="164"/>
  <c r="DE73" i="164"/>
  <c r="FB42" i="164" s="1"/>
  <c r="FD42" i="164" s="1"/>
  <c r="DE41" i="164"/>
  <c r="FB10" i="164" s="1"/>
  <c r="FD10" i="164" s="1"/>
  <c r="DE72" i="164"/>
  <c r="FB41" i="164" s="1"/>
  <c r="FD41" i="164" s="1"/>
  <c r="CO74" i="164"/>
  <c r="ED43" i="164" s="1"/>
  <c r="EF43" i="164" s="1"/>
  <c r="CO72" i="164"/>
  <c r="ED41" i="164" s="1"/>
  <c r="EF41" i="164" s="1"/>
  <c r="CO75" i="164"/>
  <c r="ED44" i="164" s="1"/>
  <c r="EF44" i="164" s="1"/>
  <c r="CI41" i="164"/>
  <c r="DU10" i="164" s="1"/>
  <c r="DW10" i="164" s="1"/>
  <c r="CO43" i="164"/>
  <c r="ED12" i="164" s="1"/>
  <c r="EF12" i="164" s="1"/>
  <c r="CO80" i="164"/>
  <c r="ED49" i="164" s="1"/>
  <c r="EF49" i="164" s="1"/>
  <c r="DE36" i="164"/>
  <c r="CO40" i="164"/>
  <c r="ED9" i="164" s="1"/>
  <c r="EF9" i="164" s="1"/>
  <c r="CO54" i="164"/>
  <c r="ED23" i="164" s="1"/>
  <c r="EF23" i="164" s="1"/>
  <c r="CO32" i="164"/>
  <c r="ED8" i="164" s="1"/>
  <c r="EF8" i="164" s="1"/>
  <c r="BW321" i="164"/>
  <c r="BW361" i="164"/>
  <c r="BW331" i="164"/>
  <c r="BW216" i="164"/>
  <c r="BW301" i="164"/>
  <c r="BD201" i="164"/>
  <c r="BW181" i="164"/>
  <c r="BW116" i="164"/>
  <c r="BW31" i="164"/>
  <c r="CG11" i="164" s="1"/>
  <c r="BW146" i="164"/>
  <c r="BW141" i="164"/>
  <c r="BW61" i="164"/>
  <c r="CG17" i="164" s="1"/>
  <c r="BW256" i="164"/>
  <c r="BW291" i="164"/>
  <c r="BW266" i="164"/>
  <c r="BW366" i="164"/>
  <c r="BW56" i="164"/>
  <c r="BW236" i="164"/>
  <c r="BW211" i="164"/>
  <c r="BW326" i="164"/>
  <c r="BW16" i="164"/>
  <c r="CG8" i="164" s="1"/>
  <c r="BW316" i="164"/>
  <c r="BW371" i="164"/>
  <c r="BW341" i="164"/>
  <c r="BW191" i="164"/>
  <c r="BW161" i="164"/>
  <c r="BW166" i="164"/>
  <c r="BW156" i="164"/>
  <c r="BW36" i="164"/>
  <c r="CG12" i="164" s="1"/>
  <c r="BW101" i="164"/>
  <c r="BW276" i="164"/>
  <c r="BW151" i="164"/>
  <c r="BW46" i="164"/>
  <c r="CG14" i="164" s="1"/>
  <c r="BW176" i="164"/>
  <c r="BW171" i="164"/>
  <c r="BW86" i="164"/>
  <c r="BW261" i="164"/>
  <c r="BW76" i="164"/>
  <c r="CG20" i="164" s="1"/>
  <c r="BW11" i="164"/>
  <c r="CG7" i="164" s="1"/>
  <c r="DR7" i="164" s="1"/>
  <c r="DT7" i="164" s="1"/>
  <c r="BF351" i="164"/>
  <c r="BW351" i="164"/>
  <c r="BW356" i="164"/>
  <c r="BW346" i="164"/>
  <c r="BW41" i="164"/>
  <c r="CG13" i="164" s="1"/>
  <c r="BW231" i="164"/>
  <c r="BW106" i="164"/>
  <c r="BW131" i="164"/>
  <c r="BW71" i="164"/>
  <c r="CG19" i="164" s="1"/>
  <c r="BW246" i="164"/>
  <c r="BW281" i="164"/>
  <c r="BD136" i="164"/>
  <c r="BW136" i="164"/>
  <c r="BW201" i="164"/>
  <c r="BW91" i="164"/>
  <c r="BW311" i="164"/>
  <c r="BD221" i="164"/>
  <c r="BW221" i="164"/>
  <c r="BW376" i="164"/>
  <c r="BW96" i="164"/>
  <c r="BW126" i="164"/>
  <c r="BW121" i="164"/>
  <c r="BW51" i="164"/>
  <c r="CG15" i="164" s="1"/>
  <c r="BW66" i="164"/>
  <c r="CG18" i="164" s="1"/>
  <c r="BW21" i="164"/>
  <c r="CG9" i="164" s="1"/>
  <c r="BW271" i="164"/>
  <c r="BW306" i="164"/>
  <c r="BW296" i="164"/>
  <c r="BW251" i="164"/>
  <c r="BW286" i="164"/>
  <c r="BW81" i="164"/>
  <c r="BW26" i="164"/>
  <c r="CG10" i="164" s="1"/>
  <c r="BW206" i="164"/>
  <c r="BW196" i="164"/>
  <c r="BW186" i="164"/>
  <c r="BW336" i="164"/>
  <c r="BW226" i="164"/>
  <c r="BW111" i="164"/>
  <c r="BH326" i="164"/>
  <c r="BF326" i="164"/>
  <c r="BD226" i="164"/>
  <c r="BF81" i="164"/>
  <c r="CC21" i="164" s="1"/>
  <c r="BF166" i="164"/>
  <c r="CC38" i="164" s="1"/>
  <c r="BD81" i="164"/>
  <c r="CA21" i="164" s="1"/>
  <c r="BH206" i="164"/>
  <c r="CE46" i="164" s="1"/>
  <c r="DO15" i="164" s="1"/>
  <c r="BD281" i="164"/>
  <c r="BH281" i="164"/>
  <c r="BD376" i="164"/>
  <c r="BF266" i="164"/>
  <c r="BH221" i="164"/>
  <c r="BD251" i="164"/>
  <c r="BF111" i="164"/>
  <c r="CC27" i="164" s="1"/>
  <c r="BD316" i="164"/>
  <c r="CA68" i="164" s="1"/>
  <c r="DI37" i="164" s="1"/>
  <c r="BF51" i="164"/>
  <c r="CC15" i="164" s="1"/>
  <c r="BH171" i="164"/>
  <c r="BH101" i="164"/>
  <c r="CE25" i="164" s="1"/>
  <c r="BH376" i="164"/>
  <c r="BH351" i="164"/>
  <c r="CE75" i="164" s="1"/>
  <c r="DO44" i="164" s="1"/>
  <c r="BH111" i="164"/>
  <c r="CE27" i="164" s="1"/>
  <c r="BD111" i="164"/>
  <c r="CA27" i="164" s="1"/>
  <c r="BD371" i="164"/>
  <c r="CA79" i="164" s="1"/>
  <c r="DI48" i="164" s="1"/>
  <c r="BH56" i="164"/>
  <c r="CE16" i="164" s="1"/>
  <c r="BD11" i="164"/>
  <c r="CA7" i="164" s="1"/>
  <c r="DI7" i="164" s="1"/>
  <c r="BF201" i="164"/>
  <c r="BH356" i="164"/>
  <c r="CE76" i="164" s="1"/>
  <c r="DO45" i="164" s="1"/>
  <c r="BH336" i="164"/>
  <c r="CE72" i="164" s="1"/>
  <c r="DO41" i="164" s="1"/>
  <c r="BH166" i="164"/>
  <c r="CE38" i="164" s="1"/>
  <c r="BH366" i="164"/>
  <c r="CE78" i="164" s="1"/>
  <c r="DO47" i="164" s="1"/>
  <c r="BD151" i="164"/>
  <c r="CA35" i="164" s="1"/>
  <c r="BF371" i="164"/>
  <c r="CC79" i="164" s="1"/>
  <c r="DL48" i="164" s="1"/>
  <c r="BF366" i="164"/>
  <c r="CC78" i="164" s="1"/>
  <c r="DL47" i="164" s="1"/>
  <c r="BF221" i="164"/>
  <c r="BH211" i="164"/>
  <c r="BH371" i="164"/>
  <c r="CE79" i="164" s="1"/>
  <c r="DO48" i="164" s="1"/>
  <c r="BD56" i="164"/>
  <c r="CA16" i="164" s="1"/>
  <c r="BD166" i="164"/>
  <c r="CA38" i="164" s="1"/>
  <c r="BF186" i="164"/>
  <c r="CC42" i="164" s="1"/>
  <c r="DL11" i="164" s="1"/>
  <c r="BH11" i="164"/>
  <c r="BD301" i="164"/>
  <c r="BH81" i="164"/>
  <c r="CE21" i="164" s="1"/>
  <c r="BD366" i="164"/>
  <c r="BH236" i="164"/>
  <c r="BH226" i="164"/>
  <c r="BF156" i="164"/>
  <c r="CC36" i="164" s="1"/>
  <c r="BD266" i="164"/>
  <c r="BD206" i="164"/>
  <c r="BD311" i="164"/>
  <c r="BF236" i="164"/>
  <c r="BF86" i="164"/>
  <c r="CC22" i="164" s="1"/>
  <c r="BF91" i="164"/>
  <c r="CC23" i="164" s="1"/>
  <c r="BH76" i="164"/>
  <c r="CE20" i="164" s="1"/>
  <c r="BH261" i="164"/>
  <c r="BH151" i="164"/>
  <c r="CE35" i="164" s="1"/>
  <c r="BF206" i="164"/>
  <c r="BF226" i="164"/>
  <c r="BF46" i="164"/>
  <c r="CC14" i="164" s="1"/>
  <c r="BD46" i="164"/>
  <c r="CA14" i="164" s="1"/>
  <c r="BH46" i="164"/>
  <c r="CE14" i="164" s="1"/>
  <c r="BF76" i="164"/>
  <c r="CC20" i="164" s="1"/>
  <c r="BF101" i="164"/>
  <c r="CC25" i="164" s="1"/>
  <c r="BF316" i="164"/>
  <c r="CC68" i="164" s="1"/>
  <c r="DL37" i="164" s="1"/>
  <c r="BD236" i="164"/>
  <c r="BH91" i="164"/>
  <c r="CE23" i="164" s="1"/>
  <c r="BD76" i="164"/>
  <c r="CA20" i="164" s="1"/>
  <c r="BF311" i="164"/>
  <c r="BD211" i="164"/>
  <c r="BH311" i="164"/>
  <c r="BD86" i="164"/>
  <c r="CA22" i="164" s="1"/>
  <c r="BD91" i="164"/>
  <c r="CA23" i="164" s="1"/>
  <c r="BD326" i="164"/>
  <c r="BH86" i="164"/>
  <c r="CE22" i="164" s="1"/>
  <c r="BD101" i="164"/>
  <c r="CA25" i="164" s="1"/>
  <c r="BH21" i="164"/>
  <c r="CE9" i="164" s="1"/>
  <c r="BH16" i="164"/>
  <c r="CE8" i="164" s="1"/>
  <c r="BH201" i="164"/>
  <c r="BF281" i="164"/>
  <c r="BF11" i="164"/>
  <c r="BF21" i="164"/>
  <c r="CC9" i="164" s="1"/>
  <c r="BD21" i="164"/>
  <c r="CA9" i="164" s="1"/>
  <c r="BH306" i="164"/>
  <c r="CE66" i="164" s="1"/>
  <c r="DO35" i="164" s="1"/>
  <c r="BD351" i="164"/>
  <c r="CA75" i="164" s="1"/>
  <c r="DI44" i="164" s="1"/>
  <c r="BF341" i="164"/>
  <c r="CC73" i="164" s="1"/>
  <c r="DL42" i="164" s="1"/>
  <c r="BH361" i="164"/>
  <c r="BH341" i="164"/>
  <c r="CE73" i="164" s="1"/>
  <c r="DO42" i="164" s="1"/>
  <c r="BF376" i="164"/>
  <c r="CC80" i="164" s="1"/>
  <c r="DL49" i="164" s="1"/>
  <c r="BD186" i="164"/>
  <c r="BH186" i="164"/>
  <c r="BF336" i="164"/>
  <c r="BH156" i="164"/>
  <c r="CE36" i="164" s="1"/>
  <c r="BD341" i="164"/>
  <c r="CA73" i="164" s="1"/>
  <c r="DI42" i="164" s="1"/>
  <c r="BD156" i="164"/>
  <c r="CA36" i="164" s="1"/>
  <c r="BF176" i="164"/>
  <c r="BD336" i="164"/>
  <c r="BF346" i="164"/>
  <c r="CC74" i="164" s="1"/>
  <c r="DL43" i="164" s="1"/>
  <c r="BH136" i="164"/>
  <c r="BD26" i="164"/>
  <c r="CA10" i="164" s="1"/>
  <c r="BD306" i="164"/>
  <c r="BD271" i="164"/>
  <c r="BF181" i="164"/>
  <c r="CC41" i="164" s="1"/>
  <c r="DL10" i="164" s="1"/>
  <c r="BH196" i="164"/>
  <c r="BF286" i="164"/>
  <c r="BH286" i="164"/>
  <c r="BH346" i="164"/>
  <c r="BD346" i="164"/>
  <c r="BD196" i="164"/>
  <c r="BF56" i="164"/>
  <c r="CC16" i="164" s="1"/>
  <c r="BH316" i="164"/>
  <c r="CE68" i="164" s="1"/>
  <c r="DO37" i="164" s="1"/>
  <c r="BH71" i="164"/>
  <c r="CE19" i="164" s="1"/>
  <c r="BF36" i="164"/>
  <c r="CC12" i="164" s="1"/>
  <c r="BF26" i="164"/>
  <c r="CC10" i="164" s="1"/>
  <c r="BH266" i="164"/>
  <c r="BH271" i="164"/>
  <c r="BF251" i="164"/>
  <c r="BF211" i="164"/>
  <c r="BD356" i="164"/>
  <c r="CA76" i="164" s="1"/>
  <c r="DI45" i="164" s="1"/>
  <c r="BF136" i="164"/>
  <c r="BH61" i="164"/>
  <c r="CE17" i="164" s="1"/>
  <c r="BD286" i="164"/>
  <c r="BH276" i="164"/>
  <c r="BF361" i="164"/>
  <c r="CC77" i="164" s="1"/>
  <c r="DL46" i="164" s="1"/>
  <c r="BD361" i="164"/>
  <c r="CA77" i="164" s="1"/>
  <c r="DI46" i="164" s="1"/>
  <c r="BF356" i="164"/>
  <c r="CC76" i="164" s="1"/>
  <c r="DL45" i="164" s="1"/>
  <c r="BD171" i="164"/>
  <c r="BF196" i="164"/>
  <c r="BD141" i="164"/>
  <c r="CA33" i="164" s="1"/>
  <c r="BH26" i="164"/>
  <c r="CE10" i="164" s="1"/>
  <c r="BF151" i="164"/>
  <c r="CC35" i="164" s="1"/>
  <c r="BD261" i="164"/>
  <c r="BH251" i="164"/>
  <c r="BD291" i="164"/>
  <c r="BD126" i="164"/>
  <c r="CA30" i="164" s="1"/>
  <c r="BH31" i="164"/>
  <c r="CE11" i="164" s="1"/>
  <c r="BF256" i="164"/>
  <c r="CC56" i="164" s="1"/>
  <c r="DL25" i="164" s="1"/>
  <c r="BD246" i="164"/>
  <c r="BF306" i="164"/>
  <c r="BF261" i="164"/>
  <c r="BF296" i="164"/>
  <c r="BF291" i="164"/>
  <c r="CC63" i="164" s="1"/>
  <c r="DL32" i="164" s="1"/>
  <c r="BD296" i="164"/>
  <c r="BH291" i="164"/>
  <c r="BH301" i="164"/>
  <c r="BF271" i="164"/>
  <c r="BF301" i="164"/>
  <c r="BH256" i="164"/>
  <c r="BD256" i="164"/>
  <c r="BF246" i="164"/>
  <c r="BD121" i="164"/>
  <c r="CA29" i="164" s="1"/>
  <c r="BD276" i="164"/>
  <c r="BH296" i="164"/>
  <c r="BH246" i="164"/>
  <c r="BF276" i="164"/>
  <c r="BF171" i="164"/>
  <c r="CC39" i="164" s="1"/>
  <c r="BF146" i="164"/>
  <c r="CC34" i="164" s="1"/>
  <c r="BH321" i="164"/>
  <c r="BD66" i="164"/>
  <c r="CA18" i="164" s="1"/>
  <c r="BD36" i="164"/>
  <c r="CA12" i="164" s="1"/>
  <c r="BF61" i="164"/>
  <c r="CC17" i="164" s="1"/>
  <c r="BD16" i="164"/>
  <c r="CA8" i="164" s="1"/>
  <c r="BH36" i="164"/>
  <c r="CE12" i="164" s="1"/>
  <c r="BF31" i="164"/>
  <c r="CC11" i="164" s="1"/>
  <c r="BD176" i="164"/>
  <c r="BF106" i="164"/>
  <c r="CC26" i="164" s="1"/>
  <c r="BF131" i="164"/>
  <c r="CC31" i="164" s="1"/>
  <c r="BD131" i="164"/>
  <c r="CA31" i="164" s="1"/>
  <c r="BH146" i="164"/>
  <c r="CE34" i="164" s="1"/>
  <c r="BF71" i="164"/>
  <c r="CC19" i="164" s="1"/>
  <c r="BH106" i="164"/>
  <c r="CE26" i="164" s="1"/>
  <c r="BF96" i="164"/>
  <c r="CC24" i="164" s="1"/>
  <c r="BH126" i="164"/>
  <c r="CE30" i="164" s="1"/>
  <c r="BD146" i="164"/>
  <c r="CA34" i="164" s="1"/>
  <c r="BD116" i="164"/>
  <c r="CA28" i="164" s="1"/>
  <c r="BD31" i="164"/>
  <c r="CA11" i="164" s="1"/>
  <c r="BH96" i="164"/>
  <c r="CE24" i="164" s="1"/>
  <c r="BD61" i="164"/>
  <c r="CA17" i="164" s="1"/>
  <c r="BD106" i="164"/>
  <c r="CA26" i="164" s="1"/>
  <c r="BH141" i="164"/>
  <c r="CE33" i="164" s="1"/>
  <c r="BF141" i="164"/>
  <c r="CC33" i="164" s="1"/>
  <c r="BH116" i="164"/>
  <c r="CE28" i="164" s="1"/>
  <c r="BD96" i="164"/>
  <c r="CA24" i="164" s="1"/>
  <c r="BF126" i="164"/>
  <c r="CC30" i="164" s="1"/>
  <c r="BF121" i="164"/>
  <c r="CC29" i="164" s="1"/>
  <c r="BH131" i="164"/>
  <c r="BD71" i="164"/>
  <c r="CA19" i="164" s="1"/>
  <c r="BH51" i="164"/>
  <c r="CE15" i="164" s="1"/>
  <c r="BF16" i="164"/>
  <c r="CC8" i="164" s="1"/>
  <c r="BF66" i="164"/>
  <c r="CC18" i="164" s="1"/>
  <c r="BH121" i="164"/>
  <c r="CE29" i="164" s="1"/>
  <c r="BF116" i="164"/>
  <c r="CC28" i="164" s="1"/>
  <c r="BD51" i="164"/>
  <c r="CA15" i="164" s="1"/>
  <c r="BH66" i="164"/>
  <c r="CE18" i="164" s="1"/>
  <c r="BF161" i="164"/>
  <c r="CC37" i="164" s="1"/>
  <c r="BD181" i="164"/>
  <c r="CA41" i="164" s="1"/>
  <c r="DI10" i="164" s="1"/>
  <c r="BD216" i="164"/>
  <c r="CA48" i="164" s="1"/>
  <c r="DI17" i="164" s="1"/>
  <c r="BD161" i="164"/>
  <c r="CA37" i="164" s="1"/>
  <c r="BH161" i="164"/>
  <c r="CE37" i="164" s="1"/>
  <c r="BD191" i="164"/>
  <c r="BH216" i="164"/>
  <c r="BH191" i="164"/>
  <c r="BF216" i="164"/>
  <c r="CC48" i="164" s="1"/>
  <c r="DL17" i="164" s="1"/>
  <c r="BF191" i="164"/>
  <c r="BH181" i="164"/>
  <c r="BH176" i="164"/>
  <c r="BF321" i="164"/>
  <c r="BF231" i="164"/>
  <c r="BH331" i="164"/>
  <c r="CE71" i="164" s="1"/>
  <c r="DO40" i="164" s="1"/>
  <c r="BD231" i="164"/>
  <c r="BD331" i="164"/>
  <c r="CA71" i="164" s="1"/>
  <c r="DI40" i="164" s="1"/>
  <c r="BF331" i="164"/>
  <c r="CC71" i="164" s="1"/>
  <c r="DL40" i="164" s="1"/>
  <c r="BH231" i="164"/>
  <c r="BD321" i="164"/>
  <c r="CG66" i="164" l="1"/>
  <c r="CG30" i="164"/>
  <c r="CG23" i="164"/>
  <c r="CG22" i="164"/>
  <c r="CG25" i="164"/>
  <c r="CG27" i="164"/>
  <c r="CG24" i="164"/>
  <c r="CG31" i="164"/>
  <c r="CG33" i="164"/>
  <c r="CG21" i="164"/>
  <c r="CG26" i="164"/>
  <c r="CG34" i="164"/>
  <c r="CG51" i="164"/>
  <c r="CG61" i="164"/>
  <c r="DR30" i="164" s="1"/>
  <c r="DT30" i="164" s="1"/>
  <c r="CG35" i="164"/>
  <c r="CG28" i="164"/>
  <c r="CG71" i="164"/>
  <c r="CG29" i="164"/>
  <c r="CG56" i="164"/>
  <c r="CG41" i="164"/>
  <c r="CG39" i="164"/>
  <c r="CG36" i="164"/>
  <c r="CG38" i="164"/>
  <c r="CG37" i="164"/>
  <c r="CC47" i="164"/>
  <c r="DL16" i="164" s="1"/>
  <c r="DN16" i="164" s="1"/>
  <c r="CA47" i="164"/>
  <c r="DI16" i="164" s="1"/>
  <c r="DK16" i="164" s="1"/>
  <c r="CC46" i="164"/>
  <c r="DL15" i="164" s="1"/>
  <c r="DN15" i="164" s="1"/>
  <c r="CC52" i="164"/>
  <c r="CE52" i="164"/>
  <c r="CC45" i="164"/>
  <c r="CA61" i="164"/>
  <c r="CA50" i="164"/>
  <c r="CC75" i="164"/>
  <c r="CA69" i="164"/>
  <c r="CE54" i="164"/>
  <c r="CE62" i="164"/>
  <c r="CC55" i="164"/>
  <c r="CC7" i="164"/>
  <c r="CA67" i="164"/>
  <c r="CE80" i="164"/>
  <c r="CA55" i="164"/>
  <c r="CC70" i="164"/>
  <c r="CA32" i="164"/>
  <c r="CE40" i="164"/>
  <c r="CA43" i="164"/>
  <c r="CE69" i="164"/>
  <c r="CA60" i="164"/>
  <c r="CC59" i="164"/>
  <c r="DL28" i="164" s="1"/>
  <c r="DN28" i="164" s="1"/>
  <c r="CC57" i="164"/>
  <c r="CA63" i="164"/>
  <c r="CC44" i="164"/>
  <c r="CA62" i="164"/>
  <c r="CE59" i="164"/>
  <c r="CE44" i="164"/>
  <c r="CC72" i="164"/>
  <c r="CC61" i="164"/>
  <c r="CA70" i="164"/>
  <c r="CE57" i="164"/>
  <c r="CA46" i="164"/>
  <c r="CE49" i="164"/>
  <c r="CE70" i="164"/>
  <c r="CA49" i="164"/>
  <c r="CC51" i="164"/>
  <c r="CE51" i="164"/>
  <c r="CE48" i="164"/>
  <c r="CC64" i="164"/>
  <c r="CE77" i="164"/>
  <c r="CC67" i="164"/>
  <c r="CE41" i="164"/>
  <c r="CC66" i="164"/>
  <c r="CE42" i="164"/>
  <c r="CA58" i="164"/>
  <c r="CE47" i="164"/>
  <c r="CE39" i="164"/>
  <c r="CE43" i="164"/>
  <c r="CE56" i="164"/>
  <c r="CC69" i="164"/>
  <c r="CA40" i="164"/>
  <c r="CE64" i="164"/>
  <c r="CC65" i="164"/>
  <c r="CE60" i="164"/>
  <c r="CC62" i="164"/>
  <c r="CE32" i="164"/>
  <c r="CA78" i="164"/>
  <c r="CE65" i="164"/>
  <c r="CE55" i="164"/>
  <c r="CA39" i="164"/>
  <c r="CE58" i="164"/>
  <c r="CA44" i="164"/>
  <c r="CA72" i="164"/>
  <c r="CE45" i="164"/>
  <c r="CA65" i="164"/>
  <c r="CC58" i="164"/>
  <c r="CA51" i="164"/>
  <c r="CC43" i="164"/>
  <c r="CE31" i="164"/>
  <c r="CC54" i="164"/>
  <c r="CE63" i="164"/>
  <c r="CA54" i="164"/>
  <c r="CA57" i="164"/>
  <c r="CC32" i="164"/>
  <c r="CA74" i="164"/>
  <c r="CA59" i="164"/>
  <c r="CC40" i="164"/>
  <c r="CA42" i="164"/>
  <c r="CA52" i="164"/>
  <c r="CE7" i="164"/>
  <c r="CC49" i="164"/>
  <c r="CA80" i="164"/>
  <c r="CA45" i="164"/>
  <c r="CC60" i="164"/>
  <c r="CA56" i="164"/>
  <c r="CA64" i="164"/>
  <c r="CE74" i="164"/>
  <c r="CA66" i="164"/>
  <c r="CE67" i="164"/>
  <c r="CC50" i="164"/>
  <c r="CE50" i="164"/>
  <c r="CE61" i="164"/>
  <c r="DQ40" i="164"/>
  <c r="CG42" i="164"/>
  <c r="CG55" i="164"/>
  <c r="CG70" i="164"/>
  <c r="CG63" i="164"/>
  <c r="CG69" i="164"/>
  <c r="CG44" i="164"/>
  <c r="CG64" i="164"/>
  <c r="CG67" i="164"/>
  <c r="CG54" i="164"/>
  <c r="CG74" i="164"/>
  <c r="CG57" i="164"/>
  <c r="CG60" i="164"/>
  <c r="CG43" i="164"/>
  <c r="CG47" i="164"/>
  <c r="CG46" i="164"/>
  <c r="CG76" i="164"/>
  <c r="CG73" i="164"/>
  <c r="CG52" i="164"/>
  <c r="CG59" i="164"/>
  <c r="CG45" i="164"/>
  <c r="CG75" i="164"/>
  <c r="CG79" i="164"/>
  <c r="CG16" i="164"/>
  <c r="CG65" i="164"/>
  <c r="CG50" i="164"/>
  <c r="CG80" i="164"/>
  <c r="CG32" i="164"/>
  <c r="CG40" i="164"/>
  <c r="CG68" i="164"/>
  <c r="CG78" i="164"/>
  <c r="CG77" i="164"/>
  <c r="CG72" i="164"/>
  <c r="CG62" i="164"/>
  <c r="CG49" i="164"/>
  <c r="CG58" i="164"/>
  <c r="CG48" i="164"/>
  <c r="DN25" i="164"/>
  <c r="DQ35" i="164"/>
  <c r="DQ48" i="164"/>
  <c r="DN45" i="164"/>
  <c r="DK46" i="164"/>
  <c r="DQ15" i="164"/>
  <c r="DQ37" i="164"/>
  <c r="DK40" i="164"/>
  <c r="DK44" i="164"/>
  <c r="DK22" i="164"/>
  <c r="DN22" i="164"/>
  <c r="DQ41" i="164"/>
  <c r="DN17" i="164"/>
  <c r="DN49" i="164"/>
  <c r="DN37" i="164"/>
  <c r="DN11" i="164"/>
  <c r="DN47" i="164"/>
  <c r="DQ45" i="164"/>
  <c r="DK37" i="164"/>
  <c r="DN10" i="164"/>
  <c r="DK48" i="164"/>
  <c r="DK17" i="164"/>
  <c r="DK45" i="164"/>
  <c r="DK10" i="164"/>
  <c r="DN32" i="164"/>
  <c r="DN46" i="164"/>
  <c r="DK42" i="164"/>
  <c r="DQ42" i="164"/>
  <c r="DN48" i="164"/>
  <c r="DQ44" i="164"/>
  <c r="DN40" i="164"/>
  <c r="DN43" i="164"/>
  <c r="DN42" i="164"/>
  <c r="DQ47" i="164"/>
  <c r="DQ22" i="164"/>
  <c r="DO30" i="164" l="1"/>
  <c r="DQ30" i="164" s="1"/>
  <c r="DI33" i="164"/>
  <c r="DK33" i="164" s="1"/>
  <c r="DO7" i="164"/>
  <c r="DQ7" i="164" s="1"/>
  <c r="DL8" i="164"/>
  <c r="DN8" i="164" s="1"/>
  <c r="DL12" i="164"/>
  <c r="DN12" i="164" s="1"/>
  <c r="DI13" i="164"/>
  <c r="DK13" i="164" s="1"/>
  <c r="DO8" i="164"/>
  <c r="DQ8" i="164" s="1"/>
  <c r="DL38" i="164"/>
  <c r="DN38" i="164" s="1"/>
  <c r="DO11" i="164"/>
  <c r="DQ11" i="164" s="1"/>
  <c r="DO17" i="164"/>
  <c r="DQ17" i="164" s="1"/>
  <c r="DI15" i="164"/>
  <c r="DK15" i="164" s="1"/>
  <c r="DO28" i="164"/>
  <c r="DQ28" i="164" s="1"/>
  <c r="DI29" i="164"/>
  <c r="DK29" i="164" s="1"/>
  <c r="DL39" i="164"/>
  <c r="DN39" i="164" s="1"/>
  <c r="DO31" i="164"/>
  <c r="DQ31" i="164" s="1"/>
  <c r="DL14" i="164"/>
  <c r="DN14" i="164" s="1"/>
  <c r="DO19" i="164"/>
  <c r="DQ19" i="164" s="1"/>
  <c r="DI25" i="164"/>
  <c r="DK25" i="164" s="1"/>
  <c r="DI21" i="164"/>
  <c r="DK21" i="164" s="1"/>
  <c r="DI26" i="164"/>
  <c r="DK26" i="164" s="1"/>
  <c r="DI20" i="164"/>
  <c r="DK20" i="164" s="1"/>
  <c r="DO27" i="164"/>
  <c r="DQ27" i="164" s="1"/>
  <c r="DL31" i="164"/>
  <c r="DN31" i="164" s="1"/>
  <c r="DO25" i="164"/>
  <c r="DQ25" i="164" s="1"/>
  <c r="DL35" i="164"/>
  <c r="DN35" i="164" s="1"/>
  <c r="DO20" i="164"/>
  <c r="DQ20" i="164" s="1"/>
  <c r="DO26" i="164"/>
  <c r="DQ26" i="164" s="1"/>
  <c r="DI31" i="164"/>
  <c r="DK31" i="164" s="1"/>
  <c r="DO38" i="164"/>
  <c r="DQ38" i="164" s="1"/>
  <c r="DI24" i="164"/>
  <c r="DK24" i="164" s="1"/>
  <c r="DO23" i="164"/>
  <c r="DQ23" i="164" s="1"/>
  <c r="DO21" i="164"/>
  <c r="DQ21" i="164" s="1"/>
  <c r="DL19" i="164"/>
  <c r="DN19" i="164" s="1"/>
  <c r="DL29" i="164"/>
  <c r="DN29" i="164" s="1"/>
  <c r="DI11" i="164"/>
  <c r="DK11" i="164" s="1"/>
  <c r="DI23" i="164"/>
  <c r="DK23" i="164" s="1"/>
  <c r="DL27" i="164"/>
  <c r="DN27" i="164" s="1"/>
  <c r="DO29" i="164"/>
  <c r="DQ29" i="164" s="1"/>
  <c r="DO12" i="164"/>
  <c r="DQ12" i="164" s="1"/>
  <c r="DO10" i="164"/>
  <c r="DQ10" i="164" s="1"/>
  <c r="DL20" i="164"/>
  <c r="DN20" i="164" s="1"/>
  <c r="DI39" i="164"/>
  <c r="DK39" i="164" s="1"/>
  <c r="DL13" i="164"/>
  <c r="DN13" i="164" s="1"/>
  <c r="DI12" i="164"/>
  <c r="DK12" i="164" s="1"/>
  <c r="DO49" i="164"/>
  <c r="DQ49" i="164" s="1"/>
  <c r="DI38" i="164"/>
  <c r="DK38" i="164" s="1"/>
  <c r="DL21" i="164"/>
  <c r="DN21" i="164" s="1"/>
  <c r="DO36" i="164"/>
  <c r="DQ36" i="164" s="1"/>
  <c r="DI14" i="164"/>
  <c r="DK14" i="164" s="1"/>
  <c r="DL9" i="164"/>
  <c r="DN9" i="164" s="1"/>
  <c r="DO32" i="164"/>
  <c r="DQ32" i="164" s="1"/>
  <c r="DI34" i="164"/>
  <c r="DK34" i="164" s="1"/>
  <c r="DO24" i="164"/>
  <c r="DQ24" i="164" s="1"/>
  <c r="DL34" i="164"/>
  <c r="DN34" i="164" s="1"/>
  <c r="DL36" i="164"/>
  <c r="DN36" i="164" s="1"/>
  <c r="DI18" i="164"/>
  <c r="DK18" i="164" s="1"/>
  <c r="DL30" i="164"/>
  <c r="DN30" i="164" s="1"/>
  <c r="DI32" i="164"/>
  <c r="DK32" i="164" s="1"/>
  <c r="DO9" i="164"/>
  <c r="DQ9" i="164" s="1"/>
  <c r="DI36" i="164"/>
  <c r="DK36" i="164" s="1"/>
  <c r="DL44" i="164"/>
  <c r="DN44" i="164" s="1"/>
  <c r="DI35" i="164"/>
  <c r="DK35" i="164" s="1"/>
  <c r="DI49" i="164"/>
  <c r="DK49" i="164" s="1"/>
  <c r="DI28" i="164"/>
  <c r="DK28" i="164" s="1"/>
  <c r="DL23" i="164"/>
  <c r="DN23" i="164" s="1"/>
  <c r="DO14" i="164"/>
  <c r="DQ14" i="164" s="1"/>
  <c r="DO34" i="164"/>
  <c r="DQ34" i="164" s="1"/>
  <c r="DO33" i="164"/>
  <c r="DQ33" i="164" s="1"/>
  <c r="DO16" i="164"/>
  <c r="DQ16" i="164" s="1"/>
  <c r="DO46" i="164"/>
  <c r="DQ46" i="164" s="1"/>
  <c r="DO39" i="164"/>
  <c r="DQ39" i="164" s="1"/>
  <c r="DL41" i="164"/>
  <c r="DN41" i="164" s="1"/>
  <c r="DL26" i="164"/>
  <c r="DN26" i="164" s="1"/>
  <c r="DL7" i="164"/>
  <c r="DN7" i="164" s="1"/>
  <c r="DI19" i="164"/>
  <c r="DK19" i="164" s="1"/>
  <c r="DO43" i="164"/>
  <c r="DQ43" i="164" s="1"/>
  <c r="DL18" i="164"/>
  <c r="DN18" i="164" s="1"/>
  <c r="DI43" i="164"/>
  <c r="DK43" i="164" s="1"/>
  <c r="DI41" i="164"/>
  <c r="DK41" i="164" s="1"/>
  <c r="DI47" i="164"/>
  <c r="DK47" i="164" s="1"/>
  <c r="DI9" i="164"/>
  <c r="DK9" i="164" s="1"/>
  <c r="DI27" i="164"/>
  <c r="DK27" i="164" s="1"/>
  <c r="DL33" i="164"/>
  <c r="DN33" i="164" s="1"/>
  <c r="DO18" i="164"/>
  <c r="DQ18" i="164" s="1"/>
  <c r="DO13" i="164"/>
  <c r="DQ13" i="164" s="1"/>
  <c r="DI8" i="164"/>
  <c r="DK8" i="164" s="1"/>
  <c r="DL24" i="164"/>
  <c r="DN24" i="164" s="1"/>
  <c r="DI30" i="164"/>
  <c r="DK30" i="164" s="1"/>
  <c r="DR9" i="164"/>
  <c r="DT9" i="164" s="1"/>
  <c r="DR48" i="164"/>
  <c r="DT48" i="164" s="1"/>
  <c r="DR45" i="164"/>
  <c r="DT45" i="164" s="1"/>
  <c r="DR43" i="164"/>
  <c r="DT43" i="164" s="1"/>
  <c r="DR32" i="164"/>
  <c r="DT32" i="164" s="1"/>
  <c r="DR31" i="164"/>
  <c r="DT31" i="164" s="1"/>
  <c r="DR8" i="164"/>
  <c r="DT8" i="164" s="1"/>
  <c r="DR44" i="164"/>
  <c r="DT44" i="164" s="1"/>
  <c r="DR15" i="164"/>
  <c r="DT15" i="164" s="1"/>
  <c r="DR23" i="164"/>
  <c r="DT23" i="164" s="1"/>
  <c r="DR39" i="164"/>
  <c r="DT39" i="164" s="1"/>
  <c r="DR41" i="164"/>
  <c r="DT41" i="164" s="1"/>
  <c r="DR49" i="164"/>
  <c r="DT49" i="164" s="1"/>
  <c r="DR14" i="164"/>
  <c r="DT14" i="164" s="1"/>
  <c r="DR16" i="164"/>
  <c r="DT16" i="164" s="1"/>
  <c r="DR36" i="164"/>
  <c r="DT36" i="164" s="1"/>
  <c r="DR24" i="164"/>
  <c r="DT24" i="164" s="1"/>
  <c r="DR27" i="164"/>
  <c r="DT27" i="164" s="1"/>
  <c r="DR37" i="164"/>
  <c r="DT37" i="164" s="1"/>
  <c r="DR42" i="164"/>
  <c r="DT42" i="164" s="1"/>
  <c r="DR26" i="164"/>
  <c r="DT26" i="164" s="1"/>
  <c r="DR38" i="164"/>
  <c r="DT38" i="164" s="1"/>
  <c r="DR18" i="164"/>
  <c r="DT18" i="164" s="1"/>
  <c r="DR40" i="164"/>
  <c r="DT40" i="164" s="1"/>
  <c r="DR46" i="164"/>
  <c r="DT46" i="164" s="1"/>
  <c r="DR19" i="164"/>
  <c r="DT19" i="164" s="1"/>
  <c r="DR28" i="164"/>
  <c r="DT28" i="164" s="1"/>
  <c r="DR12" i="164"/>
  <c r="DT12" i="164" s="1"/>
  <c r="DR33" i="164"/>
  <c r="DT33" i="164" s="1"/>
  <c r="DR11" i="164"/>
  <c r="DT11" i="164" s="1"/>
  <c r="DR10" i="164"/>
  <c r="DT10" i="164" s="1"/>
  <c r="DR17" i="164"/>
  <c r="DT17" i="164" s="1"/>
  <c r="DR47" i="164"/>
  <c r="DT47" i="164" s="1"/>
  <c r="DR34" i="164"/>
  <c r="DT34" i="164" s="1"/>
  <c r="DR21" i="164"/>
  <c r="DT21" i="164" s="1"/>
  <c r="DR29" i="164"/>
  <c r="DT29" i="164" s="1"/>
  <c r="DR13" i="164"/>
  <c r="DT13" i="164" s="1"/>
  <c r="DR25" i="164"/>
  <c r="DT25" i="164" s="1"/>
  <c r="DR20" i="164"/>
  <c r="DT20" i="164" s="1"/>
  <c r="DR35" i="164"/>
  <c r="DT35" i="164" s="1"/>
  <c r="DK7" i="164"/>
  <c r="BW377" i="164"/>
  <c r="BW379" i="164"/>
  <c r="DE81" i="164" s="1"/>
  <c r="FB50" i="164" s="1"/>
  <c r="U94" i="161"/>
  <c r="U96" i="161"/>
  <c r="FD50" i="164" l="1"/>
  <c r="GY8" i="164"/>
  <c r="HA8" i="164" s="1"/>
  <c r="GY11" i="164"/>
  <c r="HA11" i="164" s="1"/>
  <c r="GY14" i="164"/>
  <c r="HA14" i="164" s="1"/>
  <c r="GY17" i="164"/>
  <c r="HA17" i="164" s="1"/>
  <c r="GY20" i="164"/>
  <c r="HA20" i="164" s="1"/>
  <c r="GY23" i="164"/>
  <c r="HA23" i="164" s="1"/>
  <c r="GY26" i="164"/>
  <c r="HA26" i="164" s="1"/>
  <c r="GY29" i="164"/>
  <c r="HA29" i="164" s="1"/>
  <c r="GY32" i="164"/>
  <c r="HA32" i="164" s="1"/>
  <c r="GY35" i="164"/>
  <c r="HA35" i="164" s="1"/>
  <c r="GY38" i="164"/>
  <c r="HA38" i="164" s="1"/>
  <c r="GY41" i="164"/>
  <c r="HA41" i="164" s="1"/>
  <c r="GY44" i="164"/>
  <c r="HA44" i="164" s="1"/>
  <c r="GY47" i="164"/>
  <c r="HA47" i="164" s="1"/>
  <c r="GY7" i="164"/>
  <c r="HA7" i="164" s="1"/>
  <c r="GY9" i="164"/>
  <c r="HA9" i="164" s="1"/>
  <c r="GY12" i="164"/>
  <c r="HA12" i="164" s="1"/>
  <c r="GY15" i="164"/>
  <c r="HA15" i="164" s="1"/>
  <c r="GY18" i="164"/>
  <c r="HA18" i="164" s="1"/>
  <c r="GY21" i="164"/>
  <c r="HA21" i="164" s="1"/>
  <c r="GY24" i="164"/>
  <c r="HA24" i="164" s="1"/>
  <c r="GY27" i="164"/>
  <c r="HA27" i="164" s="1"/>
  <c r="GY30" i="164"/>
  <c r="HA30" i="164" s="1"/>
  <c r="GY33" i="164"/>
  <c r="HA33" i="164" s="1"/>
  <c r="GY36" i="164"/>
  <c r="HA36" i="164" s="1"/>
  <c r="GY39" i="164"/>
  <c r="HA39" i="164" s="1"/>
  <c r="GY42" i="164"/>
  <c r="HA42" i="164" s="1"/>
  <c r="GY45" i="164"/>
  <c r="HA45" i="164" s="1"/>
  <c r="GY48" i="164"/>
  <c r="HA48" i="164" s="1"/>
  <c r="GY16" i="164"/>
  <c r="HA16" i="164" s="1"/>
  <c r="GY34" i="164"/>
  <c r="HA34" i="164" s="1"/>
  <c r="GY19" i="164"/>
  <c r="HA19" i="164" s="1"/>
  <c r="GY37" i="164"/>
  <c r="HA37" i="164" s="1"/>
  <c r="GY10" i="164"/>
  <c r="HA10" i="164" s="1"/>
  <c r="GY40" i="164"/>
  <c r="HA40" i="164" s="1"/>
  <c r="GY13" i="164"/>
  <c r="HA13" i="164" s="1"/>
  <c r="GY43" i="164"/>
  <c r="HA43" i="164" s="1"/>
  <c r="GY22" i="164"/>
  <c r="HA22" i="164" s="1"/>
  <c r="GY46" i="164"/>
  <c r="HA46" i="164" s="1"/>
  <c r="GY25" i="164"/>
  <c r="HA25" i="164" s="1"/>
  <c r="GY49" i="164"/>
  <c r="HA49" i="164" s="1"/>
  <c r="GY28" i="164"/>
  <c r="HA28" i="164" s="1"/>
  <c r="GY31" i="164"/>
  <c r="HA31" i="164" s="1"/>
  <c r="CO81" i="164"/>
  <c r="ED50" i="164" s="1"/>
  <c r="BW381" i="164"/>
  <c r="EF50" i="164" l="1"/>
  <c r="GA14" i="164"/>
  <c r="GC14" i="164" s="1"/>
  <c r="GA21" i="164"/>
  <c r="GC21" i="164" s="1"/>
  <c r="GA25" i="164"/>
  <c r="GC25" i="164" s="1"/>
  <c r="GA32" i="164"/>
  <c r="GC32" i="164" s="1"/>
  <c r="GA39" i="164"/>
  <c r="GC39" i="164" s="1"/>
  <c r="GA43" i="164"/>
  <c r="GC43" i="164" s="1"/>
  <c r="GA7" i="164"/>
  <c r="GC7" i="164" s="1"/>
  <c r="GA11" i="164"/>
  <c r="GC11" i="164" s="1"/>
  <c r="GA18" i="164"/>
  <c r="GC18" i="164" s="1"/>
  <c r="GA22" i="164"/>
  <c r="GC22" i="164" s="1"/>
  <c r="GA29" i="164"/>
  <c r="GC29" i="164" s="1"/>
  <c r="GA36" i="164"/>
  <c r="GC36" i="164" s="1"/>
  <c r="GA40" i="164"/>
  <c r="GC40" i="164" s="1"/>
  <c r="GA47" i="164"/>
  <c r="GC47" i="164" s="1"/>
  <c r="GA8" i="164"/>
  <c r="GC8" i="164" s="1"/>
  <c r="GA15" i="164"/>
  <c r="GC15" i="164" s="1"/>
  <c r="GA19" i="164"/>
  <c r="GC19" i="164" s="1"/>
  <c r="GA26" i="164"/>
  <c r="GC26" i="164" s="1"/>
  <c r="GA33" i="164"/>
  <c r="GC33" i="164" s="1"/>
  <c r="GA37" i="164"/>
  <c r="GC37" i="164" s="1"/>
  <c r="GA44" i="164"/>
  <c r="GC44" i="164" s="1"/>
  <c r="GA12" i="164"/>
  <c r="GC12" i="164" s="1"/>
  <c r="GA16" i="164"/>
  <c r="GC16" i="164" s="1"/>
  <c r="GA23" i="164"/>
  <c r="GC23" i="164" s="1"/>
  <c r="GA30" i="164"/>
  <c r="GC30" i="164" s="1"/>
  <c r="GA34" i="164"/>
  <c r="GC34" i="164" s="1"/>
  <c r="GA41" i="164"/>
  <c r="GC41" i="164" s="1"/>
  <c r="GA48" i="164"/>
  <c r="GC48" i="164" s="1"/>
  <c r="GA9" i="164"/>
  <c r="GC9" i="164" s="1"/>
  <c r="GA20" i="164"/>
  <c r="GC20" i="164" s="1"/>
  <c r="GA31" i="164"/>
  <c r="GC31" i="164" s="1"/>
  <c r="GA10" i="164"/>
  <c r="GC10" i="164" s="1"/>
  <c r="GA42" i="164"/>
  <c r="GC42" i="164" s="1"/>
  <c r="GA13" i="164"/>
  <c r="GC13" i="164" s="1"/>
  <c r="GA45" i="164"/>
  <c r="GC45" i="164" s="1"/>
  <c r="GA24" i="164"/>
  <c r="GC24" i="164" s="1"/>
  <c r="GA35" i="164"/>
  <c r="GC35" i="164" s="1"/>
  <c r="GA46" i="164"/>
  <c r="GC46" i="164" s="1"/>
  <c r="GA27" i="164"/>
  <c r="GC27" i="164" s="1"/>
  <c r="GA38" i="164"/>
  <c r="GC38" i="164" s="1"/>
  <c r="GA49" i="164"/>
  <c r="GC49" i="164" s="1"/>
  <c r="GA28" i="164"/>
  <c r="GC28" i="164" s="1"/>
  <c r="GA17" i="164"/>
  <c r="GC17" i="164" s="1"/>
  <c r="CG81" i="164"/>
  <c r="DR50" i="164" s="1"/>
  <c r="DK50" i="164"/>
  <c r="DN50" i="164"/>
  <c r="DQ50" i="164" l="1"/>
  <c r="FL7" i="164"/>
  <c r="FN7" i="164" s="1"/>
  <c r="DT50" i="164"/>
  <c r="FO12" i="164"/>
  <c r="FQ12" i="164" s="1"/>
  <c r="FO23" i="164"/>
  <c r="FQ23" i="164" s="1"/>
  <c r="FO29" i="164"/>
  <c r="FQ29" i="164" s="1"/>
  <c r="FO19" i="164"/>
  <c r="FQ19" i="164" s="1"/>
  <c r="FO48" i="164"/>
  <c r="FQ48" i="164" s="1"/>
  <c r="FO21" i="164"/>
  <c r="FQ21" i="164" s="1"/>
  <c r="FO49" i="164"/>
  <c r="FQ49" i="164" s="1"/>
  <c r="FO14" i="164"/>
  <c r="FQ14" i="164" s="1"/>
  <c r="FO24" i="164"/>
  <c r="FQ24" i="164" s="1"/>
  <c r="FO30" i="164"/>
  <c r="FQ30" i="164" s="1"/>
  <c r="FO9" i="164"/>
  <c r="FQ9" i="164" s="1"/>
  <c r="FO38" i="164"/>
  <c r="FQ38" i="164" s="1"/>
  <c r="FO7" i="164"/>
  <c r="FQ7" i="164" s="1"/>
  <c r="FO43" i="164"/>
  <c r="FQ43" i="164" s="1"/>
  <c r="FO16" i="164"/>
  <c r="FQ16" i="164" s="1"/>
  <c r="FO25" i="164"/>
  <c r="FQ25" i="164" s="1"/>
  <c r="FO31" i="164"/>
  <c r="FQ31" i="164" s="1"/>
  <c r="FO13" i="164"/>
  <c r="FQ13" i="164" s="1"/>
  <c r="FO40" i="164"/>
  <c r="FQ40" i="164" s="1"/>
  <c r="FO33" i="164"/>
  <c r="FQ33" i="164" s="1"/>
  <c r="FO45" i="164"/>
  <c r="FQ45" i="164" s="1"/>
  <c r="FO8" i="164"/>
  <c r="FQ8" i="164" s="1"/>
  <c r="FO44" i="164"/>
  <c r="FQ44" i="164" s="1"/>
  <c r="FO11" i="164"/>
  <c r="FQ11" i="164" s="1"/>
  <c r="FO18" i="164"/>
  <c r="FQ18" i="164" s="1"/>
  <c r="FO26" i="164"/>
  <c r="FQ26" i="164" s="1"/>
  <c r="FO32" i="164"/>
  <c r="FQ32" i="164" s="1"/>
  <c r="FO17" i="164"/>
  <c r="FQ17" i="164" s="1"/>
  <c r="FO42" i="164"/>
  <c r="FQ42" i="164" s="1"/>
  <c r="FO35" i="164"/>
  <c r="FQ35" i="164" s="1"/>
  <c r="FO47" i="164"/>
  <c r="FQ47" i="164" s="1"/>
  <c r="FO27" i="164"/>
  <c r="FQ27" i="164" s="1"/>
  <c r="FO10" i="164"/>
  <c r="FQ10" i="164" s="1"/>
  <c r="FO22" i="164"/>
  <c r="FQ22" i="164" s="1"/>
  <c r="FO28" i="164"/>
  <c r="FQ28" i="164" s="1"/>
  <c r="FO15" i="164"/>
  <c r="FQ15" i="164" s="1"/>
  <c r="FO34" i="164"/>
  <c r="FQ34" i="164" s="1"/>
  <c r="FO46" i="164"/>
  <c r="FQ46" i="164" s="1"/>
  <c r="FO39" i="164"/>
  <c r="FQ39" i="164" s="1"/>
  <c r="FO36" i="164"/>
  <c r="FQ36" i="164" s="1"/>
  <c r="FO41" i="164"/>
  <c r="FQ41" i="164" s="1"/>
  <c r="FO20" i="164"/>
  <c r="FQ20" i="164" s="1"/>
  <c r="FO37" i="164"/>
  <c r="FQ37" i="164" s="1"/>
  <c r="FF17" i="164"/>
  <c r="FH17" i="164" s="1"/>
  <c r="FF46" i="164"/>
  <c r="FH46" i="164" s="1"/>
  <c r="FF34" i="164"/>
  <c r="FH34" i="164" s="1"/>
  <c r="FF28" i="164"/>
  <c r="FH28" i="164" s="1"/>
  <c r="FF29" i="164"/>
  <c r="FH29" i="164" s="1"/>
  <c r="FF9" i="164"/>
  <c r="FH9" i="164" s="1"/>
  <c r="FF38" i="164"/>
  <c r="FH38" i="164" s="1"/>
  <c r="FF13" i="164"/>
  <c r="FH13" i="164" s="1"/>
  <c r="FF42" i="164"/>
  <c r="FH42" i="164" s="1"/>
  <c r="FF21" i="164"/>
  <c r="FH21" i="164" s="1"/>
  <c r="FL27" i="164"/>
  <c r="FN27" i="164" s="1"/>
  <c r="FF31" i="164"/>
  <c r="FH31" i="164" s="1"/>
  <c r="FF49" i="164"/>
  <c r="FH49" i="164" s="1"/>
  <c r="FF45" i="164"/>
  <c r="FH45" i="164" s="1"/>
  <c r="FF41" i="164"/>
  <c r="FH41" i="164" s="1"/>
  <c r="FF37" i="164"/>
  <c r="FH37" i="164" s="1"/>
  <c r="FF33" i="164"/>
  <c r="FH33" i="164" s="1"/>
  <c r="FF26" i="164"/>
  <c r="FH26" i="164" s="1"/>
  <c r="FF20" i="164"/>
  <c r="FH20" i="164" s="1"/>
  <c r="FF16" i="164"/>
  <c r="FH16" i="164" s="1"/>
  <c r="FF12" i="164"/>
  <c r="FH12" i="164" s="1"/>
  <c r="FF8" i="164"/>
  <c r="FH8" i="164" s="1"/>
  <c r="FF23" i="164"/>
  <c r="FH23" i="164" s="1"/>
  <c r="FF48" i="164"/>
  <c r="FH48" i="164" s="1"/>
  <c r="FF44" i="164"/>
  <c r="FH44" i="164" s="1"/>
  <c r="FF40" i="164"/>
  <c r="FH40" i="164" s="1"/>
  <c r="FF36" i="164"/>
  <c r="FH36" i="164" s="1"/>
  <c r="FF32" i="164"/>
  <c r="FH32" i="164" s="1"/>
  <c r="FF24" i="164"/>
  <c r="FH24" i="164" s="1"/>
  <c r="FF19" i="164"/>
  <c r="FH19" i="164" s="1"/>
  <c r="FF15" i="164"/>
  <c r="FH15" i="164" s="1"/>
  <c r="FF11" i="164"/>
  <c r="FH11" i="164" s="1"/>
  <c r="FL43" i="164"/>
  <c r="FN43" i="164" s="1"/>
  <c r="FL16" i="164"/>
  <c r="FN16" i="164" s="1"/>
  <c r="FL33" i="164"/>
  <c r="FN33" i="164" s="1"/>
  <c r="FL47" i="164"/>
  <c r="FN47" i="164" s="1"/>
  <c r="FL21" i="164"/>
  <c r="FN21" i="164" s="1"/>
  <c r="FF27" i="164"/>
  <c r="FH27" i="164" s="1"/>
  <c r="FF25" i="164"/>
  <c r="FH25" i="164" s="1"/>
  <c r="FF47" i="164"/>
  <c r="FH47" i="164" s="1"/>
  <c r="FF43" i="164"/>
  <c r="FH43" i="164" s="1"/>
  <c r="FF39" i="164"/>
  <c r="FH39" i="164" s="1"/>
  <c r="FF35" i="164"/>
  <c r="FH35" i="164" s="1"/>
  <c r="FF30" i="164"/>
  <c r="FH30" i="164" s="1"/>
  <c r="FF22" i="164"/>
  <c r="FH22" i="164" s="1"/>
  <c r="FF18" i="164"/>
  <c r="FH18" i="164" s="1"/>
  <c r="FF14" i="164"/>
  <c r="FH14" i="164" s="1"/>
  <c r="FF10" i="164"/>
  <c r="FH10" i="164" s="1"/>
  <c r="FL37" i="164"/>
  <c r="FN37" i="164" s="1"/>
  <c r="FI13" i="164"/>
  <c r="FK13" i="164" s="1"/>
  <c r="FI9" i="164"/>
  <c r="FK9" i="164" s="1"/>
  <c r="FI22" i="164"/>
  <c r="FK22" i="164" s="1"/>
  <c r="FL23" i="164"/>
  <c r="FN23" i="164" s="1"/>
  <c r="FL42" i="164"/>
  <c r="FN42" i="164" s="1"/>
  <c r="FL32" i="164"/>
  <c r="FN32" i="164" s="1"/>
  <c r="FL15" i="164"/>
  <c r="FN15" i="164" s="1"/>
  <c r="FI46" i="164"/>
  <c r="FK46" i="164" s="1"/>
  <c r="FI15" i="164"/>
  <c r="FK15" i="164" s="1"/>
  <c r="FI20" i="164"/>
  <c r="FK20" i="164" s="1"/>
  <c r="FL41" i="164"/>
  <c r="FN41" i="164" s="1"/>
  <c r="FL28" i="164"/>
  <c r="FN28" i="164" s="1"/>
  <c r="FL10" i="164"/>
  <c r="FN10" i="164" s="1"/>
  <c r="FI33" i="164"/>
  <c r="FK33" i="164" s="1"/>
  <c r="FI49" i="164"/>
  <c r="FK49" i="164" s="1"/>
  <c r="FI44" i="164"/>
  <c r="FK44" i="164" s="1"/>
  <c r="FI11" i="164"/>
  <c r="FK11" i="164" s="1"/>
  <c r="FI14" i="164"/>
  <c r="FK14" i="164" s="1"/>
  <c r="FL49" i="164"/>
  <c r="FN49" i="164" s="1"/>
  <c r="FL39" i="164"/>
  <c r="FN39" i="164" s="1"/>
  <c r="FL26" i="164"/>
  <c r="FN26" i="164" s="1"/>
  <c r="FL9" i="164"/>
  <c r="FN9" i="164" s="1"/>
  <c r="FI45" i="164"/>
  <c r="FK45" i="164" s="1"/>
  <c r="FI40" i="164"/>
  <c r="FK40" i="164" s="1"/>
  <c r="FI31" i="164"/>
  <c r="FK31" i="164" s="1"/>
  <c r="FI10" i="164"/>
  <c r="FK10" i="164" s="1"/>
  <c r="FL48" i="164"/>
  <c r="FN48" i="164" s="1"/>
  <c r="FL38" i="164"/>
  <c r="FN38" i="164" s="1"/>
  <c r="FL22" i="164"/>
  <c r="FN22" i="164" s="1"/>
  <c r="FI43" i="164"/>
  <c r="FK43" i="164" s="1"/>
  <c r="FI38" i="164"/>
  <c r="FK38" i="164" s="1"/>
  <c r="FI30" i="164"/>
  <c r="FK30" i="164" s="1"/>
  <c r="FI8" i="164"/>
  <c r="FK8" i="164" s="1"/>
  <c r="FI21" i="164"/>
  <c r="FK21" i="164" s="1"/>
  <c r="FI39" i="164"/>
  <c r="FK39" i="164" s="1"/>
  <c r="FI34" i="164"/>
  <c r="FK34" i="164" s="1"/>
  <c r="FI28" i="164"/>
  <c r="FK28" i="164" s="1"/>
  <c r="FL31" i="164"/>
  <c r="FN31" i="164" s="1"/>
  <c r="FL45" i="164"/>
  <c r="FN45" i="164" s="1"/>
  <c r="FL36" i="164"/>
  <c r="FN36" i="164" s="1"/>
  <c r="FL19" i="164"/>
  <c r="FN19" i="164" s="1"/>
  <c r="FI24" i="164"/>
  <c r="FK24" i="164" s="1"/>
  <c r="FI37" i="164"/>
  <c r="FK37" i="164" s="1"/>
  <c r="FI17" i="164"/>
  <c r="FK17" i="164" s="1"/>
  <c r="FI27" i="164"/>
  <c r="FK27" i="164" s="1"/>
  <c r="FL29" i="164"/>
  <c r="FN29" i="164" s="1"/>
  <c r="FL44" i="164"/>
  <c r="FN44" i="164" s="1"/>
  <c r="FL35" i="164"/>
  <c r="FN35" i="164" s="1"/>
  <c r="FL18" i="164"/>
  <c r="FN18" i="164" s="1"/>
  <c r="FI25" i="164"/>
  <c r="FK25" i="164" s="1"/>
  <c r="FI16" i="164"/>
  <c r="FK16" i="164" s="1"/>
  <c r="FL13" i="164"/>
  <c r="FN13" i="164" s="1"/>
  <c r="FL12" i="164"/>
  <c r="FN12" i="164" s="1"/>
  <c r="FI41" i="164"/>
  <c r="FK41" i="164" s="1"/>
  <c r="FI48" i="164"/>
  <c r="FK48" i="164" s="1"/>
  <c r="FI36" i="164"/>
  <c r="FK36" i="164" s="1"/>
  <c r="FI19" i="164"/>
  <c r="FK19" i="164" s="1"/>
  <c r="FI29" i="164"/>
  <c r="FK29" i="164" s="1"/>
  <c r="FI23" i="164"/>
  <c r="FK23" i="164" s="1"/>
  <c r="FI12" i="164"/>
  <c r="FK12" i="164" s="1"/>
  <c r="FL25" i="164"/>
  <c r="FN25" i="164" s="1"/>
  <c r="FL46" i="164"/>
  <c r="FN46" i="164" s="1"/>
  <c r="FL40" i="164"/>
  <c r="FN40" i="164" s="1"/>
  <c r="FL34" i="164"/>
  <c r="FN34" i="164" s="1"/>
  <c r="FL24" i="164"/>
  <c r="FN24" i="164" s="1"/>
  <c r="FL17" i="164"/>
  <c r="FN17" i="164" s="1"/>
  <c r="FL11" i="164"/>
  <c r="FN11" i="164" s="1"/>
  <c r="FI47" i="164"/>
  <c r="FK47" i="164" s="1"/>
  <c r="FI35" i="164"/>
  <c r="FK35" i="164" s="1"/>
  <c r="FI42" i="164"/>
  <c r="FK42" i="164" s="1"/>
  <c r="FI7" i="164"/>
  <c r="FK7" i="164" s="1"/>
  <c r="FI32" i="164"/>
  <c r="FK32" i="164" s="1"/>
  <c r="FI26" i="164"/>
  <c r="FK26" i="164" s="1"/>
  <c r="FI18" i="164"/>
  <c r="FK18" i="164" s="1"/>
  <c r="FL30" i="164"/>
  <c r="FN30" i="164" s="1"/>
  <c r="FL20" i="164"/>
  <c r="FN20" i="164" s="1"/>
  <c r="FL14" i="164"/>
  <c r="FN14" i="164" s="1"/>
  <c r="FL8" i="164"/>
  <c r="FN8" i="164" s="1"/>
  <c r="U92" i="161"/>
  <c r="U88" i="161"/>
  <c r="U86" i="161"/>
  <c r="U84" i="161"/>
  <c r="U82" i="161"/>
  <c r="U80" i="161"/>
  <c r="U78" i="161"/>
  <c r="U76" i="161"/>
  <c r="U74" i="161"/>
  <c r="U72" i="161"/>
  <c r="U70" i="161"/>
  <c r="U68" i="161"/>
  <c r="U66" i="161"/>
  <c r="U64" i="161"/>
  <c r="U62" i="161"/>
  <c r="U60" i="161"/>
  <c r="U58" i="161"/>
  <c r="U56" i="161"/>
  <c r="U54" i="161"/>
  <c r="U52" i="161"/>
  <c r="U50" i="161"/>
  <c r="U48" i="161"/>
  <c r="U46" i="161"/>
  <c r="U44" i="161"/>
  <c r="U42" i="161"/>
  <c r="U40" i="161"/>
  <c r="U38" i="161"/>
  <c r="U36" i="161"/>
  <c r="U34" i="161"/>
  <c r="U32" i="161"/>
  <c r="U30" i="161"/>
  <c r="U28" i="161"/>
  <c r="U26" i="161"/>
  <c r="U24" i="161"/>
  <c r="U22" i="161"/>
  <c r="U20" i="161"/>
  <c r="U18" i="161"/>
  <c r="U16" i="161"/>
  <c r="U14" i="161"/>
  <c r="AG22" i="161" l="1"/>
  <c r="AR10" i="161" s="1"/>
  <c r="AG24" i="161"/>
  <c r="AT10" i="161" s="1"/>
  <c r="AG10" i="161"/>
  <c r="AR7" i="161" s="1"/>
  <c r="AG12" i="161"/>
  <c r="AT7" i="161" s="1"/>
  <c r="AG14" i="161"/>
  <c r="AR8" i="161" s="1"/>
  <c r="AG16" i="161"/>
  <c r="AT8" i="161" s="1"/>
  <c r="AG18" i="161"/>
  <c r="AR9" i="161" s="1"/>
  <c r="AG20" i="161"/>
  <c r="AT9" i="161" s="1"/>
  <c r="AI26" i="161"/>
  <c r="AU11" i="161" s="1"/>
  <c r="AK20" i="161"/>
  <c r="AZ9" i="161" s="1"/>
  <c r="AI16" i="161"/>
  <c r="AW8" i="161" s="1"/>
  <c r="AK10" i="161"/>
  <c r="AX7" i="161" s="1"/>
  <c r="AK22" i="161"/>
  <c r="AX10" i="161" s="1"/>
  <c r="AI10" i="161"/>
  <c r="AU7" i="161" s="1"/>
  <c r="AI12" i="161"/>
  <c r="AW7" i="161" s="1"/>
  <c r="AI22" i="161"/>
  <c r="AU10" i="161" s="1"/>
  <c r="AK12" i="161"/>
  <c r="AZ7" i="161" s="1"/>
  <c r="AI24" i="161"/>
  <c r="AW10" i="161" s="1"/>
  <c r="AK24" i="161"/>
  <c r="AZ10" i="161" s="1"/>
  <c r="AI14" i="161"/>
  <c r="AU8" i="161" s="1"/>
  <c r="AK14" i="161"/>
  <c r="AX8" i="161" s="1"/>
  <c r="AK16" i="161"/>
  <c r="AZ8" i="161" s="1"/>
  <c r="AI28" i="161"/>
  <c r="AW11" i="161" s="1"/>
  <c r="AI18" i="161"/>
  <c r="AU9" i="161" s="1"/>
  <c r="AK18" i="161"/>
  <c r="AX9" i="161" s="1"/>
  <c r="AI20" i="161"/>
  <c r="AW9" i="161" s="1"/>
  <c r="H16" i="161" l="1"/>
  <c r="J13" i="161"/>
  <c r="J11" i="161"/>
  <c r="H11" i="161"/>
  <c r="F16" i="161"/>
  <c r="U57" i="161" l="1"/>
  <c r="AA18" i="161" s="1"/>
  <c r="U21" i="161"/>
  <c r="AA9" i="161" s="1"/>
  <c r="U25" i="161"/>
  <c r="AA10" i="161" s="1"/>
  <c r="U61" i="161"/>
  <c r="AA19" i="161" s="1"/>
  <c r="U65" i="161"/>
  <c r="AA20" i="161" s="1"/>
  <c r="U33" i="161"/>
  <c r="AA12" i="161" s="1"/>
  <c r="U77" i="161"/>
  <c r="AA23" i="161" s="1"/>
  <c r="U45" i="161"/>
  <c r="AA15" i="161" s="1"/>
  <c r="U29" i="161"/>
  <c r="AA11" i="161" s="1"/>
  <c r="U73" i="161"/>
  <c r="AA22" i="161" s="1"/>
  <c r="AA7" i="161"/>
  <c r="U41" i="161"/>
  <c r="AA14" i="161" s="1"/>
  <c r="U37" i="161"/>
  <c r="AA13" i="161" s="1"/>
  <c r="U81" i="161"/>
  <c r="AA24" i="161" s="1"/>
  <c r="U49" i="161"/>
  <c r="AA16" i="161" s="1"/>
  <c r="U85" i="161"/>
  <c r="AA25" i="161" s="1"/>
  <c r="U53" i="161"/>
  <c r="AA17" i="161" s="1"/>
  <c r="U89" i="161"/>
  <c r="AA26" i="161" s="1"/>
  <c r="AK6" i="161"/>
  <c r="AX6" i="161" s="1"/>
  <c r="AI25" i="161"/>
  <c r="AI13" i="161"/>
  <c r="AI21" i="161"/>
  <c r="AK17" i="161"/>
  <c r="AI17" i="161"/>
  <c r="AK25" i="161"/>
  <c r="AK13" i="161"/>
  <c r="AK21" i="161"/>
  <c r="J16" i="161"/>
  <c r="U69" i="161"/>
  <c r="AA21" i="161" s="1"/>
  <c r="H15" i="161"/>
  <c r="Y7" i="161" s="1"/>
  <c r="F13" i="161"/>
  <c r="J15" i="161"/>
  <c r="Z7" i="161" s="1"/>
  <c r="H13" i="161"/>
  <c r="F15" i="161"/>
  <c r="X7" i="161" s="1"/>
  <c r="H6" i="161"/>
  <c r="J6" i="161"/>
  <c r="F6" i="161"/>
  <c r="AG13" i="161" l="1"/>
  <c r="AI30" i="161"/>
  <c r="AU12" i="161" s="1"/>
  <c r="AG25" i="161"/>
  <c r="AG21" i="161"/>
  <c r="AI6" i="161"/>
  <c r="AU6" i="161" s="1"/>
  <c r="AG17" i="161"/>
  <c r="AI29" i="161"/>
  <c r="AG8" i="161"/>
  <c r="AT6" i="161" s="1"/>
  <c r="AK8" i="161"/>
  <c r="AZ6" i="161" s="1"/>
  <c r="AI8" i="161"/>
  <c r="AW6" i="161" s="1"/>
  <c r="U17" i="161"/>
  <c r="AA8" i="161" s="1"/>
  <c r="AG32" i="161" l="1"/>
  <c r="AT12" i="161" s="1"/>
  <c r="AI32" i="161"/>
  <c r="AW12" i="161" s="1"/>
  <c r="AK32" i="161"/>
  <c r="AZ12" i="161" s="1"/>
  <c r="AK30" i="161"/>
  <c r="AX12" i="161" s="1"/>
  <c r="AG30" i="161"/>
  <c r="AR12" i="161" s="1"/>
  <c r="AM226" i="154" l="1"/>
  <c r="AM225" i="154"/>
  <c r="AM223" i="154"/>
  <c r="AM222" i="154"/>
  <c r="AM220" i="154"/>
  <c r="AM219" i="154"/>
  <c r="AM217" i="154"/>
  <c r="AM216" i="154"/>
  <c r="AM214" i="154"/>
  <c r="AM213" i="154"/>
  <c r="AM211" i="154"/>
  <c r="AM210" i="154"/>
  <c r="AM208" i="154"/>
  <c r="AM207" i="154"/>
  <c r="AM205" i="154"/>
  <c r="AM204" i="154"/>
  <c r="AM202" i="154"/>
  <c r="AM201" i="154"/>
  <c r="AM199" i="154"/>
  <c r="AM198" i="154"/>
  <c r="AM196" i="154"/>
  <c r="AM195" i="154"/>
  <c r="AM193" i="154"/>
  <c r="AM192" i="154"/>
  <c r="AM190" i="154"/>
  <c r="AM189" i="154"/>
  <c r="AM187" i="154"/>
  <c r="AM186" i="154"/>
  <c r="AM184" i="154"/>
  <c r="AM183" i="154"/>
  <c r="AM181" i="154"/>
  <c r="AM180" i="154"/>
  <c r="AM178" i="154"/>
  <c r="AM177" i="154"/>
  <c r="AM175" i="154"/>
  <c r="AM174" i="154"/>
  <c r="AM172" i="154"/>
  <c r="AM171" i="154"/>
  <c r="AM169" i="154"/>
  <c r="AM168" i="154"/>
  <c r="AM166" i="154"/>
  <c r="AM165" i="154"/>
  <c r="AM163" i="154"/>
  <c r="AM162" i="154"/>
  <c r="AM160" i="154"/>
  <c r="AM159" i="154"/>
  <c r="AM157" i="154"/>
  <c r="AM156" i="154"/>
  <c r="AM154" i="154"/>
  <c r="AM153" i="154"/>
  <c r="AM151" i="154"/>
  <c r="AM150" i="154"/>
  <c r="AM148" i="154"/>
  <c r="AM147" i="154"/>
  <c r="AM145" i="154"/>
  <c r="AM144" i="154"/>
  <c r="AM142" i="154"/>
  <c r="AM141" i="154"/>
  <c r="AM139" i="154"/>
  <c r="AM138" i="154"/>
  <c r="AM136" i="154"/>
  <c r="AM135" i="154"/>
  <c r="AM133" i="154"/>
  <c r="AM132" i="154"/>
  <c r="AM130" i="154"/>
  <c r="AM129" i="154"/>
  <c r="AM127" i="154"/>
  <c r="AM126" i="154"/>
  <c r="AM124" i="154"/>
  <c r="AM123" i="154"/>
  <c r="AM121" i="154"/>
  <c r="AM120" i="154"/>
  <c r="AM118" i="154"/>
  <c r="AM117" i="154"/>
  <c r="AM115" i="154"/>
  <c r="AM114" i="154"/>
  <c r="AM112" i="154"/>
  <c r="AM111" i="154"/>
  <c r="AM109" i="154"/>
  <c r="AM108" i="154"/>
  <c r="AM106" i="154"/>
  <c r="AM105" i="154"/>
  <c r="AM103" i="154"/>
  <c r="AM102" i="154"/>
  <c r="AM100" i="154"/>
  <c r="AM99" i="154"/>
  <c r="AM97" i="154"/>
  <c r="AM96" i="154"/>
  <c r="AM94" i="154"/>
  <c r="AM93" i="154"/>
  <c r="AM91" i="154"/>
  <c r="AM90" i="154"/>
  <c r="AM88" i="154"/>
  <c r="AM87" i="154"/>
  <c r="AM85" i="154"/>
  <c r="AM84" i="154"/>
  <c r="AM82" i="154"/>
  <c r="AM81" i="154"/>
  <c r="AM79" i="154"/>
  <c r="AM78" i="154"/>
  <c r="AM76" i="154"/>
  <c r="AM75" i="154"/>
  <c r="AM73" i="154"/>
  <c r="AM72" i="154"/>
  <c r="AM70" i="154"/>
  <c r="AM69" i="154"/>
  <c r="AM67" i="154"/>
  <c r="AM66" i="154"/>
  <c r="AM64" i="154"/>
  <c r="AM63" i="154"/>
  <c r="AM61" i="154"/>
  <c r="AM60" i="154"/>
  <c r="AM58" i="154"/>
  <c r="AM57" i="154"/>
  <c r="AM55" i="154"/>
  <c r="AM54" i="154"/>
  <c r="AM52" i="154"/>
  <c r="AM51" i="154"/>
  <c r="AM49" i="154"/>
  <c r="AM48" i="154"/>
  <c r="AM46" i="154"/>
  <c r="AM45" i="154"/>
  <c r="AM43" i="154"/>
  <c r="AM42" i="154"/>
  <c r="AM40" i="154"/>
  <c r="AM39" i="154"/>
  <c r="AM37" i="154"/>
  <c r="AM36" i="154"/>
  <c r="AM34" i="154"/>
  <c r="AM33" i="154"/>
  <c r="AM31" i="154"/>
  <c r="AM30" i="154"/>
  <c r="AM28" i="154"/>
  <c r="AM27" i="154"/>
  <c r="AM25" i="154"/>
  <c r="AM24" i="154"/>
  <c r="AM22" i="154"/>
  <c r="AM21" i="154"/>
  <c r="AM19" i="154"/>
  <c r="AM18" i="154"/>
  <c r="AM16" i="154"/>
  <c r="AM15" i="154"/>
  <c r="AM13" i="154"/>
  <c r="AM12" i="154"/>
  <c r="AM10" i="154"/>
  <c r="AM9" i="154"/>
  <c r="AM7" i="154"/>
  <c r="AM6" i="154"/>
  <c r="AK226" i="154"/>
  <c r="AK225" i="154"/>
  <c r="AK223" i="154"/>
  <c r="AK222" i="154"/>
  <c r="AK220" i="154"/>
  <c r="AK219" i="154"/>
  <c r="AK217" i="154"/>
  <c r="AK216" i="154"/>
  <c r="AK214" i="154"/>
  <c r="AK213" i="154"/>
  <c r="AK211" i="154"/>
  <c r="AK210" i="154"/>
  <c r="AK208" i="154"/>
  <c r="AK207" i="154"/>
  <c r="AK205" i="154"/>
  <c r="AK204" i="154"/>
  <c r="AK202" i="154"/>
  <c r="AK201" i="154"/>
  <c r="AK199" i="154"/>
  <c r="AK198" i="154"/>
  <c r="AK196" i="154"/>
  <c r="AK195" i="154"/>
  <c r="AK193" i="154"/>
  <c r="AK192" i="154"/>
  <c r="AK190" i="154"/>
  <c r="AK189" i="154"/>
  <c r="AK187" i="154"/>
  <c r="AK186" i="154"/>
  <c r="AK184" i="154"/>
  <c r="AK183" i="154"/>
  <c r="AK181" i="154"/>
  <c r="AK180" i="154"/>
  <c r="AK178" i="154"/>
  <c r="AK177" i="154"/>
  <c r="AK175" i="154"/>
  <c r="AK174" i="154"/>
  <c r="AK172" i="154"/>
  <c r="AK171" i="154"/>
  <c r="AK169" i="154"/>
  <c r="AK168" i="154"/>
  <c r="AK166" i="154"/>
  <c r="AK165" i="154"/>
  <c r="AK163" i="154"/>
  <c r="AK162" i="154"/>
  <c r="AK160" i="154"/>
  <c r="AK159" i="154"/>
  <c r="AK157" i="154"/>
  <c r="AK156" i="154"/>
  <c r="AK154" i="154"/>
  <c r="AK153" i="154"/>
  <c r="AK151" i="154"/>
  <c r="AK150" i="154"/>
  <c r="AK148" i="154"/>
  <c r="AK147" i="154"/>
  <c r="AK145" i="154"/>
  <c r="AK144" i="154"/>
  <c r="AK142" i="154"/>
  <c r="AK141" i="154"/>
  <c r="AK139" i="154"/>
  <c r="AK138" i="154"/>
  <c r="AK136" i="154"/>
  <c r="AK135" i="154"/>
  <c r="AK133" i="154"/>
  <c r="AK132" i="154"/>
  <c r="AK130" i="154"/>
  <c r="AK129" i="154"/>
  <c r="AK127" i="154"/>
  <c r="AK126" i="154"/>
  <c r="AK124" i="154"/>
  <c r="AK123" i="154"/>
  <c r="AK121" i="154"/>
  <c r="AK120" i="154"/>
  <c r="AK118" i="154"/>
  <c r="AK117" i="154"/>
  <c r="AK115" i="154"/>
  <c r="AK114" i="154"/>
  <c r="AK112" i="154"/>
  <c r="AK111" i="154"/>
  <c r="AK109" i="154"/>
  <c r="AK108" i="154"/>
  <c r="AK106" i="154"/>
  <c r="AK105" i="154"/>
  <c r="AK103" i="154"/>
  <c r="AK102" i="154"/>
  <c r="AK100" i="154"/>
  <c r="AK99" i="154"/>
  <c r="AK97" i="154"/>
  <c r="AK96" i="154"/>
  <c r="AK94" i="154"/>
  <c r="AK93" i="154"/>
  <c r="AK91" i="154"/>
  <c r="AK90" i="154"/>
  <c r="AK88" i="154"/>
  <c r="AK87" i="154"/>
  <c r="AK85" i="154"/>
  <c r="AK84" i="154"/>
  <c r="AK82" i="154"/>
  <c r="AK81" i="154"/>
  <c r="AK79" i="154"/>
  <c r="AK78" i="154"/>
  <c r="AK76" i="154"/>
  <c r="AK75" i="154"/>
  <c r="AK73" i="154"/>
  <c r="AK72" i="154"/>
  <c r="AK70" i="154"/>
  <c r="AK69" i="154"/>
  <c r="AK67" i="154"/>
  <c r="AK66" i="154"/>
  <c r="AK64" i="154"/>
  <c r="AK63" i="154"/>
  <c r="AK61" i="154"/>
  <c r="AK60" i="154"/>
  <c r="AK58" i="154"/>
  <c r="AK57" i="154"/>
  <c r="AK55" i="154"/>
  <c r="AK54" i="154"/>
  <c r="AK52" i="154"/>
  <c r="AK51" i="154"/>
  <c r="AK49" i="154"/>
  <c r="AK48" i="154"/>
  <c r="AK46" i="154"/>
  <c r="AK45" i="154"/>
  <c r="AK43" i="154"/>
  <c r="AK42" i="154"/>
  <c r="AK40" i="154"/>
  <c r="AK39" i="154"/>
  <c r="AK37" i="154"/>
  <c r="AK36" i="154"/>
  <c r="AK34" i="154"/>
  <c r="AK33" i="154"/>
  <c r="AK31" i="154"/>
  <c r="AK30" i="154"/>
  <c r="AK28" i="154"/>
  <c r="AK27" i="154"/>
  <c r="AK25" i="154"/>
  <c r="AK24" i="154"/>
  <c r="AK22" i="154"/>
  <c r="AK21" i="154"/>
  <c r="AK19" i="154"/>
  <c r="AK18" i="154"/>
  <c r="AK16" i="154"/>
  <c r="AK15" i="154"/>
  <c r="AK13" i="154"/>
  <c r="AK12" i="154"/>
  <c r="AK10" i="154"/>
  <c r="AK9" i="154"/>
  <c r="AK7" i="154"/>
  <c r="AK6" i="154"/>
  <c r="AH226" i="154"/>
  <c r="AH225" i="154"/>
  <c r="AH223" i="154"/>
  <c r="AH222" i="154"/>
  <c r="AH220" i="154"/>
  <c r="AH219" i="154"/>
  <c r="AH217" i="154"/>
  <c r="AH216" i="154"/>
  <c r="AH214" i="154"/>
  <c r="AH213" i="154"/>
  <c r="AH211" i="154"/>
  <c r="AH210" i="154"/>
  <c r="AH208" i="154"/>
  <c r="AH207" i="154"/>
  <c r="AH205" i="154"/>
  <c r="AH204" i="154"/>
  <c r="AH202" i="154"/>
  <c r="AH201" i="154"/>
  <c r="AH199" i="154"/>
  <c r="AH198" i="154"/>
  <c r="AH196" i="154"/>
  <c r="AH195" i="154"/>
  <c r="AH193" i="154"/>
  <c r="AH192" i="154"/>
  <c r="AH190" i="154"/>
  <c r="AH189" i="154"/>
  <c r="AH187" i="154"/>
  <c r="AH186" i="154"/>
  <c r="AH184" i="154"/>
  <c r="AH183" i="154"/>
  <c r="AH181" i="154"/>
  <c r="AH180" i="154"/>
  <c r="AH178" i="154"/>
  <c r="AH177" i="154"/>
  <c r="AH175" i="154"/>
  <c r="AH174" i="154"/>
  <c r="AH172" i="154"/>
  <c r="AH171" i="154"/>
  <c r="AH169" i="154"/>
  <c r="AH168" i="154"/>
  <c r="AH166" i="154"/>
  <c r="AH165" i="154"/>
  <c r="AH163" i="154"/>
  <c r="AH162" i="154"/>
  <c r="AH160" i="154"/>
  <c r="AH159" i="154"/>
  <c r="AH157" i="154"/>
  <c r="AH156" i="154"/>
  <c r="AH154" i="154"/>
  <c r="AH153" i="154"/>
  <c r="AH151" i="154"/>
  <c r="AH150" i="154"/>
  <c r="AH148" i="154"/>
  <c r="AH147" i="154"/>
  <c r="AH145" i="154"/>
  <c r="AH144" i="154"/>
  <c r="AH142" i="154"/>
  <c r="AH141" i="154"/>
  <c r="AH139" i="154"/>
  <c r="AH138" i="154"/>
  <c r="AH136" i="154"/>
  <c r="AH135" i="154"/>
  <c r="AH133" i="154"/>
  <c r="AH132" i="154"/>
  <c r="AH130" i="154"/>
  <c r="AH129" i="154"/>
  <c r="AH127" i="154"/>
  <c r="AH126" i="154"/>
  <c r="AH124" i="154"/>
  <c r="AH123" i="154"/>
  <c r="AH121" i="154"/>
  <c r="AH120" i="154"/>
  <c r="AH118" i="154"/>
  <c r="AH117" i="154"/>
  <c r="AH115" i="154"/>
  <c r="AH114" i="154"/>
  <c r="AH112" i="154"/>
  <c r="AH111" i="154"/>
  <c r="AH109" i="154"/>
  <c r="AH108" i="154"/>
  <c r="AH106" i="154"/>
  <c r="AH105" i="154"/>
  <c r="AH103" i="154"/>
  <c r="AH102" i="154"/>
  <c r="AH100" i="154"/>
  <c r="AH99" i="154"/>
  <c r="AH97" i="154"/>
  <c r="AH96" i="154"/>
  <c r="AH94" i="154"/>
  <c r="AH93" i="154"/>
  <c r="AH91" i="154"/>
  <c r="AH90" i="154"/>
  <c r="AH88" i="154"/>
  <c r="AH87" i="154"/>
  <c r="AH85" i="154"/>
  <c r="AH84" i="154"/>
  <c r="AH82" i="154"/>
  <c r="AH81" i="154"/>
  <c r="AH79" i="154"/>
  <c r="AH78" i="154"/>
  <c r="AH76" i="154"/>
  <c r="AH75" i="154"/>
  <c r="AH73" i="154"/>
  <c r="AH72" i="154"/>
  <c r="AH70" i="154"/>
  <c r="AH69" i="154"/>
  <c r="AH67" i="154"/>
  <c r="AH66" i="154"/>
  <c r="AH64" i="154"/>
  <c r="AH63" i="154"/>
  <c r="AH61" i="154"/>
  <c r="AH60" i="154"/>
  <c r="AH58" i="154"/>
  <c r="AH57" i="154"/>
  <c r="AH55" i="154"/>
  <c r="AH54" i="154"/>
  <c r="AH52" i="154"/>
  <c r="AH51" i="154"/>
  <c r="AH49" i="154"/>
  <c r="AH48" i="154"/>
  <c r="AH46" i="154"/>
  <c r="AH45" i="154"/>
  <c r="AH43" i="154"/>
  <c r="AH42" i="154"/>
  <c r="AH40" i="154"/>
  <c r="AH39" i="154"/>
  <c r="AH37" i="154"/>
  <c r="AH36" i="154"/>
  <c r="AH34" i="154"/>
  <c r="AH33" i="154"/>
  <c r="AH31" i="154"/>
  <c r="AH30" i="154"/>
  <c r="AH28" i="154"/>
  <c r="AH27" i="154"/>
  <c r="AH25" i="154"/>
  <c r="AH24" i="154"/>
  <c r="AH22" i="154"/>
  <c r="AH21" i="154"/>
  <c r="AH19" i="154"/>
  <c r="AH18" i="154"/>
  <c r="AH16" i="154"/>
  <c r="AH15" i="154"/>
  <c r="AH13" i="154"/>
  <c r="AH12" i="154"/>
  <c r="AH10" i="154"/>
  <c r="AH9" i="154"/>
  <c r="AH7" i="154"/>
  <c r="AH6" i="154"/>
  <c r="AF226" i="154"/>
  <c r="AF225" i="154"/>
  <c r="AF223" i="154"/>
  <c r="AF222" i="154"/>
  <c r="AF220" i="154"/>
  <c r="AF219" i="154"/>
  <c r="AF217" i="154"/>
  <c r="AF216" i="154"/>
  <c r="AF214" i="154"/>
  <c r="AF213" i="154"/>
  <c r="AF211" i="154"/>
  <c r="AF210" i="154"/>
  <c r="AF208" i="154"/>
  <c r="AF207" i="154"/>
  <c r="AF205" i="154"/>
  <c r="AF204" i="154"/>
  <c r="AF202" i="154"/>
  <c r="AF201" i="154"/>
  <c r="AF199" i="154"/>
  <c r="AF198" i="154"/>
  <c r="AF196" i="154"/>
  <c r="AF195" i="154"/>
  <c r="AF193" i="154"/>
  <c r="AF192" i="154"/>
  <c r="AF190" i="154"/>
  <c r="AF189" i="154"/>
  <c r="AF187" i="154"/>
  <c r="AF186" i="154"/>
  <c r="AF184" i="154"/>
  <c r="AF183" i="154"/>
  <c r="AF181" i="154"/>
  <c r="AF180" i="154"/>
  <c r="AF178" i="154"/>
  <c r="AF177" i="154"/>
  <c r="AF175" i="154"/>
  <c r="AF174" i="154"/>
  <c r="AF172" i="154"/>
  <c r="AF171" i="154"/>
  <c r="AF169" i="154"/>
  <c r="AF168" i="154"/>
  <c r="AF166" i="154"/>
  <c r="AF165" i="154"/>
  <c r="AF163" i="154"/>
  <c r="AF162" i="154"/>
  <c r="AF160" i="154"/>
  <c r="AF159" i="154"/>
  <c r="AF157" i="154"/>
  <c r="AF156" i="154"/>
  <c r="AF154" i="154"/>
  <c r="AF153" i="154"/>
  <c r="AF151" i="154"/>
  <c r="AF150" i="154"/>
  <c r="AF148" i="154"/>
  <c r="AF147" i="154"/>
  <c r="AF145" i="154"/>
  <c r="AF144" i="154"/>
  <c r="AF142" i="154"/>
  <c r="AF141" i="154"/>
  <c r="AF139" i="154"/>
  <c r="AF138" i="154"/>
  <c r="AF136" i="154"/>
  <c r="AF135" i="154"/>
  <c r="AF133" i="154"/>
  <c r="AF132" i="154"/>
  <c r="AF130" i="154"/>
  <c r="AF129" i="154"/>
  <c r="AF127" i="154"/>
  <c r="AF126" i="154"/>
  <c r="AF124" i="154"/>
  <c r="AF123" i="154"/>
  <c r="AF121" i="154"/>
  <c r="AF120" i="154"/>
  <c r="AF118" i="154"/>
  <c r="AF117" i="154"/>
  <c r="AF115" i="154"/>
  <c r="AF114" i="154"/>
  <c r="AF112" i="154"/>
  <c r="AF111" i="154"/>
  <c r="AF109" i="154"/>
  <c r="AF108" i="154"/>
  <c r="AF106" i="154"/>
  <c r="AF105" i="154"/>
  <c r="AF103" i="154"/>
  <c r="AF102" i="154"/>
  <c r="AF100" i="154"/>
  <c r="AF99" i="154"/>
  <c r="AF97" i="154"/>
  <c r="AF96" i="154"/>
  <c r="AF94" i="154"/>
  <c r="AF93" i="154"/>
  <c r="AF91" i="154"/>
  <c r="AF90" i="154"/>
  <c r="AF88" i="154"/>
  <c r="AF87" i="154"/>
  <c r="AF85" i="154"/>
  <c r="AF84" i="154"/>
  <c r="AF82" i="154"/>
  <c r="AF81" i="154"/>
  <c r="AF79" i="154"/>
  <c r="AF78" i="154"/>
  <c r="AF76" i="154"/>
  <c r="AF75" i="154"/>
  <c r="AF73" i="154"/>
  <c r="AF72" i="154"/>
  <c r="AF70" i="154"/>
  <c r="AF69" i="154"/>
  <c r="AF67" i="154"/>
  <c r="AF66" i="154"/>
  <c r="AF64" i="154"/>
  <c r="AF63" i="154"/>
  <c r="AF61" i="154"/>
  <c r="AF60" i="154"/>
  <c r="AF58" i="154"/>
  <c r="AF57" i="154"/>
  <c r="AF55" i="154"/>
  <c r="AF54" i="154"/>
  <c r="AF52" i="154"/>
  <c r="AF51" i="154"/>
  <c r="AF49" i="154"/>
  <c r="AF48" i="154"/>
  <c r="AF46" i="154"/>
  <c r="AF45" i="154"/>
  <c r="AF43" i="154"/>
  <c r="AF42" i="154"/>
  <c r="AF40" i="154"/>
  <c r="AF39" i="154"/>
  <c r="AF37" i="154"/>
  <c r="AF36" i="154"/>
  <c r="AF34" i="154"/>
  <c r="AF33" i="154"/>
  <c r="AF31" i="154"/>
  <c r="AF30" i="154"/>
  <c r="AF28" i="154"/>
  <c r="AF27" i="154"/>
  <c r="AF25" i="154"/>
  <c r="AF24" i="154"/>
  <c r="AF22" i="154"/>
  <c r="AF21" i="154"/>
  <c r="AF19" i="154"/>
  <c r="AF18" i="154"/>
  <c r="AF16" i="154"/>
  <c r="AF15" i="154"/>
  <c r="AF13" i="154"/>
  <c r="AF12" i="154"/>
  <c r="AF10" i="154"/>
  <c r="AF9" i="154"/>
  <c r="AF7" i="154"/>
  <c r="AF6" i="154"/>
  <c r="AC226" i="154"/>
  <c r="AC225" i="154"/>
  <c r="AC223" i="154"/>
  <c r="AC222" i="154"/>
  <c r="AC220" i="154"/>
  <c r="AC219" i="154"/>
  <c r="AC217" i="154"/>
  <c r="AC216" i="154"/>
  <c r="AC214" i="154"/>
  <c r="AC213" i="154"/>
  <c r="AC211" i="154"/>
  <c r="AC210" i="154"/>
  <c r="AC208" i="154"/>
  <c r="AC207" i="154"/>
  <c r="AC205" i="154"/>
  <c r="AC204" i="154"/>
  <c r="AC202" i="154"/>
  <c r="AC201" i="154"/>
  <c r="AC199" i="154"/>
  <c r="AC198" i="154"/>
  <c r="AC196" i="154"/>
  <c r="AC195" i="154"/>
  <c r="AC193" i="154"/>
  <c r="AC192" i="154"/>
  <c r="AC190" i="154"/>
  <c r="AC189" i="154"/>
  <c r="AC187" i="154"/>
  <c r="AC186" i="154"/>
  <c r="AC184" i="154"/>
  <c r="AC183" i="154"/>
  <c r="AC181" i="154"/>
  <c r="AC180" i="154"/>
  <c r="AC178" i="154"/>
  <c r="AC177" i="154"/>
  <c r="AC175" i="154"/>
  <c r="AC174" i="154"/>
  <c r="AC172" i="154"/>
  <c r="AC171" i="154"/>
  <c r="AC169" i="154"/>
  <c r="AC168" i="154"/>
  <c r="AC166" i="154"/>
  <c r="AC165" i="154"/>
  <c r="AC163" i="154"/>
  <c r="AC162" i="154"/>
  <c r="AC160" i="154"/>
  <c r="AC159" i="154"/>
  <c r="AC157" i="154"/>
  <c r="AC156" i="154"/>
  <c r="AC154" i="154"/>
  <c r="AC153" i="154"/>
  <c r="AC151" i="154"/>
  <c r="AC150" i="154"/>
  <c r="AC148" i="154"/>
  <c r="AC147" i="154"/>
  <c r="AC145" i="154"/>
  <c r="AC144" i="154"/>
  <c r="AC142" i="154"/>
  <c r="AC141" i="154"/>
  <c r="AC139" i="154"/>
  <c r="AC138" i="154"/>
  <c r="AC136" i="154"/>
  <c r="AC135" i="154"/>
  <c r="AC133" i="154"/>
  <c r="AC132" i="154"/>
  <c r="AC130" i="154"/>
  <c r="AC129" i="154"/>
  <c r="AC127" i="154"/>
  <c r="AC126" i="154"/>
  <c r="AC124" i="154"/>
  <c r="AC123" i="154"/>
  <c r="AC121" i="154"/>
  <c r="AC120" i="154"/>
  <c r="AC118" i="154"/>
  <c r="AC117" i="154"/>
  <c r="AC115" i="154"/>
  <c r="AC114" i="154"/>
  <c r="AC112" i="154"/>
  <c r="AC111" i="154"/>
  <c r="AC109" i="154"/>
  <c r="AC108" i="154"/>
  <c r="AC106" i="154"/>
  <c r="AC105" i="154"/>
  <c r="AC103" i="154"/>
  <c r="AC102" i="154"/>
  <c r="AC100" i="154"/>
  <c r="AC99" i="154"/>
  <c r="AC97" i="154"/>
  <c r="AC96" i="154"/>
  <c r="AC94" i="154"/>
  <c r="AC93" i="154"/>
  <c r="AC91" i="154"/>
  <c r="AC90" i="154"/>
  <c r="AC88" i="154"/>
  <c r="AC87" i="154"/>
  <c r="AC85" i="154"/>
  <c r="AC84" i="154"/>
  <c r="AC82" i="154"/>
  <c r="AC81" i="154"/>
  <c r="AC79" i="154"/>
  <c r="AC78" i="154"/>
  <c r="AC76" i="154"/>
  <c r="AC75" i="154"/>
  <c r="AC73" i="154"/>
  <c r="AC72" i="154"/>
  <c r="AC70" i="154"/>
  <c r="AC69" i="154"/>
  <c r="AC67" i="154"/>
  <c r="AC66" i="154"/>
  <c r="AC64" i="154"/>
  <c r="AC63" i="154"/>
  <c r="AC61" i="154"/>
  <c r="AC60" i="154"/>
  <c r="AC58" i="154"/>
  <c r="AC57" i="154"/>
  <c r="AC55" i="154"/>
  <c r="AC54" i="154"/>
  <c r="AC52" i="154"/>
  <c r="AC51" i="154"/>
  <c r="AC49" i="154"/>
  <c r="AC48" i="154"/>
  <c r="AC46" i="154"/>
  <c r="AC45" i="154"/>
  <c r="AC43" i="154"/>
  <c r="AC42" i="154"/>
  <c r="AC40" i="154"/>
  <c r="AC39" i="154"/>
  <c r="AC37" i="154"/>
  <c r="AC36" i="154"/>
  <c r="AC34" i="154"/>
  <c r="AC33" i="154"/>
  <c r="AC31" i="154"/>
  <c r="AC30" i="154"/>
  <c r="AC28" i="154"/>
  <c r="AC27" i="154"/>
  <c r="AC25" i="154"/>
  <c r="AC24" i="154"/>
  <c r="AC22" i="154"/>
  <c r="AC21" i="154"/>
  <c r="AC19" i="154"/>
  <c r="AC18" i="154"/>
  <c r="AC16" i="154"/>
  <c r="AC15" i="154"/>
  <c r="AC13" i="154"/>
  <c r="AC12" i="154"/>
  <c r="AC10" i="154"/>
  <c r="AC9" i="154"/>
  <c r="AC7" i="154"/>
  <c r="AC6" i="154"/>
  <c r="AA226" i="154"/>
  <c r="AA225" i="154"/>
  <c r="AA223" i="154"/>
  <c r="AA222" i="154"/>
  <c r="AA220" i="154"/>
  <c r="AA219" i="154"/>
  <c r="AA217" i="154"/>
  <c r="AA216" i="154"/>
  <c r="AA214" i="154"/>
  <c r="AA213" i="154"/>
  <c r="AA211" i="154"/>
  <c r="AA210" i="154"/>
  <c r="AA208" i="154"/>
  <c r="AA207" i="154"/>
  <c r="AA205" i="154"/>
  <c r="AA204" i="154"/>
  <c r="AA202" i="154"/>
  <c r="AA201" i="154"/>
  <c r="AA199" i="154"/>
  <c r="AA198" i="154"/>
  <c r="AA196" i="154"/>
  <c r="AA195" i="154"/>
  <c r="AA193" i="154"/>
  <c r="AA192" i="154"/>
  <c r="AA190" i="154"/>
  <c r="AA189" i="154"/>
  <c r="AA187" i="154"/>
  <c r="AA186" i="154"/>
  <c r="AA184" i="154"/>
  <c r="AA183" i="154"/>
  <c r="AA181" i="154"/>
  <c r="AA180" i="154"/>
  <c r="AA178" i="154"/>
  <c r="AA177" i="154"/>
  <c r="AA175" i="154"/>
  <c r="AA174" i="154"/>
  <c r="AA172" i="154"/>
  <c r="AA171" i="154"/>
  <c r="AA169" i="154"/>
  <c r="AA168" i="154"/>
  <c r="AA166" i="154"/>
  <c r="AA165" i="154"/>
  <c r="AA163" i="154"/>
  <c r="AA162" i="154"/>
  <c r="AA160" i="154"/>
  <c r="AA159" i="154"/>
  <c r="AA157" i="154"/>
  <c r="AA156" i="154"/>
  <c r="AA154" i="154"/>
  <c r="AA153" i="154"/>
  <c r="AA151" i="154"/>
  <c r="AA150" i="154"/>
  <c r="AA148" i="154"/>
  <c r="AA147" i="154"/>
  <c r="AA145" i="154"/>
  <c r="AA144" i="154"/>
  <c r="AA142" i="154"/>
  <c r="AA141" i="154"/>
  <c r="AA139" i="154"/>
  <c r="AA138" i="154"/>
  <c r="AA136" i="154"/>
  <c r="AA135" i="154"/>
  <c r="AA133" i="154"/>
  <c r="AA132" i="154"/>
  <c r="AA130" i="154"/>
  <c r="AA129" i="154"/>
  <c r="AA127" i="154"/>
  <c r="AA126" i="154"/>
  <c r="AA124" i="154"/>
  <c r="AA123" i="154"/>
  <c r="AA121" i="154"/>
  <c r="AA120" i="154"/>
  <c r="AA118" i="154"/>
  <c r="AA117" i="154"/>
  <c r="AA115" i="154"/>
  <c r="AA114" i="154"/>
  <c r="AA112" i="154"/>
  <c r="AA111" i="154"/>
  <c r="AA109" i="154"/>
  <c r="AA108" i="154"/>
  <c r="AA106" i="154"/>
  <c r="AA105" i="154"/>
  <c r="AA103" i="154"/>
  <c r="AA102" i="154"/>
  <c r="AA100" i="154"/>
  <c r="AA99" i="154"/>
  <c r="AA97" i="154"/>
  <c r="AA96" i="154"/>
  <c r="AA94" i="154"/>
  <c r="AA93" i="154"/>
  <c r="AA91" i="154"/>
  <c r="AA90" i="154"/>
  <c r="AA88" i="154"/>
  <c r="AA87" i="154"/>
  <c r="AA85" i="154"/>
  <c r="AA84" i="154"/>
  <c r="AA82" i="154"/>
  <c r="AA81" i="154"/>
  <c r="AA79" i="154"/>
  <c r="AA78" i="154"/>
  <c r="AA76" i="154"/>
  <c r="AA75" i="154"/>
  <c r="AA73" i="154"/>
  <c r="AA72" i="154"/>
  <c r="AA70" i="154"/>
  <c r="AA69" i="154"/>
  <c r="AA67" i="154"/>
  <c r="AA66" i="154"/>
  <c r="AA64" i="154"/>
  <c r="AA63" i="154"/>
  <c r="AA61" i="154"/>
  <c r="AA60" i="154"/>
  <c r="AA58" i="154"/>
  <c r="AA57" i="154"/>
  <c r="AA55" i="154"/>
  <c r="AA54" i="154"/>
  <c r="AA52" i="154"/>
  <c r="AA51" i="154"/>
  <c r="AA49" i="154"/>
  <c r="AA48" i="154"/>
  <c r="AA46" i="154"/>
  <c r="AA45" i="154"/>
  <c r="AA43" i="154"/>
  <c r="AA42" i="154"/>
  <c r="AA40" i="154"/>
  <c r="AA39" i="154"/>
  <c r="AA37" i="154"/>
  <c r="AA36" i="154"/>
  <c r="AA34" i="154"/>
  <c r="AA33" i="154"/>
  <c r="AA31" i="154"/>
  <c r="AA30" i="154"/>
  <c r="AA28" i="154"/>
  <c r="AA27" i="154"/>
  <c r="AA25" i="154"/>
  <c r="AA24" i="154"/>
  <c r="AA22" i="154"/>
  <c r="AA21" i="154"/>
  <c r="AA19" i="154"/>
  <c r="AA18" i="154"/>
  <c r="AA16" i="154"/>
  <c r="AA15" i="154"/>
  <c r="AA13" i="154"/>
  <c r="AA12" i="154"/>
  <c r="AA10" i="154"/>
  <c r="AA9" i="154"/>
  <c r="AA7" i="154"/>
  <c r="AA6" i="154"/>
  <c r="X226" i="154"/>
  <c r="X225" i="154"/>
  <c r="X223" i="154"/>
  <c r="X222" i="154"/>
  <c r="X220" i="154"/>
  <c r="X219" i="154"/>
  <c r="X217" i="154"/>
  <c r="X216" i="154"/>
  <c r="X214" i="154"/>
  <c r="X213" i="154"/>
  <c r="X211" i="154"/>
  <c r="X210" i="154"/>
  <c r="X208" i="154"/>
  <c r="X207" i="154"/>
  <c r="X205" i="154"/>
  <c r="X204" i="154"/>
  <c r="X202" i="154"/>
  <c r="X201" i="154"/>
  <c r="X199" i="154"/>
  <c r="X198" i="154"/>
  <c r="X196" i="154"/>
  <c r="X195" i="154"/>
  <c r="X193" i="154"/>
  <c r="X192" i="154"/>
  <c r="X190" i="154"/>
  <c r="X189" i="154"/>
  <c r="X187" i="154"/>
  <c r="X186" i="154"/>
  <c r="X184" i="154"/>
  <c r="X183" i="154"/>
  <c r="X181" i="154"/>
  <c r="X180" i="154"/>
  <c r="X178" i="154"/>
  <c r="X177" i="154"/>
  <c r="X175" i="154"/>
  <c r="X174" i="154"/>
  <c r="X172" i="154"/>
  <c r="X171" i="154"/>
  <c r="X169" i="154"/>
  <c r="X168" i="154"/>
  <c r="X166" i="154"/>
  <c r="X165" i="154"/>
  <c r="X163" i="154"/>
  <c r="X162" i="154"/>
  <c r="X160" i="154"/>
  <c r="X159" i="154"/>
  <c r="X157" i="154"/>
  <c r="X156" i="154"/>
  <c r="X154" i="154"/>
  <c r="X153" i="154"/>
  <c r="X151" i="154"/>
  <c r="X150" i="154"/>
  <c r="X148" i="154"/>
  <c r="X147" i="154"/>
  <c r="X145" i="154"/>
  <c r="X144" i="154"/>
  <c r="X142" i="154"/>
  <c r="X141" i="154"/>
  <c r="X139" i="154"/>
  <c r="X138" i="154"/>
  <c r="X136" i="154"/>
  <c r="X135" i="154"/>
  <c r="X133" i="154"/>
  <c r="X132" i="154"/>
  <c r="X130" i="154"/>
  <c r="X129" i="154"/>
  <c r="X127" i="154"/>
  <c r="X126" i="154"/>
  <c r="X124" i="154"/>
  <c r="X123" i="154"/>
  <c r="X121" i="154"/>
  <c r="X120" i="154"/>
  <c r="X118" i="154"/>
  <c r="X117" i="154"/>
  <c r="X115" i="154"/>
  <c r="X114" i="154"/>
  <c r="X112" i="154"/>
  <c r="X111" i="154"/>
  <c r="X109" i="154"/>
  <c r="X108" i="154"/>
  <c r="X106" i="154"/>
  <c r="X105" i="154"/>
  <c r="X103" i="154"/>
  <c r="X102" i="154"/>
  <c r="X100" i="154"/>
  <c r="X99" i="154"/>
  <c r="X97" i="154"/>
  <c r="X96" i="154"/>
  <c r="X94" i="154"/>
  <c r="X93" i="154"/>
  <c r="X91" i="154"/>
  <c r="X90" i="154"/>
  <c r="X88" i="154"/>
  <c r="X87" i="154"/>
  <c r="X85" i="154"/>
  <c r="X84" i="154"/>
  <c r="X82" i="154"/>
  <c r="X81" i="154"/>
  <c r="X79" i="154"/>
  <c r="X78" i="154"/>
  <c r="X76" i="154"/>
  <c r="X75" i="154"/>
  <c r="X73" i="154"/>
  <c r="X72" i="154"/>
  <c r="X70" i="154"/>
  <c r="X69" i="154"/>
  <c r="X67" i="154"/>
  <c r="X66" i="154"/>
  <c r="X64" i="154"/>
  <c r="X63" i="154"/>
  <c r="X61" i="154"/>
  <c r="X60" i="154"/>
  <c r="X58" i="154"/>
  <c r="X57" i="154"/>
  <c r="X55" i="154"/>
  <c r="X54" i="154"/>
  <c r="X52" i="154"/>
  <c r="X51" i="154"/>
  <c r="X49" i="154"/>
  <c r="X48" i="154"/>
  <c r="X46" i="154"/>
  <c r="X45" i="154"/>
  <c r="X43" i="154"/>
  <c r="X42" i="154"/>
  <c r="X40" i="154"/>
  <c r="X39" i="154"/>
  <c r="X37" i="154"/>
  <c r="X36" i="154"/>
  <c r="X34" i="154"/>
  <c r="X33" i="154"/>
  <c r="X31" i="154"/>
  <c r="X30" i="154"/>
  <c r="X28" i="154"/>
  <c r="X27" i="154"/>
  <c r="X25" i="154"/>
  <c r="X24" i="154"/>
  <c r="X22" i="154"/>
  <c r="X21" i="154"/>
  <c r="X19" i="154"/>
  <c r="X18" i="154"/>
  <c r="X16" i="154"/>
  <c r="X15" i="154"/>
  <c r="X13" i="154"/>
  <c r="X12" i="154"/>
  <c r="X10" i="154"/>
  <c r="X9" i="154"/>
  <c r="X7" i="154"/>
  <c r="X6" i="154"/>
  <c r="V226" i="154"/>
  <c r="V225" i="154"/>
  <c r="V223" i="154"/>
  <c r="V222" i="154"/>
  <c r="V220" i="154"/>
  <c r="V219" i="154"/>
  <c r="V217" i="154"/>
  <c r="V216" i="154"/>
  <c r="V214" i="154"/>
  <c r="V213" i="154"/>
  <c r="V211" i="154"/>
  <c r="V210" i="154"/>
  <c r="V208" i="154"/>
  <c r="V207" i="154"/>
  <c r="V205" i="154"/>
  <c r="V204" i="154"/>
  <c r="V202" i="154"/>
  <c r="V201" i="154"/>
  <c r="V199" i="154"/>
  <c r="V198" i="154"/>
  <c r="V196" i="154"/>
  <c r="V195" i="154"/>
  <c r="V193" i="154"/>
  <c r="V192" i="154"/>
  <c r="V190" i="154"/>
  <c r="V189" i="154"/>
  <c r="V187" i="154"/>
  <c r="V186" i="154"/>
  <c r="V184" i="154"/>
  <c r="V183" i="154"/>
  <c r="V181" i="154"/>
  <c r="V180" i="154"/>
  <c r="V178" i="154"/>
  <c r="V177" i="154"/>
  <c r="V175" i="154"/>
  <c r="V174" i="154"/>
  <c r="V172" i="154"/>
  <c r="V171" i="154"/>
  <c r="V169" i="154"/>
  <c r="V168" i="154"/>
  <c r="V166" i="154"/>
  <c r="V165" i="154"/>
  <c r="V163" i="154"/>
  <c r="V162" i="154"/>
  <c r="V160" i="154"/>
  <c r="V159" i="154"/>
  <c r="V157" i="154"/>
  <c r="V156" i="154"/>
  <c r="V154" i="154"/>
  <c r="V153" i="154"/>
  <c r="V151" i="154"/>
  <c r="V150" i="154"/>
  <c r="V148" i="154"/>
  <c r="V147" i="154"/>
  <c r="V145" i="154"/>
  <c r="V144" i="154"/>
  <c r="V142" i="154"/>
  <c r="V141" i="154"/>
  <c r="V139" i="154"/>
  <c r="V138" i="154"/>
  <c r="V136" i="154"/>
  <c r="V135" i="154"/>
  <c r="V133" i="154"/>
  <c r="V132" i="154"/>
  <c r="V130" i="154"/>
  <c r="V129" i="154"/>
  <c r="V127" i="154"/>
  <c r="V126" i="154"/>
  <c r="V124" i="154"/>
  <c r="V123" i="154"/>
  <c r="V121" i="154"/>
  <c r="V120" i="154"/>
  <c r="V118" i="154"/>
  <c r="V117" i="154"/>
  <c r="V115" i="154"/>
  <c r="V114" i="154"/>
  <c r="V112" i="154"/>
  <c r="V111" i="154"/>
  <c r="V109" i="154"/>
  <c r="V108" i="154"/>
  <c r="V106" i="154"/>
  <c r="V105" i="154"/>
  <c r="V103" i="154"/>
  <c r="V102" i="154"/>
  <c r="V100" i="154"/>
  <c r="V99" i="154"/>
  <c r="V97" i="154"/>
  <c r="V96" i="154"/>
  <c r="V94" i="154"/>
  <c r="V93" i="154"/>
  <c r="V91" i="154"/>
  <c r="V90" i="154"/>
  <c r="V88" i="154"/>
  <c r="V87" i="154"/>
  <c r="V85" i="154"/>
  <c r="V84" i="154"/>
  <c r="V82" i="154"/>
  <c r="V81" i="154"/>
  <c r="V79" i="154"/>
  <c r="V78" i="154"/>
  <c r="V76" i="154"/>
  <c r="V75" i="154"/>
  <c r="V73" i="154"/>
  <c r="V72" i="154"/>
  <c r="V70" i="154"/>
  <c r="V69" i="154"/>
  <c r="V67" i="154"/>
  <c r="V66" i="154"/>
  <c r="V64" i="154"/>
  <c r="V63" i="154"/>
  <c r="V61" i="154"/>
  <c r="V60" i="154"/>
  <c r="V58" i="154"/>
  <c r="V57" i="154"/>
  <c r="V55" i="154"/>
  <c r="V54" i="154"/>
  <c r="V52" i="154"/>
  <c r="V51" i="154"/>
  <c r="V49" i="154"/>
  <c r="V48" i="154"/>
  <c r="V46" i="154"/>
  <c r="V45" i="154"/>
  <c r="V43" i="154"/>
  <c r="V42" i="154"/>
  <c r="V40" i="154"/>
  <c r="V39" i="154"/>
  <c r="V37" i="154"/>
  <c r="V36" i="154"/>
  <c r="V34" i="154"/>
  <c r="V33" i="154"/>
  <c r="V31" i="154"/>
  <c r="V30" i="154"/>
  <c r="V28" i="154"/>
  <c r="V27" i="154"/>
  <c r="V25" i="154"/>
  <c r="V24" i="154"/>
  <c r="V22" i="154"/>
  <c r="V21" i="154"/>
  <c r="V19" i="154"/>
  <c r="V18" i="154"/>
  <c r="V16" i="154"/>
  <c r="V15" i="154"/>
  <c r="V13" i="154"/>
  <c r="V12" i="154"/>
  <c r="V10" i="154"/>
  <c r="V9" i="154"/>
  <c r="V7" i="154"/>
  <c r="V6" i="154"/>
  <c r="S226" i="154"/>
  <c r="S225" i="154"/>
  <c r="S223" i="154"/>
  <c r="S222" i="154"/>
  <c r="S220" i="154"/>
  <c r="S219" i="154"/>
  <c r="S217" i="154"/>
  <c r="S216" i="154"/>
  <c r="S214" i="154"/>
  <c r="S213" i="154"/>
  <c r="S211" i="154"/>
  <c r="S210" i="154"/>
  <c r="S208" i="154"/>
  <c r="S207" i="154"/>
  <c r="S205" i="154"/>
  <c r="S204" i="154"/>
  <c r="S202" i="154"/>
  <c r="S201" i="154"/>
  <c r="S199" i="154"/>
  <c r="S198" i="154"/>
  <c r="S196" i="154"/>
  <c r="S195" i="154"/>
  <c r="S193" i="154"/>
  <c r="S192" i="154"/>
  <c r="S190" i="154"/>
  <c r="S189" i="154"/>
  <c r="S187" i="154"/>
  <c r="S186" i="154"/>
  <c r="S184" i="154"/>
  <c r="S183" i="154"/>
  <c r="S181" i="154"/>
  <c r="S180" i="154"/>
  <c r="S178" i="154"/>
  <c r="S177" i="154"/>
  <c r="S175" i="154"/>
  <c r="S174" i="154"/>
  <c r="S172" i="154"/>
  <c r="S171" i="154"/>
  <c r="S169" i="154"/>
  <c r="S168" i="154"/>
  <c r="S166" i="154"/>
  <c r="S165" i="154"/>
  <c r="S163" i="154"/>
  <c r="S162" i="154"/>
  <c r="S160" i="154"/>
  <c r="S159" i="154"/>
  <c r="S157" i="154"/>
  <c r="S156" i="154"/>
  <c r="S154" i="154"/>
  <c r="S153" i="154"/>
  <c r="S151" i="154"/>
  <c r="S150" i="154"/>
  <c r="S148" i="154"/>
  <c r="S147" i="154"/>
  <c r="S145" i="154"/>
  <c r="S144" i="154"/>
  <c r="S142" i="154"/>
  <c r="S141" i="154"/>
  <c r="S139" i="154"/>
  <c r="S138" i="154"/>
  <c r="S136" i="154"/>
  <c r="S135" i="154"/>
  <c r="S133" i="154"/>
  <c r="S132" i="154"/>
  <c r="S130" i="154"/>
  <c r="S129" i="154"/>
  <c r="S127" i="154"/>
  <c r="S126" i="154"/>
  <c r="S124" i="154"/>
  <c r="S123" i="154"/>
  <c r="S121" i="154"/>
  <c r="S120" i="154"/>
  <c r="S118" i="154"/>
  <c r="S117" i="154"/>
  <c r="S115" i="154"/>
  <c r="S114" i="154"/>
  <c r="S112" i="154"/>
  <c r="S111" i="154"/>
  <c r="S109" i="154"/>
  <c r="S108" i="154"/>
  <c r="S106" i="154"/>
  <c r="S105" i="154"/>
  <c r="S103" i="154"/>
  <c r="S102" i="154"/>
  <c r="S100" i="154"/>
  <c r="S99" i="154"/>
  <c r="S97" i="154"/>
  <c r="S96" i="154"/>
  <c r="S94" i="154"/>
  <c r="S93" i="154"/>
  <c r="S91" i="154"/>
  <c r="S90" i="154"/>
  <c r="S88" i="154"/>
  <c r="S87" i="154"/>
  <c r="S85" i="154"/>
  <c r="S84" i="154"/>
  <c r="S82" i="154"/>
  <c r="S81" i="154"/>
  <c r="S79" i="154"/>
  <c r="S78" i="154"/>
  <c r="S76" i="154"/>
  <c r="S75" i="154"/>
  <c r="S73" i="154"/>
  <c r="S72" i="154"/>
  <c r="S70" i="154"/>
  <c r="S69" i="154"/>
  <c r="S67" i="154"/>
  <c r="S66" i="154"/>
  <c r="S64" i="154"/>
  <c r="S63" i="154"/>
  <c r="S61" i="154"/>
  <c r="S60" i="154"/>
  <c r="S58" i="154"/>
  <c r="S57" i="154"/>
  <c r="S55" i="154"/>
  <c r="S54" i="154"/>
  <c r="S52" i="154"/>
  <c r="S51" i="154"/>
  <c r="S49" i="154"/>
  <c r="S48" i="154"/>
  <c r="S46" i="154"/>
  <c r="S45" i="154"/>
  <c r="S43" i="154"/>
  <c r="S42" i="154"/>
  <c r="S40" i="154"/>
  <c r="S39" i="154"/>
  <c r="S37" i="154"/>
  <c r="S36" i="154"/>
  <c r="S34" i="154"/>
  <c r="S33" i="154"/>
  <c r="S31" i="154"/>
  <c r="S30" i="154"/>
  <c r="S28" i="154"/>
  <c r="S27" i="154"/>
  <c r="S25" i="154"/>
  <c r="S24" i="154"/>
  <c r="S22" i="154"/>
  <c r="S21" i="154"/>
  <c r="S19" i="154"/>
  <c r="S18" i="154"/>
  <c r="S16" i="154"/>
  <c r="S15" i="154"/>
  <c r="S13" i="154"/>
  <c r="S12" i="154"/>
  <c r="S10" i="154"/>
  <c r="S9" i="154"/>
  <c r="S7" i="154"/>
  <c r="S6" i="154"/>
  <c r="Q226" i="154"/>
  <c r="Q225" i="154"/>
  <c r="Q223" i="154"/>
  <c r="Q222" i="154"/>
  <c r="Q220" i="154"/>
  <c r="Q219" i="154"/>
  <c r="Q217" i="154"/>
  <c r="Q216" i="154"/>
  <c r="Q214" i="154"/>
  <c r="Q213" i="154"/>
  <c r="Q211" i="154"/>
  <c r="Q210" i="154"/>
  <c r="Q208" i="154"/>
  <c r="Q207" i="154"/>
  <c r="Q205" i="154"/>
  <c r="Q204" i="154"/>
  <c r="Q202" i="154"/>
  <c r="Q201" i="154"/>
  <c r="Q199" i="154"/>
  <c r="Q198" i="154"/>
  <c r="Q196" i="154"/>
  <c r="Q195" i="154"/>
  <c r="Q193" i="154"/>
  <c r="Q192" i="154"/>
  <c r="Q190" i="154"/>
  <c r="Q189" i="154"/>
  <c r="Q187" i="154"/>
  <c r="Q186" i="154"/>
  <c r="Q184" i="154"/>
  <c r="Q183" i="154"/>
  <c r="Q181" i="154"/>
  <c r="Q180" i="154"/>
  <c r="Q178" i="154"/>
  <c r="Q177" i="154"/>
  <c r="Q175" i="154"/>
  <c r="Q174" i="154"/>
  <c r="Q172" i="154"/>
  <c r="Q171" i="154"/>
  <c r="Q169" i="154"/>
  <c r="Q168" i="154"/>
  <c r="Q166" i="154"/>
  <c r="Q165" i="154"/>
  <c r="Q163" i="154"/>
  <c r="Q162" i="154"/>
  <c r="Q160" i="154"/>
  <c r="Q159" i="154"/>
  <c r="Q157" i="154"/>
  <c r="Q156" i="154"/>
  <c r="Q154" i="154"/>
  <c r="Q153" i="154"/>
  <c r="Q151" i="154"/>
  <c r="Q150" i="154"/>
  <c r="Q148" i="154"/>
  <c r="Q147" i="154"/>
  <c r="Q145" i="154"/>
  <c r="Q144" i="154"/>
  <c r="Q142" i="154"/>
  <c r="Q141" i="154"/>
  <c r="Q139" i="154"/>
  <c r="Q138" i="154"/>
  <c r="Q136" i="154"/>
  <c r="Q135" i="154"/>
  <c r="Q133" i="154"/>
  <c r="Q132" i="154"/>
  <c r="Q130" i="154"/>
  <c r="Q129" i="154"/>
  <c r="Q127" i="154"/>
  <c r="Q126" i="154"/>
  <c r="Q124" i="154"/>
  <c r="Q123" i="154"/>
  <c r="Q121" i="154"/>
  <c r="Q120" i="154"/>
  <c r="Q118" i="154"/>
  <c r="Q117" i="154"/>
  <c r="Q115" i="154"/>
  <c r="Q114" i="154"/>
  <c r="Q112" i="154"/>
  <c r="Q111" i="154"/>
  <c r="Q109" i="154"/>
  <c r="Q108" i="154"/>
  <c r="Q106" i="154"/>
  <c r="Q105" i="154"/>
  <c r="Q103" i="154"/>
  <c r="Q102" i="154"/>
  <c r="Q100" i="154"/>
  <c r="Q99" i="154"/>
  <c r="Q97" i="154"/>
  <c r="Q96" i="154"/>
  <c r="Q94" i="154"/>
  <c r="Q93" i="154"/>
  <c r="Q91" i="154"/>
  <c r="Q90" i="154"/>
  <c r="Q88" i="154"/>
  <c r="Q87" i="154"/>
  <c r="Q85" i="154"/>
  <c r="Q84" i="154"/>
  <c r="Q82" i="154"/>
  <c r="Q81" i="154"/>
  <c r="Q79" i="154"/>
  <c r="Q78" i="154"/>
  <c r="Q76" i="154"/>
  <c r="Q75" i="154"/>
  <c r="Q73" i="154"/>
  <c r="Q72" i="154"/>
  <c r="Q70" i="154"/>
  <c r="Q69" i="154"/>
  <c r="Q67" i="154"/>
  <c r="Q66" i="154"/>
  <c r="Q64" i="154"/>
  <c r="Q63" i="154"/>
  <c r="Q61" i="154"/>
  <c r="Q60" i="154"/>
  <c r="Q58" i="154"/>
  <c r="Q57" i="154"/>
  <c r="Q55" i="154"/>
  <c r="Q54" i="154"/>
  <c r="Q52" i="154"/>
  <c r="Q51" i="154"/>
  <c r="Q49" i="154"/>
  <c r="Q48" i="154"/>
  <c r="Q46" i="154"/>
  <c r="Q45" i="154"/>
  <c r="Q43" i="154"/>
  <c r="Q42" i="154"/>
  <c r="Q40" i="154"/>
  <c r="Q39" i="154"/>
  <c r="Q37" i="154"/>
  <c r="Q36" i="154"/>
  <c r="Q34" i="154"/>
  <c r="Q33" i="154"/>
  <c r="Q31" i="154"/>
  <c r="Q30" i="154"/>
  <c r="Q28" i="154"/>
  <c r="Q27" i="154"/>
  <c r="Q25" i="154"/>
  <c r="Q24" i="154"/>
  <c r="Q22" i="154"/>
  <c r="Q21" i="154"/>
  <c r="Q19" i="154"/>
  <c r="Q18" i="154"/>
  <c r="Q16" i="154"/>
  <c r="Q15" i="154"/>
  <c r="Q13" i="154"/>
  <c r="Q12" i="154"/>
  <c r="Q10" i="154"/>
  <c r="Q9" i="154"/>
  <c r="Q7" i="154"/>
  <c r="Q6" i="154"/>
  <c r="N226" i="154"/>
  <c r="N225" i="154"/>
  <c r="N223" i="154"/>
  <c r="N222" i="154"/>
  <c r="N220" i="154"/>
  <c r="N219" i="154"/>
  <c r="N217" i="154"/>
  <c r="N216" i="154"/>
  <c r="N214" i="154"/>
  <c r="N213" i="154"/>
  <c r="N211" i="154"/>
  <c r="N210" i="154"/>
  <c r="N208" i="154"/>
  <c r="N207" i="154"/>
  <c r="N205" i="154"/>
  <c r="N204" i="154"/>
  <c r="N202" i="154"/>
  <c r="N201" i="154"/>
  <c r="N199" i="154"/>
  <c r="N198" i="154"/>
  <c r="N196" i="154"/>
  <c r="N195" i="154"/>
  <c r="N193" i="154"/>
  <c r="N192" i="154"/>
  <c r="N190" i="154"/>
  <c r="N189" i="154"/>
  <c r="N187" i="154"/>
  <c r="N186" i="154"/>
  <c r="N184" i="154"/>
  <c r="N183" i="154"/>
  <c r="N181" i="154"/>
  <c r="N180" i="154"/>
  <c r="N178" i="154"/>
  <c r="N177" i="154"/>
  <c r="N175" i="154"/>
  <c r="N174" i="154"/>
  <c r="N172" i="154"/>
  <c r="N171" i="154"/>
  <c r="N169" i="154"/>
  <c r="N168" i="154"/>
  <c r="N166" i="154"/>
  <c r="N165" i="154"/>
  <c r="N163" i="154"/>
  <c r="N162" i="154"/>
  <c r="N160" i="154"/>
  <c r="N159" i="154"/>
  <c r="N157" i="154"/>
  <c r="N156" i="154"/>
  <c r="N154" i="154"/>
  <c r="N153" i="154"/>
  <c r="N151" i="154"/>
  <c r="N150" i="154"/>
  <c r="N148" i="154"/>
  <c r="N147" i="154"/>
  <c r="N145" i="154"/>
  <c r="N144" i="154"/>
  <c r="N142" i="154"/>
  <c r="N141" i="154"/>
  <c r="N139" i="154"/>
  <c r="N138" i="154"/>
  <c r="N136" i="154"/>
  <c r="N135" i="154"/>
  <c r="N133" i="154"/>
  <c r="N132" i="154"/>
  <c r="N130" i="154"/>
  <c r="N129" i="154"/>
  <c r="N127" i="154"/>
  <c r="N126" i="154"/>
  <c r="N124" i="154"/>
  <c r="N123" i="154"/>
  <c r="N121" i="154"/>
  <c r="N120" i="154"/>
  <c r="N118" i="154"/>
  <c r="N117" i="154"/>
  <c r="N115" i="154"/>
  <c r="N114" i="154"/>
  <c r="N112" i="154"/>
  <c r="N111" i="154"/>
  <c r="N109" i="154"/>
  <c r="N108" i="154"/>
  <c r="N106" i="154"/>
  <c r="N105" i="154"/>
  <c r="N103" i="154"/>
  <c r="N102" i="154"/>
  <c r="N100" i="154"/>
  <c r="N99" i="154"/>
  <c r="N97" i="154"/>
  <c r="N96" i="154"/>
  <c r="N94" i="154"/>
  <c r="N93" i="154"/>
  <c r="N91" i="154"/>
  <c r="N90" i="154"/>
  <c r="N88" i="154"/>
  <c r="N87" i="154"/>
  <c r="N85" i="154"/>
  <c r="N84" i="154"/>
  <c r="N82" i="154"/>
  <c r="N81" i="154"/>
  <c r="N79" i="154"/>
  <c r="N78" i="154"/>
  <c r="N76" i="154"/>
  <c r="N75" i="154"/>
  <c r="N73" i="154"/>
  <c r="N72" i="154"/>
  <c r="N70" i="154"/>
  <c r="N69" i="154"/>
  <c r="N67" i="154"/>
  <c r="N66" i="154"/>
  <c r="N64" i="154"/>
  <c r="N63" i="154"/>
  <c r="N61" i="154"/>
  <c r="N60" i="154"/>
  <c r="N58" i="154"/>
  <c r="N57" i="154"/>
  <c r="N55" i="154"/>
  <c r="N54" i="154"/>
  <c r="N52" i="154"/>
  <c r="N51" i="154"/>
  <c r="N49" i="154"/>
  <c r="N48" i="154"/>
  <c r="N46" i="154"/>
  <c r="N45" i="154"/>
  <c r="N43" i="154"/>
  <c r="N42" i="154"/>
  <c r="N40" i="154"/>
  <c r="N39" i="154"/>
  <c r="N37" i="154"/>
  <c r="N36" i="154"/>
  <c r="N34" i="154"/>
  <c r="N33" i="154"/>
  <c r="N31" i="154"/>
  <c r="N30" i="154"/>
  <c r="N28" i="154"/>
  <c r="N27" i="154"/>
  <c r="N25" i="154"/>
  <c r="N24" i="154"/>
  <c r="N22" i="154"/>
  <c r="N21" i="154"/>
  <c r="N19" i="154"/>
  <c r="N18" i="154"/>
  <c r="N16" i="154"/>
  <c r="N15" i="154"/>
  <c r="N13" i="154"/>
  <c r="N12" i="154"/>
  <c r="N10" i="154"/>
  <c r="N9" i="154"/>
  <c r="N7" i="154"/>
  <c r="N6" i="154"/>
  <c r="L226" i="154"/>
  <c r="L225" i="154"/>
  <c r="L223" i="154"/>
  <c r="L222" i="154"/>
  <c r="L220" i="154"/>
  <c r="L219" i="154"/>
  <c r="L217" i="154"/>
  <c r="L216" i="154"/>
  <c r="L214" i="154"/>
  <c r="L213" i="154"/>
  <c r="L211" i="154"/>
  <c r="L210" i="154"/>
  <c r="L208" i="154"/>
  <c r="L207" i="154"/>
  <c r="L205" i="154"/>
  <c r="L204" i="154"/>
  <c r="L202" i="154"/>
  <c r="L201" i="154"/>
  <c r="L199" i="154"/>
  <c r="L198" i="154"/>
  <c r="L196" i="154"/>
  <c r="L195" i="154"/>
  <c r="L193" i="154"/>
  <c r="L192" i="154"/>
  <c r="L190" i="154"/>
  <c r="L189" i="154"/>
  <c r="L187" i="154"/>
  <c r="L186" i="154"/>
  <c r="L184" i="154"/>
  <c r="L183" i="154"/>
  <c r="L181" i="154"/>
  <c r="L180" i="154"/>
  <c r="L178" i="154"/>
  <c r="L177" i="154"/>
  <c r="L175" i="154"/>
  <c r="L174" i="154"/>
  <c r="L172" i="154"/>
  <c r="L171" i="154"/>
  <c r="L169" i="154"/>
  <c r="L168" i="154"/>
  <c r="L166" i="154"/>
  <c r="L165" i="154"/>
  <c r="L163" i="154"/>
  <c r="L162" i="154"/>
  <c r="L160" i="154"/>
  <c r="L159" i="154"/>
  <c r="L157" i="154"/>
  <c r="L156" i="154"/>
  <c r="L154" i="154"/>
  <c r="L153" i="154"/>
  <c r="L151" i="154"/>
  <c r="L150" i="154"/>
  <c r="L148" i="154"/>
  <c r="L147" i="154"/>
  <c r="L145" i="154"/>
  <c r="L144" i="154"/>
  <c r="L142" i="154"/>
  <c r="L141" i="154"/>
  <c r="L139" i="154"/>
  <c r="L138" i="154"/>
  <c r="L136" i="154"/>
  <c r="L135" i="154"/>
  <c r="L133" i="154"/>
  <c r="L132" i="154"/>
  <c r="L130" i="154"/>
  <c r="L129" i="154"/>
  <c r="L127" i="154"/>
  <c r="L126" i="154"/>
  <c r="L124" i="154"/>
  <c r="L123" i="154"/>
  <c r="L121" i="154"/>
  <c r="L120" i="154"/>
  <c r="L118" i="154"/>
  <c r="L117" i="154"/>
  <c r="L115" i="154"/>
  <c r="L114" i="154"/>
  <c r="L112" i="154"/>
  <c r="L111" i="154"/>
  <c r="L109" i="154"/>
  <c r="L108" i="154"/>
  <c r="L106" i="154"/>
  <c r="L105" i="154"/>
  <c r="L103" i="154"/>
  <c r="L102" i="154"/>
  <c r="L100" i="154"/>
  <c r="L99" i="154"/>
  <c r="L97" i="154"/>
  <c r="L96" i="154"/>
  <c r="L94" i="154"/>
  <c r="L93" i="154"/>
  <c r="L91" i="154"/>
  <c r="L90" i="154"/>
  <c r="L88" i="154"/>
  <c r="L87" i="154"/>
  <c r="L85" i="154"/>
  <c r="L84" i="154"/>
  <c r="L82" i="154"/>
  <c r="L81" i="154"/>
  <c r="L79" i="154"/>
  <c r="L78" i="154"/>
  <c r="L76" i="154"/>
  <c r="L75" i="154"/>
  <c r="L73" i="154"/>
  <c r="L72" i="154"/>
  <c r="L70" i="154"/>
  <c r="L69" i="154"/>
  <c r="L67" i="154"/>
  <c r="L66" i="154"/>
  <c r="L64" i="154"/>
  <c r="L63" i="154"/>
  <c r="L61" i="154"/>
  <c r="L60" i="154"/>
  <c r="L58" i="154"/>
  <c r="L57" i="154"/>
  <c r="L55" i="154"/>
  <c r="L54" i="154"/>
  <c r="L52" i="154"/>
  <c r="L51" i="154"/>
  <c r="L49" i="154"/>
  <c r="L48" i="154"/>
  <c r="L46" i="154"/>
  <c r="L45" i="154"/>
  <c r="L43" i="154"/>
  <c r="L42" i="154"/>
  <c r="L40" i="154"/>
  <c r="L39" i="154"/>
  <c r="L37" i="154"/>
  <c r="L36" i="154"/>
  <c r="L34" i="154"/>
  <c r="L33" i="154"/>
  <c r="L31" i="154"/>
  <c r="L30" i="154"/>
  <c r="L28" i="154"/>
  <c r="L27" i="154"/>
  <c r="L25" i="154"/>
  <c r="L24" i="154"/>
  <c r="L22" i="154"/>
  <c r="L21" i="154"/>
  <c r="L19" i="154"/>
  <c r="L18" i="154"/>
  <c r="L16" i="154"/>
  <c r="L15" i="154"/>
  <c r="L13" i="154"/>
  <c r="L12" i="154"/>
  <c r="L10" i="154"/>
  <c r="L9" i="154"/>
  <c r="L7" i="154"/>
  <c r="L6" i="154"/>
  <c r="I226" i="154"/>
  <c r="I225" i="154"/>
  <c r="I223" i="154"/>
  <c r="I222" i="154"/>
  <c r="I220" i="154"/>
  <c r="I219" i="154"/>
  <c r="I217" i="154"/>
  <c r="I216" i="154"/>
  <c r="I214" i="154"/>
  <c r="I213" i="154"/>
  <c r="I211" i="154"/>
  <c r="I210" i="154"/>
  <c r="I208" i="154"/>
  <c r="I207" i="154"/>
  <c r="I205" i="154"/>
  <c r="I204" i="154"/>
  <c r="I202" i="154"/>
  <c r="I201" i="154"/>
  <c r="I199" i="154"/>
  <c r="I198" i="154"/>
  <c r="I196" i="154"/>
  <c r="I195" i="154"/>
  <c r="I193" i="154"/>
  <c r="I192" i="154"/>
  <c r="I190" i="154"/>
  <c r="I189" i="154"/>
  <c r="I187" i="154"/>
  <c r="I186" i="154"/>
  <c r="I184" i="154"/>
  <c r="I183" i="154"/>
  <c r="I181" i="154"/>
  <c r="I180" i="154"/>
  <c r="I178" i="154"/>
  <c r="I177" i="154"/>
  <c r="I175" i="154"/>
  <c r="I174" i="154"/>
  <c r="I172" i="154"/>
  <c r="I171" i="154"/>
  <c r="I169" i="154"/>
  <c r="I168" i="154"/>
  <c r="I166" i="154"/>
  <c r="I165" i="154"/>
  <c r="I163" i="154"/>
  <c r="I162" i="154"/>
  <c r="I160" i="154"/>
  <c r="I159" i="154"/>
  <c r="I157" i="154"/>
  <c r="I156" i="154"/>
  <c r="I154" i="154"/>
  <c r="I153" i="154"/>
  <c r="I151" i="154"/>
  <c r="I150" i="154"/>
  <c r="I148" i="154"/>
  <c r="I147" i="154"/>
  <c r="I145" i="154"/>
  <c r="I144" i="154"/>
  <c r="I142" i="154"/>
  <c r="I141" i="154"/>
  <c r="I139" i="154"/>
  <c r="I138" i="154"/>
  <c r="I136" i="154"/>
  <c r="I135" i="154"/>
  <c r="I133" i="154"/>
  <c r="I132" i="154"/>
  <c r="I130" i="154"/>
  <c r="I129" i="154"/>
  <c r="I127" i="154"/>
  <c r="I126" i="154"/>
  <c r="I124" i="154"/>
  <c r="I123" i="154"/>
  <c r="I121" i="154"/>
  <c r="I120" i="154"/>
  <c r="I118" i="154"/>
  <c r="I117" i="154"/>
  <c r="I115" i="154"/>
  <c r="I114" i="154"/>
  <c r="I112" i="154"/>
  <c r="I111" i="154"/>
  <c r="I109" i="154"/>
  <c r="I108" i="154"/>
  <c r="I106" i="154"/>
  <c r="I105" i="154"/>
  <c r="I103" i="154"/>
  <c r="I102" i="154"/>
  <c r="I100" i="154"/>
  <c r="I99" i="154"/>
  <c r="I97" i="154"/>
  <c r="I96" i="154"/>
  <c r="I94" i="154"/>
  <c r="I93" i="154"/>
  <c r="I91" i="154"/>
  <c r="I90" i="154"/>
  <c r="I88" i="154"/>
  <c r="I87" i="154"/>
  <c r="I85" i="154"/>
  <c r="I84" i="154"/>
  <c r="I82" i="154"/>
  <c r="I81" i="154"/>
  <c r="I79" i="154"/>
  <c r="I78" i="154"/>
  <c r="I76" i="154"/>
  <c r="I75" i="154"/>
  <c r="I73" i="154"/>
  <c r="I72" i="154"/>
  <c r="I70" i="154"/>
  <c r="I69" i="154"/>
  <c r="I67" i="154"/>
  <c r="I66" i="154"/>
  <c r="I64" i="154"/>
  <c r="I63" i="154"/>
  <c r="I61" i="154"/>
  <c r="I60" i="154"/>
  <c r="I58" i="154"/>
  <c r="I57" i="154"/>
  <c r="I55" i="154"/>
  <c r="I54" i="154"/>
  <c r="I52" i="154"/>
  <c r="I51" i="154"/>
  <c r="I49" i="154"/>
  <c r="I48" i="154"/>
  <c r="I46" i="154"/>
  <c r="I45" i="154"/>
  <c r="I43" i="154"/>
  <c r="I42" i="154"/>
  <c r="I40" i="154"/>
  <c r="I39" i="154"/>
  <c r="I37" i="154"/>
  <c r="I36" i="154"/>
  <c r="I34" i="154"/>
  <c r="I33" i="154"/>
  <c r="I31" i="154"/>
  <c r="I30" i="154"/>
  <c r="I28" i="154"/>
  <c r="I27" i="154"/>
  <c r="I25" i="154"/>
  <c r="I24" i="154"/>
  <c r="I22" i="154"/>
  <c r="I21" i="154"/>
  <c r="I19" i="154"/>
  <c r="I18" i="154"/>
  <c r="I16" i="154"/>
  <c r="I15" i="154"/>
  <c r="I13" i="154"/>
  <c r="I12" i="154"/>
  <c r="I10" i="154"/>
  <c r="I9" i="154"/>
  <c r="I7" i="154"/>
  <c r="I6" i="154"/>
  <c r="G226" i="154"/>
  <c r="G225" i="154"/>
  <c r="G223" i="154"/>
  <c r="G222" i="154"/>
  <c r="G220" i="154"/>
  <c r="G219" i="154"/>
  <c r="G217" i="154"/>
  <c r="G216" i="154"/>
  <c r="G214" i="154"/>
  <c r="G213" i="154"/>
  <c r="G211" i="154"/>
  <c r="G210" i="154"/>
  <c r="G208" i="154"/>
  <c r="G207" i="154"/>
  <c r="G205" i="154"/>
  <c r="G204" i="154"/>
  <c r="G202" i="154"/>
  <c r="G201" i="154"/>
  <c r="G199" i="154"/>
  <c r="G198" i="154"/>
  <c r="G196" i="154"/>
  <c r="G195" i="154"/>
  <c r="G193" i="154"/>
  <c r="G192" i="154"/>
  <c r="G190" i="154"/>
  <c r="G189" i="154"/>
  <c r="G187" i="154"/>
  <c r="G186" i="154"/>
  <c r="G184" i="154"/>
  <c r="G183" i="154"/>
  <c r="G181" i="154"/>
  <c r="G180" i="154"/>
  <c r="G178" i="154"/>
  <c r="G177" i="154"/>
  <c r="G175" i="154"/>
  <c r="G174" i="154"/>
  <c r="G172" i="154"/>
  <c r="G171" i="154"/>
  <c r="G169" i="154"/>
  <c r="G168" i="154"/>
  <c r="G166" i="154"/>
  <c r="G165" i="154"/>
  <c r="G163" i="154"/>
  <c r="G162" i="154"/>
  <c r="G160" i="154"/>
  <c r="G159" i="154"/>
  <c r="G157" i="154"/>
  <c r="G156" i="154"/>
  <c r="G154" i="154"/>
  <c r="G153" i="154"/>
  <c r="G151" i="154"/>
  <c r="G150" i="154"/>
  <c r="G148" i="154"/>
  <c r="G147" i="154"/>
  <c r="G145" i="154"/>
  <c r="G144" i="154"/>
  <c r="G142" i="154"/>
  <c r="G141" i="154"/>
  <c r="G139" i="154"/>
  <c r="G138" i="154"/>
  <c r="G136" i="154"/>
  <c r="G135" i="154"/>
  <c r="G133" i="154"/>
  <c r="G132" i="154"/>
  <c r="G130" i="154"/>
  <c r="G129" i="154"/>
  <c r="G127" i="154"/>
  <c r="G126" i="154"/>
  <c r="G124" i="154"/>
  <c r="G123" i="154"/>
  <c r="G121" i="154"/>
  <c r="G120" i="154"/>
  <c r="G118" i="154"/>
  <c r="G117" i="154"/>
  <c r="G115" i="154"/>
  <c r="G114" i="154"/>
  <c r="G112" i="154"/>
  <c r="G111" i="154"/>
  <c r="G109" i="154"/>
  <c r="G108" i="154"/>
  <c r="G106" i="154"/>
  <c r="G105" i="154"/>
  <c r="G103" i="154"/>
  <c r="G102" i="154"/>
  <c r="G100" i="154"/>
  <c r="G99" i="154"/>
  <c r="G97" i="154"/>
  <c r="G96" i="154"/>
  <c r="G94" i="154"/>
  <c r="G93" i="154"/>
  <c r="G91" i="154"/>
  <c r="G90" i="154"/>
  <c r="G88" i="154"/>
  <c r="G87" i="154"/>
  <c r="G85" i="154"/>
  <c r="G84" i="154"/>
  <c r="G82" i="154"/>
  <c r="G81" i="154"/>
  <c r="G79" i="154"/>
  <c r="G78" i="154"/>
  <c r="G76" i="154"/>
  <c r="G75" i="154"/>
  <c r="G73" i="154"/>
  <c r="G72" i="154"/>
  <c r="G70" i="154"/>
  <c r="G69" i="154"/>
  <c r="G67" i="154"/>
  <c r="G66" i="154"/>
  <c r="G64" i="154"/>
  <c r="G63" i="154"/>
  <c r="G61" i="154"/>
  <c r="G60" i="154"/>
  <c r="G58" i="154"/>
  <c r="G57" i="154"/>
  <c r="G55" i="154"/>
  <c r="G54" i="154"/>
  <c r="G52" i="154"/>
  <c r="G51" i="154"/>
  <c r="G49" i="154"/>
  <c r="G48" i="154"/>
  <c r="G46" i="154"/>
  <c r="G45" i="154"/>
  <c r="G43" i="154"/>
  <c r="G42" i="154"/>
  <c r="G40" i="154"/>
  <c r="G39" i="154"/>
  <c r="G37" i="154"/>
  <c r="G36" i="154"/>
  <c r="G34" i="154"/>
  <c r="G33" i="154"/>
  <c r="G31" i="154"/>
  <c r="G30" i="154"/>
  <c r="G28" i="154"/>
  <c r="G27" i="154"/>
  <c r="G25" i="154"/>
  <c r="G24" i="154"/>
  <c r="G22" i="154"/>
  <c r="G21" i="154"/>
  <c r="G19" i="154"/>
  <c r="G18" i="154"/>
  <c r="G16" i="154"/>
  <c r="G15" i="154"/>
  <c r="G13" i="154"/>
  <c r="G12" i="154"/>
  <c r="G10" i="154"/>
  <c r="G9" i="154"/>
  <c r="G7" i="154"/>
  <c r="G6" i="154"/>
  <c r="AN226" i="145" l="1"/>
  <c r="AN225" i="145"/>
  <c r="AN223" i="145"/>
  <c r="AN222" i="145"/>
  <c r="AN220" i="145"/>
  <c r="AN219" i="145"/>
  <c r="AN217" i="145"/>
  <c r="AN216" i="145"/>
  <c r="AN214" i="145"/>
  <c r="AN213" i="145"/>
  <c r="AN211" i="145"/>
  <c r="AN210" i="145"/>
  <c r="AN208" i="145"/>
  <c r="AN207" i="145"/>
  <c r="AN205" i="145"/>
  <c r="AN204" i="145"/>
  <c r="AN202" i="145"/>
  <c r="AN201" i="145"/>
  <c r="AN199" i="145"/>
  <c r="AN198" i="145"/>
  <c r="AN196" i="145"/>
  <c r="AN195" i="145"/>
  <c r="AN193" i="145"/>
  <c r="AN192" i="145"/>
  <c r="AN190" i="145"/>
  <c r="AN189" i="145"/>
  <c r="AN187" i="145"/>
  <c r="AN186" i="145"/>
  <c r="AN184" i="145"/>
  <c r="AN183" i="145"/>
  <c r="AN181" i="145"/>
  <c r="AN180" i="145"/>
  <c r="AN178" i="145"/>
  <c r="AN177" i="145"/>
  <c r="AN175" i="145"/>
  <c r="AN174" i="145"/>
  <c r="AN172" i="145"/>
  <c r="AN171" i="145"/>
  <c r="AN169" i="145"/>
  <c r="AN168" i="145"/>
  <c r="AN166" i="145"/>
  <c r="AN165" i="145"/>
  <c r="AN163" i="145"/>
  <c r="AN162" i="145"/>
  <c r="AN160" i="145"/>
  <c r="AN159" i="145"/>
  <c r="AN157" i="145"/>
  <c r="AN156" i="145"/>
  <c r="AN154" i="145"/>
  <c r="AN153" i="145"/>
  <c r="AN151" i="145"/>
  <c r="AN150" i="145"/>
  <c r="AN148" i="145"/>
  <c r="AN147" i="145"/>
  <c r="AN145" i="145"/>
  <c r="AN144" i="145"/>
  <c r="AN142" i="145"/>
  <c r="AN141" i="145"/>
  <c r="AN139" i="145"/>
  <c r="AN138" i="145"/>
  <c r="AN136" i="145"/>
  <c r="AN135" i="145"/>
  <c r="AN133" i="145"/>
  <c r="AN132" i="145"/>
  <c r="AN130" i="145"/>
  <c r="AN129" i="145"/>
  <c r="AN127" i="145"/>
  <c r="AN126" i="145"/>
  <c r="AN124" i="145"/>
  <c r="AN123" i="145"/>
  <c r="AN121" i="145"/>
  <c r="AN120" i="145"/>
  <c r="AN118" i="145"/>
  <c r="AN117" i="145"/>
  <c r="AN115" i="145"/>
  <c r="AN114" i="145"/>
  <c r="AN112" i="145"/>
  <c r="AN111" i="145"/>
  <c r="AN109" i="145"/>
  <c r="AN108" i="145"/>
  <c r="AN106" i="145"/>
  <c r="AN105" i="145"/>
  <c r="AN103" i="145"/>
  <c r="AN102" i="145"/>
  <c r="AN100" i="145"/>
  <c r="AN99" i="145"/>
  <c r="AN97" i="145"/>
  <c r="AN96" i="145"/>
  <c r="AN94" i="145"/>
  <c r="AN93" i="145"/>
  <c r="AN91" i="145"/>
  <c r="AN90" i="145"/>
  <c r="AN88" i="145"/>
  <c r="AN87" i="145"/>
  <c r="AN85" i="145"/>
  <c r="AN84" i="145"/>
  <c r="AN82" i="145"/>
  <c r="AN81" i="145"/>
  <c r="AN79" i="145"/>
  <c r="AN78" i="145"/>
  <c r="AN76" i="145"/>
  <c r="AN75" i="145"/>
  <c r="AN73" i="145"/>
  <c r="AN72" i="145"/>
  <c r="AN70" i="145"/>
  <c r="AN69" i="145"/>
  <c r="AN67" i="145"/>
  <c r="AN66" i="145"/>
  <c r="AN64" i="145"/>
  <c r="AN63" i="145"/>
  <c r="AN61" i="145"/>
  <c r="AN60" i="145"/>
  <c r="AN58" i="145"/>
  <c r="AN57" i="145"/>
  <c r="AN55" i="145"/>
  <c r="AN54" i="145"/>
  <c r="AN52" i="145"/>
  <c r="AN51" i="145"/>
  <c r="AN49" i="145"/>
  <c r="AN48" i="145"/>
  <c r="AN46" i="145"/>
  <c r="AN45" i="145"/>
  <c r="AN43" i="145"/>
  <c r="AN42" i="145"/>
  <c r="AN40" i="145"/>
  <c r="AN39" i="145"/>
  <c r="AN37" i="145"/>
  <c r="AN36" i="145"/>
  <c r="AN34" i="145"/>
  <c r="AN33" i="145"/>
  <c r="AN31" i="145"/>
  <c r="AN30" i="145"/>
  <c r="AN28" i="145"/>
  <c r="AN27" i="145"/>
  <c r="AN25" i="145"/>
  <c r="AN24" i="145"/>
  <c r="AN22" i="145"/>
  <c r="AN21" i="145"/>
  <c r="AN19" i="145"/>
  <c r="AN18" i="145"/>
  <c r="AN16" i="145"/>
  <c r="AN15" i="145"/>
  <c r="AN13" i="145"/>
  <c r="AN12" i="145"/>
  <c r="AN10" i="145"/>
  <c r="AN9" i="145"/>
  <c r="AN7" i="145"/>
  <c r="AN6" i="145"/>
  <c r="AM226" i="145"/>
  <c r="AM225" i="145"/>
  <c r="AM223" i="145"/>
  <c r="AM222" i="145"/>
  <c r="AM220" i="145"/>
  <c r="AM219" i="145"/>
  <c r="AM217" i="145"/>
  <c r="AM216" i="145"/>
  <c r="AM214" i="145"/>
  <c r="AM213" i="145"/>
  <c r="AM211" i="145"/>
  <c r="AM210" i="145"/>
  <c r="AM208" i="145"/>
  <c r="AM207" i="145"/>
  <c r="AM205" i="145"/>
  <c r="AM204" i="145"/>
  <c r="AM202" i="145"/>
  <c r="AM201" i="145"/>
  <c r="AM199" i="145"/>
  <c r="AM198" i="145"/>
  <c r="AM196" i="145"/>
  <c r="AM195" i="145"/>
  <c r="AM193" i="145"/>
  <c r="AM192" i="145"/>
  <c r="AM190" i="145"/>
  <c r="AM189" i="145"/>
  <c r="AM187" i="145"/>
  <c r="AM186" i="145"/>
  <c r="AM184" i="145"/>
  <c r="AM183" i="145"/>
  <c r="AM181" i="145"/>
  <c r="AM180" i="145"/>
  <c r="AM178" i="145"/>
  <c r="AM177" i="145"/>
  <c r="AM175" i="145"/>
  <c r="AM174" i="145"/>
  <c r="AM172" i="145"/>
  <c r="AM171" i="145"/>
  <c r="AM169" i="145"/>
  <c r="AM168" i="145"/>
  <c r="AM166" i="145"/>
  <c r="AM165" i="145"/>
  <c r="AM163" i="145"/>
  <c r="AM162" i="145"/>
  <c r="AM160" i="145"/>
  <c r="AM159" i="145"/>
  <c r="AM157" i="145"/>
  <c r="AM156" i="145"/>
  <c r="AM154" i="145"/>
  <c r="AM153" i="145"/>
  <c r="AM151" i="145"/>
  <c r="AM150" i="145"/>
  <c r="AM148" i="145"/>
  <c r="AM147" i="145"/>
  <c r="AM145" i="145"/>
  <c r="AM144" i="145"/>
  <c r="AM142" i="145"/>
  <c r="AM141" i="145"/>
  <c r="AM139" i="145"/>
  <c r="AM138" i="145"/>
  <c r="AM136" i="145"/>
  <c r="AM135" i="145"/>
  <c r="AM133" i="145"/>
  <c r="AM132" i="145"/>
  <c r="AM130" i="145"/>
  <c r="AM129" i="145"/>
  <c r="AM127" i="145"/>
  <c r="AM126" i="145"/>
  <c r="AM124" i="145"/>
  <c r="AM123" i="145"/>
  <c r="AM121" i="145"/>
  <c r="AM120" i="145"/>
  <c r="AM118" i="145"/>
  <c r="AM117" i="145"/>
  <c r="AM115" i="145"/>
  <c r="AM114" i="145"/>
  <c r="AM112" i="145"/>
  <c r="AM111" i="145"/>
  <c r="AM109" i="145"/>
  <c r="AM108" i="145"/>
  <c r="AM106" i="145"/>
  <c r="AM105" i="145"/>
  <c r="AM103" i="145"/>
  <c r="AM102" i="145"/>
  <c r="AM100" i="145"/>
  <c r="AM99" i="145"/>
  <c r="AM97" i="145"/>
  <c r="AM96" i="145"/>
  <c r="AM94" i="145"/>
  <c r="AM93" i="145"/>
  <c r="AM91" i="145"/>
  <c r="AM90" i="145"/>
  <c r="AM88" i="145"/>
  <c r="AM87" i="145"/>
  <c r="AM85" i="145"/>
  <c r="AM84" i="145"/>
  <c r="AM82" i="145"/>
  <c r="AM81" i="145"/>
  <c r="AM79" i="145"/>
  <c r="AM78" i="145"/>
  <c r="AM76" i="145"/>
  <c r="AM75" i="145"/>
  <c r="AM73" i="145"/>
  <c r="AM72" i="145"/>
  <c r="AM70" i="145"/>
  <c r="AM69" i="145"/>
  <c r="AM67" i="145"/>
  <c r="AM66" i="145"/>
  <c r="AM64" i="145"/>
  <c r="AM63" i="145"/>
  <c r="AM61" i="145"/>
  <c r="AM60" i="145"/>
  <c r="AM58" i="145"/>
  <c r="AM57" i="145"/>
  <c r="AM55" i="145"/>
  <c r="AM54" i="145"/>
  <c r="AM52" i="145"/>
  <c r="AM51" i="145"/>
  <c r="AM49" i="145"/>
  <c r="AM48" i="145"/>
  <c r="AM46" i="145"/>
  <c r="AM45" i="145"/>
  <c r="AM43" i="145"/>
  <c r="AM42" i="145"/>
  <c r="AM40" i="145"/>
  <c r="AM39" i="145"/>
  <c r="AM37" i="145"/>
  <c r="AM36" i="145"/>
  <c r="AM34" i="145"/>
  <c r="AM33" i="145"/>
  <c r="AM31" i="145"/>
  <c r="AM30" i="145"/>
  <c r="AM28" i="145"/>
  <c r="AM27" i="145"/>
  <c r="AM25" i="145"/>
  <c r="AM24" i="145"/>
  <c r="AM22" i="145"/>
  <c r="AM21" i="145"/>
  <c r="AM19" i="145"/>
  <c r="AM18" i="145"/>
  <c r="AM16" i="145"/>
  <c r="AM15" i="145"/>
  <c r="AM13" i="145"/>
  <c r="AM12" i="145"/>
  <c r="AM10" i="145"/>
  <c r="AM9" i="145"/>
  <c r="AM7" i="145"/>
  <c r="AM6" i="145"/>
  <c r="AH226" i="145"/>
  <c r="AH225" i="145"/>
  <c r="AH223" i="145"/>
  <c r="AH222" i="145"/>
  <c r="AH220" i="145"/>
  <c r="AH219" i="145"/>
  <c r="AH217" i="145"/>
  <c r="AH216" i="145"/>
  <c r="AH214" i="145"/>
  <c r="AH213" i="145"/>
  <c r="AH211" i="145"/>
  <c r="AH210" i="145"/>
  <c r="AH208" i="145"/>
  <c r="AH207" i="145"/>
  <c r="AH205" i="145"/>
  <c r="AH204" i="145"/>
  <c r="AH202" i="145"/>
  <c r="AH201" i="145"/>
  <c r="AH199" i="145"/>
  <c r="AH198" i="145"/>
  <c r="AH196" i="145"/>
  <c r="AH195" i="145"/>
  <c r="AH193" i="145"/>
  <c r="AH192" i="145"/>
  <c r="AH190" i="145"/>
  <c r="AH189" i="145"/>
  <c r="AH187" i="145"/>
  <c r="AH186" i="145"/>
  <c r="AH184" i="145"/>
  <c r="AH183" i="145"/>
  <c r="AH181" i="145"/>
  <c r="AH180" i="145"/>
  <c r="AH178" i="145"/>
  <c r="AH177" i="145"/>
  <c r="AH175" i="145"/>
  <c r="AH174" i="145"/>
  <c r="AH172" i="145"/>
  <c r="AH171" i="145"/>
  <c r="AH169" i="145"/>
  <c r="AH168" i="145"/>
  <c r="AH166" i="145"/>
  <c r="AH165" i="145"/>
  <c r="AH163" i="145"/>
  <c r="AH162" i="145"/>
  <c r="AH160" i="145"/>
  <c r="AH159" i="145"/>
  <c r="AH157" i="145"/>
  <c r="AH156" i="145"/>
  <c r="AH154" i="145"/>
  <c r="AH153" i="145"/>
  <c r="AH151" i="145"/>
  <c r="AH150" i="145"/>
  <c r="AH148" i="145"/>
  <c r="AH147" i="145"/>
  <c r="AH145" i="145"/>
  <c r="AH144" i="145"/>
  <c r="AH142" i="145"/>
  <c r="AH141" i="145"/>
  <c r="AH139" i="145"/>
  <c r="AH138" i="145"/>
  <c r="AH136" i="145"/>
  <c r="AH135" i="145"/>
  <c r="AH133" i="145"/>
  <c r="AH132" i="145"/>
  <c r="AH130" i="145"/>
  <c r="AH129" i="145"/>
  <c r="AH127" i="145"/>
  <c r="AH126" i="145"/>
  <c r="AH124" i="145"/>
  <c r="AH123" i="145"/>
  <c r="AH121" i="145"/>
  <c r="AH120" i="145"/>
  <c r="AH118" i="145"/>
  <c r="AH117" i="145"/>
  <c r="AH115" i="145"/>
  <c r="AH114" i="145"/>
  <c r="AH112" i="145"/>
  <c r="AH111" i="145"/>
  <c r="AH109" i="145"/>
  <c r="AH108" i="145"/>
  <c r="AH106" i="145"/>
  <c r="AH105" i="145"/>
  <c r="AH103" i="145"/>
  <c r="AH102" i="145"/>
  <c r="AH100" i="145"/>
  <c r="AH99" i="145"/>
  <c r="AH97" i="145"/>
  <c r="AH96" i="145"/>
  <c r="AH94" i="145"/>
  <c r="AH93" i="145"/>
  <c r="AH91" i="145"/>
  <c r="AH90" i="145"/>
  <c r="AH88" i="145"/>
  <c r="AH87" i="145"/>
  <c r="AH85" i="145"/>
  <c r="AH84" i="145"/>
  <c r="AH82" i="145"/>
  <c r="AH81" i="145"/>
  <c r="AH79" i="145"/>
  <c r="AH78" i="145"/>
  <c r="AH76" i="145"/>
  <c r="AH75" i="145"/>
  <c r="AH73" i="145"/>
  <c r="AH72" i="145"/>
  <c r="AH70" i="145"/>
  <c r="AH69" i="145"/>
  <c r="AH67" i="145"/>
  <c r="AH66" i="145"/>
  <c r="AH64" i="145"/>
  <c r="AH63" i="145"/>
  <c r="AH61" i="145"/>
  <c r="AH60" i="145"/>
  <c r="AH58" i="145"/>
  <c r="AH57" i="145"/>
  <c r="AH55" i="145"/>
  <c r="AH54" i="145"/>
  <c r="AH52" i="145"/>
  <c r="AH51" i="145"/>
  <c r="AH49" i="145"/>
  <c r="AH48" i="145"/>
  <c r="AH46" i="145"/>
  <c r="AH45" i="145"/>
  <c r="AH43" i="145"/>
  <c r="AH42" i="145"/>
  <c r="AH40" i="145"/>
  <c r="AH39" i="145"/>
  <c r="AH37" i="145"/>
  <c r="AH36" i="145"/>
  <c r="AH34" i="145"/>
  <c r="AH33" i="145"/>
  <c r="AH31" i="145"/>
  <c r="AH30" i="145"/>
  <c r="AH28" i="145"/>
  <c r="AH27" i="145"/>
  <c r="AH25" i="145"/>
  <c r="AH24" i="145"/>
  <c r="AH22" i="145"/>
  <c r="AH21" i="145"/>
  <c r="AH19" i="145"/>
  <c r="AH18" i="145"/>
  <c r="AH16" i="145"/>
  <c r="AH15" i="145"/>
  <c r="AH13" i="145"/>
  <c r="AH12" i="145"/>
  <c r="AH10" i="145"/>
  <c r="AH9" i="145"/>
  <c r="AH7" i="145"/>
  <c r="AH6" i="145"/>
  <c r="AF226" i="145"/>
  <c r="AF225" i="145"/>
  <c r="AF223" i="145"/>
  <c r="AF222" i="145"/>
  <c r="AF220" i="145"/>
  <c r="AF219" i="145"/>
  <c r="AF217" i="145"/>
  <c r="AF216" i="145"/>
  <c r="AF214" i="145"/>
  <c r="AF213" i="145"/>
  <c r="AF211" i="145"/>
  <c r="AF210" i="145"/>
  <c r="AF208" i="145"/>
  <c r="AF207" i="145"/>
  <c r="AF205" i="145"/>
  <c r="AF204" i="145"/>
  <c r="AF202" i="145"/>
  <c r="AF201" i="145"/>
  <c r="AF199" i="145"/>
  <c r="AF198" i="145"/>
  <c r="AF196" i="145"/>
  <c r="AF195" i="145"/>
  <c r="AF193" i="145"/>
  <c r="AF192" i="145"/>
  <c r="AF190" i="145"/>
  <c r="AF189" i="145"/>
  <c r="AF187" i="145"/>
  <c r="AF186" i="145"/>
  <c r="AF184" i="145"/>
  <c r="AF183" i="145"/>
  <c r="AF181" i="145"/>
  <c r="AF180" i="145"/>
  <c r="AF178" i="145"/>
  <c r="AF177" i="145"/>
  <c r="AF175" i="145"/>
  <c r="AF174" i="145"/>
  <c r="AF172" i="145"/>
  <c r="AF171" i="145"/>
  <c r="AF169" i="145"/>
  <c r="AF168" i="145"/>
  <c r="AF166" i="145"/>
  <c r="AF165" i="145"/>
  <c r="AF163" i="145"/>
  <c r="AF162" i="145"/>
  <c r="AF160" i="145"/>
  <c r="AF159" i="145"/>
  <c r="AF157" i="145"/>
  <c r="AF156" i="145"/>
  <c r="AF154" i="145"/>
  <c r="AF153" i="145"/>
  <c r="AF151" i="145"/>
  <c r="AF150" i="145"/>
  <c r="AF148" i="145"/>
  <c r="AF147" i="145"/>
  <c r="AF145" i="145"/>
  <c r="AF144" i="145"/>
  <c r="AF142" i="145"/>
  <c r="AF141" i="145"/>
  <c r="AF139" i="145"/>
  <c r="AF138" i="145"/>
  <c r="AF136" i="145"/>
  <c r="AF135" i="145"/>
  <c r="AF133" i="145"/>
  <c r="AF132" i="145"/>
  <c r="AF130" i="145"/>
  <c r="AF129" i="145"/>
  <c r="AF127" i="145"/>
  <c r="AF126" i="145"/>
  <c r="AF124" i="145"/>
  <c r="AF123" i="145"/>
  <c r="AF121" i="145"/>
  <c r="AF120" i="145"/>
  <c r="AF118" i="145"/>
  <c r="AF117" i="145"/>
  <c r="AF115" i="145"/>
  <c r="AF114" i="145"/>
  <c r="AF112" i="145"/>
  <c r="AF111" i="145"/>
  <c r="AF109" i="145"/>
  <c r="AF108" i="145"/>
  <c r="AF106" i="145"/>
  <c r="AF105" i="145"/>
  <c r="AF103" i="145"/>
  <c r="AF102" i="145"/>
  <c r="AF100" i="145"/>
  <c r="AF99" i="145"/>
  <c r="AF97" i="145"/>
  <c r="AF96" i="145"/>
  <c r="AF94" i="145"/>
  <c r="AF93" i="145"/>
  <c r="AF91" i="145"/>
  <c r="AF90" i="145"/>
  <c r="AF88" i="145"/>
  <c r="AF87" i="145"/>
  <c r="AF85" i="145"/>
  <c r="AF84" i="145"/>
  <c r="AF82" i="145"/>
  <c r="AF81" i="145"/>
  <c r="AF79" i="145"/>
  <c r="AF78" i="145"/>
  <c r="AF76" i="145"/>
  <c r="AF75" i="145"/>
  <c r="AF73" i="145"/>
  <c r="AF72" i="145"/>
  <c r="AF70" i="145"/>
  <c r="AF69" i="145"/>
  <c r="AF67" i="145"/>
  <c r="AF66" i="145"/>
  <c r="AF64" i="145"/>
  <c r="AF63" i="145"/>
  <c r="AF61" i="145"/>
  <c r="AF60" i="145"/>
  <c r="AF58" i="145"/>
  <c r="AF57" i="145"/>
  <c r="AF55" i="145"/>
  <c r="AF54" i="145"/>
  <c r="AF52" i="145"/>
  <c r="AF51" i="145"/>
  <c r="AF49" i="145"/>
  <c r="AF48" i="145"/>
  <c r="AF46" i="145"/>
  <c r="AF45" i="145"/>
  <c r="AF43" i="145"/>
  <c r="AF42" i="145"/>
  <c r="AF40" i="145"/>
  <c r="AF39" i="145"/>
  <c r="AF37" i="145"/>
  <c r="AF36" i="145"/>
  <c r="AF34" i="145"/>
  <c r="AF33" i="145"/>
  <c r="AF31" i="145"/>
  <c r="AF30" i="145"/>
  <c r="AF28" i="145"/>
  <c r="AF27" i="145"/>
  <c r="AF25" i="145"/>
  <c r="AF24" i="145"/>
  <c r="AF22" i="145"/>
  <c r="AF21" i="145"/>
  <c r="AF19" i="145"/>
  <c r="AF18" i="145"/>
  <c r="AF16" i="145"/>
  <c r="AF15" i="145"/>
  <c r="AF13" i="145"/>
  <c r="AF12" i="145"/>
  <c r="AF10" i="145"/>
  <c r="AF9" i="145"/>
  <c r="AF7" i="145"/>
  <c r="AF6" i="145"/>
  <c r="AC226" i="145"/>
  <c r="AC225" i="145"/>
  <c r="AC223" i="145"/>
  <c r="AC222" i="145"/>
  <c r="AC220" i="145"/>
  <c r="AC219" i="145"/>
  <c r="AC217" i="145"/>
  <c r="AC216" i="145"/>
  <c r="AC214" i="145"/>
  <c r="AC213" i="145"/>
  <c r="AC211" i="145"/>
  <c r="AC210" i="145"/>
  <c r="AC208" i="145"/>
  <c r="AC207" i="145"/>
  <c r="AC205" i="145"/>
  <c r="AC204" i="145"/>
  <c r="AC202" i="145"/>
  <c r="AC201" i="145"/>
  <c r="AC199" i="145"/>
  <c r="AC198" i="145"/>
  <c r="AC196" i="145"/>
  <c r="AC195" i="145"/>
  <c r="AC193" i="145"/>
  <c r="AC192" i="145"/>
  <c r="AC190" i="145"/>
  <c r="AC189" i="145"/>
  <c r="AC187" i="145"/>
  <c r="AC186" i="145"/>
  <c r="AC184" i="145"/>
  <c r="AC183" i="145"/>
  <c r="AC181" i="145"/>
  <c r="AC180" i="145"/>
  <c r="AC178" i="145"/>
  <c r="AC177" i="145"/>
  <c r="AC175" i="145"/>
  <c r="AC174" i="145"/>
  <c r="AC172" i="145"/>
  <c r="AC171" i="145"/>
  <c r="AC169" i="145"/>
  <c r="AC168" i="145"/>
  <c r="AC166" i="145"/>
  <c r="AC165" i="145"/>
  <c r="AC163" i="145"/>
  <c r="AC162" i="145"/>
  <c r="AC160" i="145"/>
  <c r="AC159" i="145"/>
  <c r="AC157" i="145"/>
  <c r="AC156" i="145"/>
  <c r="AC154" i="145"/>
  <c r="AC153" i="145"/>
  <c r="AC151" i="145"/>
  <c r="AC150" i="145"/>
  <c r="AC148" i="145"/>
  <c r="AC147" i="145"/>
  <c r="AC145" i="145"/>
  <c r="AC144" i="145"/>
  <c r="AC142" i="145"/>
  <c r="AC141" i="145"/>
  <c r="AC139" i="145"/>
  <c r="AC138" i="145"/>
  <c r="AC136" i="145"/>
  <c r="AC135" i="145"/>
  <c r="AC133" i="145"/>
  <c r="AC132" i="145"/>
  <c r="AC130" i="145"/>
  <c r="AC129" i="145"/>
  <c r="AC127" i="145"/>
  <c r="AC126" i="145"/>
  <c r="AC124" i="145"/>
  <c r="AC123" i="145"/>
  <c r="AC121" i="145"/>
  <c r="AC120" i="145"/>
  <c r="AC118" i="145"/>
  <c r="AC117" i="145"/>
  <c r="AC115" i="145"/>
  <c r="AC114" i="145"/>
  <c r="AC112" i="145"/>
  <c r="AC111" i="145"/>
  <c r="AC109" i="145"/>
  <c r="AC108" i="145"/>
  <c r="AC106" i="145"/>
  <c r="AC105" i="145"/>
  <c r="AC103" i="145"/>
  <c r="AC102" i="145"/>
  <c r="AC100" i="145"/>
  <c r="AC99" i="145"/>
  <c r="AC97" i="145"/>
  <c r="AC96" i="145"/>
  <c r="AC94" i="145"/>
  <c r="AC93" i="145"/>
  <c r="AC91" i="145"/>
  <c r="AC90" i="145"/>
  <c r="AC88" i="145"/>
  <c r="AC87" i="145"/>
  <c r="AC85" i="145"/>
  <c r="AC84" i="145"/>
  <c r="AC82" i="145"/>
  <c r="AC81" i="145"/>
  <c r="AC79" i="145"/>
  <c r="AC78" i="145"/>
  <c r="AC76" i="145"/>
  <c r="AC75" i="145"/>
  <c r="AC73" i="145"/>
  <c r="AC72" i="145"/>
  <c r="AC70" i="145"/>
  <c r="AC69" i="145"/>
  <c r="AC67" i="145"/>
  <c r="AC66" i="145"/>
  <c r="AC64" i="145"/>
  <c r="AC63" i="145"/>
  <c r="AC61" i="145"/>
  <c r="AC60" i="145"/>
  <c r="AC58" i="145"/>
  <c r="AC57" i="145"/>
  <c r="AC55" i="145"/>
  <c r="AC54" i="145"/>
  <c r="AC52" i="145"/>
  <c r="AC51" i="145"/>
  <c r="AC49" i="145"/>
  <c r="AC48" i="145"/>
  <c r="AC46" i="145"/>
  <c r="AC45" i="145"/>
  <c r="AC43" i="145"/>
  <c r="AC42" i="145"/>
  <c r="AC40" i="145"/>
  <c r="AC39" i="145"/>
  <c r="AC37" i="145"/>
  <c r="AC36" i="145"/>
  <c r="AC34" i="145"/>
  <c r="AC33" i="145"/>
  <c r="AC31" i="145"/>
  <c r="AC30" i="145"/>
  <c r="AC28" i="145"/>
  <c r="AC27" i="145"/>
  <c r="AC25" i="145"/>
  <c r="AC24" i="145"/>
  <c r="AC22" i="145"/>
  <c r="AC21" i="145"/>
  <c r="AC19" i="145"/>
  <c r="AC18" i="145"/>
  <c r="AC16" i="145"/>
  <c r="AC15" i="145"/>
  <c r="AC13" i="145"/>
  <c r="AC12" i="145"/>
  <c r="AC10" i="145"/>
  <c r="AC9" i="145"/>
  <c r="AC7" i="145"/>
  <c r="AC6" i="145"/>
  <c r="AA226" i="145"/>
  <c r="AA225" i="145"/>
  <c r="AA223" i="145"/>
  <c r="AA222" i="145"/>
  <c r="AA220" i="145"/>
  <c r="AA219" i="145"/>
  <c r="AA217" i="145"/>
  <c r="AA216" i="145"/>
  <c r="AA214" i="145"/>
  <c r="AA213" i="145"/>
  <c r="AA211" i="145"/>
  <c r="AA210" i="145"/>
  <c r="AA208" i="145"/>
  <c r="AA207" i="145"/>
  <c r="AA205" i="145"/>
  <c r="AA204" i="145"/>
  <c r="AA202" i="145"/>
  <c r="AA201" i="145"/>
  <c r="AA199" i="145"/>
  <c r="AA198" i="145"/>
  <c r="AA196" i="145"/>
  <c r="AA195" i="145"/>
  <c r="AA193" i="145"/>
  <c r="AA192" i="145"/>
  <c r="AA190" i="145"/>
  <c r="AA189" i="145"/>
  <c r="AA187" i="145"/>
  <c r="AA186" i="145"/>
  <c r="AA184" i="145"/>
  <c r="AA183" i="145"/>
  <c r="AA181" i="145"/>
  <c r="AA180" i="145"/>
  <c r="AA178" i="145"/>
  <c r="AA177" i="145"/>
  <c r="AA175" i="145"/>
  <c r="AA174" i="145"/>
  <c r="AA172" i="145"/>
  <c r="AA171" i="145"/>
  <c r="AA169" i="145"/>
  <c r="AA168" i="145"/>
  <c r="AA166" i="145"/>
  <c r="AA165" i="145"/>
  <c r="AA163" i="145"/>
  <c r="AA162" i="145"/>
  <c r="AA160" i="145"/>
  <c r="AA159" i="145"/>
  <c r="AA157" i="145"/>
  <c r="AA156" i="145"/>
  <c r="AA154" i="145"/>
  <c r="AA153" i="145"/>
  <c r="AA151" i="145"/>
  <c r="AA150" i="145"/>
  <c r="AA148" i="145"/>
  <c r="AA147" i="145"/>
  <c r="AA145" i="145"/>
  <c r="AA144" i="145"/>
  <c r="AA142" i="145"/>
  <c r="AA141" i="145"/>
  <c r="AA139" i="145"/>
  <c r="AA138" i="145"/>
  <c r="AA136" i="145"/>
  <c r="AA135" i="145"/>
  <c r="AA133" i="145"/>
  <c r="AA132" i="145"/>
  <c r="AA130" i="145"/>
  <c r="AA129" i="145"/>
  <c r="AA127" i="145"/>
  <c r="AA126" i="145"/>
  <c r="AA124" i="145"/>
  <c r="AA123" i="145"/>
  <c r="AA121" i="145"/>
  <c r="AA120" i="145"/>
  <c r="AA118" i="145"/>
  <c r="AA117" i="145"/>
  <c r="AA115" i="145"/>
  <c r="AA114" i="145"/>
  <c r="AA112" i="145"/>
  <c r="AA111" i="145"/>
  <c r="AA109" i="145"/>
  <c r="AA108" i="145"/>
  <c r="AA106" i="145"/>
  <c r="AA105" i="145"/>
  <c r="AA103" i="145"/>
  <c r="AA102" i="145"/>
  <c r="AA100" i="145"/>
  <c r="AA99" i="145"/>
  <c r="AA97" i="145"/>
  <c r="AA96" i="145"/>
  <c r="AA94" i="145"/>
  <c r="AA93" i="145"/>
  <c r="AA91" i="145"/>
  <c r="AA90" i="145"/>
  <c r="AA88" i="145"/>
  <c r="AA87" i="145"/>
  <c r="AA85" i="145"/>
  <c r="AA84" i="145"/>
  <c r="AA82" i="145"/>
  <c r="AA81" i="145"/>
  <c r="AA79" i="145"/>
  <c r="AA78" i="145"/>
  <c r="AA76" i="145"/>
  <c r="AA75" i="145"/>
  <c r="AA73" i="145"/>
  <c r="AA72" i="145"/>
  <c r="AA70" i="145"/>
  <c r="AA69" i="145"/>
  <c r="AA67" i="145"/>
  <c r="AA66" i="145"/>
  <c r="AA64" i="145"/>
  <c r="AA63" i="145"/>
  <c r="AA61" i="145"/>
  <c r="AA60" i="145"/>
  <c r="AA58" i="145"/>
  <c r="AA57" i="145"/>
  <c r="AA55" i="145"/>
  <c r="AA54" i="145"/>
  <c r="AA52" i="145"/>
  <c r="AA51" i="145"/>
  <c r="AA49" i="145"/>
  <c r="AA48" i="145"/>
  <c r="AA46" i="145"/>
  <c r="AA45" i="145"/>
  <c r="AA43" i="145"/>
  <c r="AA42" i="145"/>
  <c r="AA40" i="145"/>
  <c r="AA39" i="145"/>
  <c r="AA37" i="145"/>
  <c r="AA36" i="145"/>
  <c r="AA34" i="145"/>
  <c r="AA33" i="145"/>
  <c r="AA31" i="145"/>
  <c r="AA30" i="145"/>
  <c r="AA28" i="145"/>
  <c r="AA27" i="145"/>
  <c r="AA25" i="145"/>
  <c r="AA24" i="145"/>
  <c r="AA22" i="145"/>
  <c r="AA21" i="145"/>
  <c r="AA19" i="145"/>
  <c r="AA18" i="145"/>
  <c r="AA16" i="145"/>
  <c r="AA15" i="145"/>
  <c r="AA13" i="145"/>
  <c r="AA12" i="145"/>
  <c r="AA10" i="145"/>
  <c r="AA9" i="145"/>
  <c r="AA7" i="145"/>
  <c r="AA6" i="145"/>
  <c r="X226" i="145"/>
  <c r="X225" i="145"/>
  <c r="X223" i="145"/>
  <c r="X222" i="145"/>
  <c r="X220" i="145"/>
  <c r="X219" i="145"/>
  <c r="X217" i="145"/>
  <c r="X216" i="145"/>
  <c r="X214" i="145"/>
  <c r="X213" i="145"/>
  <c r="X211" i="145"/>
  <c r="X210" i="145"/>
  <c r="X208" i="145"/>
  <c r="X207" i="145"/>
  <c r="X205" i="145"/>
  <c r="X204" i="145"/>
  <c r="X202" i="145"/>
  <c r="X201" i="145"/>
  <c r="X199" i="145"/>
  <c r="X198" i="145"/>
  <c r="X196" i="145"/>
  <c r="X195" i="145"/>
  <c r="X193" i="145"/>
  <c r="X192" i="145"/>
  <c r="X190" i="145"/>
  <c r="X189" i="145"/>
  <c r="X187" i="145"/>
  <c r="X186" i="145"/>
  <c r="X184" i="145"/>
  <c r="X183" i="145"/>
  <c r="X181" i="145"/>
  <c r="X180" i="145"/>
  <c r="X178" i="145"/>
  <c r="X177" i="145"/>
  <c r="X175" i="145"/>
  <c r="X174" i="145"/>
  <c r="X172" i="145"/>
  <c r="X171" i="145"/>
  <c r="X169" i="145"/>
  <c r="X168" i="145"/>
  <c r="X166" i="145"/>
  <c r="X165" i="145"/>
  <c r="X163" i="145"/>
  <c r="X162" i="145"/>
  <c r="X160" i="145"/>
  <c r="X159" i="145"/>
  <c r="X157" i="145"/>
  <c r="X156" i="145"/>
  <c r="X154" i="145"/>
  <c r="X153" i="145"/>
  <c r="X151" i="145"/>
  <c r="X150" i="145"/>
  <c r="X148" i="145"/>
  <c r="X147" i="145"/>
  <c r="X145" i="145"/>
  <c r="X144" i="145"/>
  <c r="X142" i="145"/>
  <c r="X141" i="145"/>
  <c r="X139" i="145"/>
  <c r="X138" i="145"/>
  <c r="X136" i="145"/>
  <c r="X135" i="145"/>
  <c r="X133" i="145"/>
  <c r="X132" i="145"/>
  <c r="X130" i="145"/>
  <c r="X129" i="145"/>
  <c r="X127" i="145"/>
  <c r="X126" i="145"/>
  <c r="X124" i="145"/>
  <c r="X123" i="145"/>
  <c r="X121" i="145"/>
  <c r="X120" i="145"/>
  <c r="X118" i="145"/>
  <c r="X117" i="145"/>
  <c r="X115" i="145"/>
  <c r="X114" i="145"/>
  <c r="X112" i="145"/>
  <c r="X111" i="145"/>
  <c r="X109" i="145"/>
  <c r="X108" i="145"/>
  <c r="X106" i="145"/>
  <c r="X105" i="145"/>
  <c r="X103" i="145"/>
  <c r="X102" i="145"/>
  <c r="X100" i="145"/>
  <c r="X99" i="145"/>
  <c r="X97" i="145"/>
  <c r="X96" i="145"/>
  <c r="X94" i="145"/>
  <c r="X93" i="145"/>
  <c r="X91" i="145"/>
  <c r="X90" i="145"/>
  <c r="X88" i="145"/>
  <c r="X87" i="145"/>
  <c r="X85" i="145"/>
  <c r="X84" i="145"/>
  <c r="X82" i="145"/>
  <c r="X81" i="145"/>
  <c r="X79" i="145"/>
  <c r="X78" i="145"/>
  <c r="X76" i="145"/>
  <c r="X75" i="145"/>
  <c r="X73" i="145"/>
  <c r="X72" i="145"/>
  <c r="X70" i="145"/>
  <c r="X69" i="145"/>
  <c r="X67" i="145"/>
  <c r="X66" i="145"/>
  <c r="X64" i="145"/>
  <c r="X63" i="145"/>
  <c r="X61" i="145"/>
  <c r="X60" i="145"/>
  <c r="X58" i="145"/>
  <c r="X57" i="145"/>
  <c r="X55" i="145"/>
  <c r="X54" i="145"/>
  <c r="X52" i="145"/>
  <c r="X51" i="145"/>
  <c r="X49" i="145"/>
  <c r="X48" i="145"/>
  <c r="X46" i="145"/>
  <c r="X45" i="145"/>
  <c r="X43" i="145"/>
  <c r="X42" i="145"/>
  <c r="X40" i="145"/>
  <c r="X39" i="145"/>
  <c r="X37" i="145"/>
  <c r="X36" i="145"/>
  <c r="X34" i="145"/>
  <c r="X33" i="145"/>
  <c r="X31" i="145"/>
  <c r="X30" i="145"/>
  <c r="X28" i="145"/>
  <c r="X27" i="145"/>
  <c r="X25" i="145"/>
  <c r="X24" i="145"/>
  <c r="X22" i="145"/>
  <c r="X21" i="145"/>
  <c r="X19" i="145"/>
  <c r="X18" i="145"/>
  <c r="X16" i="145"/>
  <c r="X15" i="145"/>
  <c r="X13" i="145"/>
  <c r="X12" i="145"/>
  <c r="X10" i="145"/>
  <c r="X9" i="145"/>
  <c r="X7" i="145"/>
  <c r="X6" i="145"/>
  <c r="V226" i="145"/>
  <c r="V225" i="145"/>
  <c r="V223" i="145"/>
  <c r="V222" i="145"/>
  <c r="V220" i="145"/>
  <c r="V219" i="145"/>
  <c r="V217" i="145"/>
  <c r="V216" i="145"/>
  <c r="V214" i="145"/>
  <c r="V213" i="145"/>
  <c r="V211" i="145"/>
  <c r="V210" i="145"/>
  <c r="V208" i="145"/>
  <c r="V207" i="145"/>
  <c r="V205" i="145"/>
  <c r="V204" i="145"/>
  <c r="V202" i="145"/>
  <c r="V201" i="145"/>
  <c r="V199" i="145"/>
  <c r="V198" i="145"/>
  <c r="V196" i="145"/>
  <c r="V195" i="145"/>
  <c r="V193" i="145"/>
  <c r="V192" i="145"/>
  <c r="V190" i="145"/>
  <c r="V189" i="145"/>
  <c r="V187" i="145"/>
  <c r="V186" i="145"/>
  <c r="V184" i="145"/>
  <c r="V183" i="145"/>
  <c r="V181" i="145"/>
  <c r="V180" i="145"/>
  <c r="V178" i="145"/>
  <c r="V177" i="145"/>
  <c r="V175" i="145"/>
  <c r="V174" i="145"/>
  <c r="V172" i="145"/>
  <c r="V171" i="145"/>
  <c r="V169" i="145"/>
  <c r="V168" i="145"/>
  <c r="V166" i="145"/>
  <c r="V165" i="145"/>
  <c r="V163" i="145"/>
  <c r="V162" i="145"/>
  <c r="V160" i="145"/>
  <c r="V159" i="145"/>
  <c r="V157" i="145"/>
  <c r="V156" i="145"/>
  <c r="V154" i="145"/>
  <c r="V153" i="145"/>
  <c r="V151" i="145"/>
  <c r="V150" i="145"/>
  <c r="V148" i="145"/>
  <c r="V147" i="145"/>
  <c r="V145" i="145"/>
  <c r="V144" i="145"/>
  <c r="V142" i="145"/>
  <c r="V141" i="145"/>
  <c r="V139" i="145"/>
  <c r="V138" i="145"/>
  <c r="V136" i="145"/>
  <c r="V135" i="145"/>
  <c r="V133" i="145"/>
  <c r="V132" i="145"/>
  <c r="V130" i="145"/>
  <c r="V129" i="145"/>
  <c r="V127" i="145"/>
  <c r="V126" i="145"/>
  <c r="V124" i="145"/>
  <c r="V123" i="145"/>
  <c r="V121" i="145"/>
  <c r="V120" i="145"/>
  <c r="V118" i="145"/>
  <c r="V117" i="145"/>
  <c r="V115" i="145"/>
  <c r="V114" i="145"/>
  <c r="V112" i="145"/>
  <c r="V111" i="145"/>
  <c r="V109" i="145"/>
  <c r="V108" i="145"/>
  <c r="V106" i="145"/>
  <c r="V105" i="145"/>
  <c r="V103" i="145"/>
  <c r="V102" i="145"/>
  <c r="V100" i="145"/>
  <c r="V99" i="145"/>
  <c r="V97" i="145"/>
  <c r="V96" i="145"/>
  <c r="V94" i="145"/>
  <c r="V93" i="145"/>
  <c r="V91" i="145"/>
  <c r="V90" i="145"/>
  <c r="V88" i="145"/>
  <c r="V87" i="145"/>
  <c r="V85" i="145"/>
  <c r="V84" i="145"/>
  <c r="V82" i="145"/>
  <c r="V81" i="145"/>
  <c r="V79" i="145"/>
  <c r="V78" i="145"/>
  <c r="V76" i="145"/>
  <c r="V75" i="145"/>
  <c r="V73" i="145"/>
  <c r="V72" i="145"/>
  <c r="V70" i="145"/>
  <c r="V69" i="145"/>
  <c r="V67" i="145"/>
  <c r="V66" i="145"/>
  <c r="V64" i="145"/>
  <c r="V63" i="145"/>
  <c r="V61" i="145"/>
  <c r="V60" i="145"/>
  <c r="V58" i="145"/>
  <c r="V57" i="145"/>
  <c r="V55" i="145"/>
  <c r="V54" i="145"/>
  <c r="V52" i="145"/>
  <c r="V51" i="145"/>
  <c r="V49" i="145"/>
  <c r="V48" i="145"/>
  <c r="V46" i="145"/>
  <c r="V45" i="145"/>
  <c r="V43" i="145"/>
  <c r="V42" i="145"/>
  <c r="V40" i="145"/>
  <c r="V39" i="145"/>
  <c r="V37" i="145"/>
  <c r="V36" i="145"/>
  <c r="V34" i="145"/>
  <c r="V33" i="145"/>
  <c r="V31" i="145"/>
  <c r="V30" i="145"/>
  <c r="V28" i="145"/>
  <c r="V27" i="145"/>
  <c r="V25" i="145"/>
  <c r="V24" i="145"/>
  <c r="V22" i="145"/>
  <c r="V21" i="145"/>
  <c r="V19" i="145"/>
  <c r="V18" i="145"/>
  <c r="V16" i="145"/>
  <c r="V15" i="145"/>
  <c r="V13" i="145"/>
  <c r="V12" i="145"/>
  <c r="V10" i="145"/>
  <c r="V9" i="145"/>
  <c r="V7" i="145"/>
  <c r="V6" i="145"/>
  <c r="S226" i="145"/>
  <c r="S225" i="145"/>
  <c r="S223" i="145"/>
  <c r="S222" i="145"/>
  <c r="S220" i="145"/>
  <c r="S219" i="145"/>
  <c r="S217" i="145"/>
  <c r="S216" i="145"/>
  <c r="S214" i="145"/>
  <c r="S213" i="145"/>
  <c r="S211" i="145"/>
  <c r="S210" i="145"/>
  <c r="S208" i="145"/>
  <c r="S207" i="145"/>
  <c r="S205" i="145"/>
  <c r="S204" i="145"/>
  <c r="S202" i="145"/>
  <c r="S201" i="145"/>
  <c r="S199" i="145"/>
  <c r="S198" i="145"/>
  <c r="S196" i="145"/>
  <c r="S195" i="145"/>
  <c r="S193" i="145"/>
  <c r="S192" i="145"/>
  <c r="S190" i="145"/>
  <c r="S189" i="145"/>
  <c r="S187" i="145"/>
  <c r="S186" i="145"/>
  <c r="S184" i="145"/>
  <c r="S183" i="145"/>
  <c r="S181" i="145"/>
  <c r="S180" i="145"/>
  <c r="S178" i="145"/>
  <c r="S177" i="145"/>
  <c r="S175" i="145"/>
  <c r="S174" i="145"/>
  <c r="S172" i="145"/>
  <c r="S171" i="145"/>
  <c r="S169" i="145"/>
  <c r="S168" i="145"/>
  <c r="S166" i="145"/>
  <c r="S165" i="145"/>
  <c r="S163" i="145"/>
  <c r="S162" i="145"/>
  <c r="S160" i="145"/>
  <c r="S159" i="145"/>
  <c r="S157" i="145"/>
  <c r="S156" i="145"/>
  <c r="S154" i="145"/>
  <c r="S153" i="145"/>
  <c r="S151" i="145"/>
  <c r="S150" i="145"/>
  <c r="S148" i="145"/>
  <c r="S147" i="145"/>
  <c r="S145" i="145"/>
  <c r="S144" i="145"/>
  <c r="S142" i="145"/>
  <c r="S141" i="145"/>
  <c r="S139" i="145"/>
  <c r="S138" i="145"/>
  <c r="S136" i="145"/>
  <c r="S135" i="145"/>
  <c r="S133" i="145"/>
  <c r="S132" i="145"/>
  <c r="S130" i="145"/>
  <c r="S129" i="145"/>
  <c r="S127" i="145"/>
  <c r="S126" i="145"/>
  <c r="S124" i="145"/>
  <c r="S123" i="145"/>
  <c r="S121" i="145"/>
  <c r="S120" i="145"/>
  <c r="S118" i="145"/>
  <c r="S117" i="145"/>
  <c r="S115" i="145"/>
  <c r="S114" i="145"/>
  <c r="S112" i="145"/>
  <c r="S111" i="145"/>
  <c r="S109" i="145"/>
  <c r="S108" i="145"/>
  <c r="S106" i="145"/>
  <c r="S105" i="145"/>
  <c r="S103" i="145"/>
  <c r="S102" i="145"/>
  <c r="S100" i="145"/>
  <c r="S99" i="145"/>
  <c r="S97" i="145"/>
  <c r="S96" i="145"/>
  <c r="S94" i="145"/>
  <c r="S93" i="145"/>
  <c r="S91" i="145"/>
  <c r="S90" i="145"/>
  <c r="S88" i="145"/>
  <c r="S87" i="145"/>
  <c r="S85" i="145"/>
  <c r="S84" i="145"/>
  <c r="S82" i="145"/>
  <c r="S81" i="145"/>
  <c r="S79" i="145"/>
  <c r="S78" i="145"/>
  <c r="S76" i="145"/>
  <c r="S75" i="145"/>
  <c r="S73" i="145"/>
  <c r="S72" i="145"/>
  <c r="S70" i="145"/>
  <c r="S69" i="145"/>
  <c r="S67" i="145"/>
  <c r="S66" i="145"/>
  <c r="S64" i="145"/>
  <c r="S63" i="145"/>
  <c r="S61" i="145"/>
  <c r="S60" i="145"/>
  <c r="S58" i="145"/>
  <c r="S57" i="145"/>
  <c r="S55" i="145"/>
  <c r="S54" i="145"/>
  <c r="S52" i="145"/>
  <c r="S51" i="145"/>
  <c r="S49" i="145"/>
  <c r="S48" i="145"/>
  <c r="S46" i="145"/>
  <c r="S45" i="145"/>
  <c r="S43" i="145"/>
  <c r="S42" i="145"/>
  <c r="S40" i="145"/>
  <c r="S39" i="145"/>
  <c r="S37" i="145"/>
  <c r="S36" i="145"/>
  <c r="S34" i="145"/>
  <c r="S33" i="145"/>
  <c r="S31" i="145"/>
  <c r="S30" i="145"/>
  <c r="S28" i="145"/>
  <c r="S27" i="145"/>
  <c r="S25" i="145"/>
  <c r="S24" i="145"/>
  <c r="S22" i="145"/>
  <c r="S21" i="145"/>
  <c r="S19" i="145"/>
  <c r="S18" i="145"/>
  <c r="S16" i="145"/>
  <c r="S15" i="145"/>
  <c r="S13" i="145"/>
  <c r="S12" i="145"/>
  <c r="S10" i="145"/>
  <c r="S9" i="145"/>
  <c r="S7" i="145"/>
  <c r="S6" i="145"/>
  <c r="Q226" i="145"/>
  <c r="Q225" i="145"/>
  <c r="Q223" i="145"/>
  <c r="Q222" i="145"/>
  <c r="Q220" i="145"/>
  <c r="Q219" i="145"/>
  <c r="Q217" i="145"/>
  <c r="Q216" i="145"/>
  <c r="Q214" i="145"/>
  <c r="Q213" i="145"/>
  <c r="Q211" i="145"/>
  <c r="Q210" i="145"/>
  <c r="Q208" i="145"/>
  <c r="Q207" i="145"/>
  <c r="Q205" i="145"/>
  <c r="Q204" i="145"/>
  <c r="Q202" i="145"/>
  <c r="Q201" i="145"/>
  <c r="Q199" i="145"/>
  <c r="Q198" i="145"/>
  <c r="Q196" i="145"/>
  <c r="Q195" i="145"/>
  <c r="Q193" i="145"/>
  <c r="Q192" i="145"/>
  <c r="Q190" i="145"/>
  <c r="Q189" i="145"/>
  <c r="Q187" i="145"/>
  <c r="Q186" i="145"/>
  <c r="Q184" i="145"/>
  <c r="Q183" i="145"/>
  <c r="Q181" i="145"/>
  <c r="Q180" i="145"/>
  <c r="Q178" i="145"/>
  <c r="Q177" i="145"/>
  <c r="Q175" i="145"/>
  <c r="Q174" i="145"/>
  <c r="Q172" i="145"/>
  <c r="Q171" i="145"/>
  <c r="Q169" i="145"/>
  <c r="Q168" i="145"/>
  <c r="Q166" i="145"/>
  <c r="Q165" i="145"/>
  <c r="Q163" i="145"/>
  <c r="Q162" i="145"/>
  <c r="Q160" i="145"/>
  <c r="Q159" i="145"/>
  <c r="Q157" i="145"/>
  <c r="Q156" i="145"/>
  <c r="Q154" i="145"/>
  <c r="Q153" i="145"/>
  <c r="Q151" i="145"/>
  <c r="Q150" i="145"/>
  <c r="Q148" i="145"/>
  <c r="Q147" i="145"/>
  <c r="Q145" i="145"/>
  <c r="Q144" i="145"/>
  <c r="Q142" i="145"/>
  <c r="Q141" i="145"/>
  <c r="Q139" i="145"/>
  <c r="Q138" i="145"/>
  <c r="Q136" i="145"/>
  <c r="Q135" i="145"/>
  <c r="Q133" i="145"/>
  <c r="Q132" i="145"/>
  <c r="Q130" i="145"/>
  <c r="Q129" i="145"/>
  <c r="Q127" i="145"/>
  <c r="Q126" i="145"/>
  <c r="Q124" i="145"/>
  <c r="Q123" i="145"/>
  <c r="Q121" i="145"/>
  <c r="Q120" i="145"/>
  <c r="Q118" i="145"/>
  <c r="Q117" i="145"/>
  <c r="Q115" i="145"/>
  <c r="Q114" i="145"/>
  <c r="Q112" i="145"/>
  <c r="Q111" i="145"/>
  <c r="Q109" i="145"/>
  <c r="Q108" i="145"/>
  <c r="Q106" i="145"/>
  <c r="Q105" i="145"/>
  <c r="Q103" i="145"/>
  <c r="Q102" i="145"/>
  <c r="Q100" i="145"/>
  <c r="Q99" i="145"/>
  <c r="Q97" i="145"/>
  <c r="Q96" i="145"/>
  <c r="Q94" i="145"/>
  <c r="Q93" i="145"/>
  <c r="Q91" i="145"/>
  <c r="Q90" i="145"/>
  <c r="Q88" i="145"/>
  <c r="Q87" i="145"/>
  <c r="Q85" i="145"/>
  <c r="Q84" i="145"/>
  <c r="Q82" i="145"/>
  <c r="Q81" i="145"/>
  <c r="Q79" i="145"/>
  <c r="Q78" i="145"/>
  <c r="Q76" i="145"/>
  <c r="Q75" i="145"/>
  <c r="Q73" i="145"/>
  <c r="Q72" i="145"/>
  <c r="Q70" i="145"/>
  <c r="Q69" i="145"/>
  <c r="Q67" i="145"/>
  <c r="Q66" i="145"/>
  <c r="Q64" i="145"/>
  <c r="Q63" i="145"/>
  <c r="Q61" i="145"/>
  <c r="Q60" i="145"/>
  <c r="Q58" i="145"/>
  <c r="Q57" i="145"/>
  <c r="Q55" i="145"/>
  <c r="Q54" i="145"/>
  <c r="Q52" i="145"/>
  <c r="Q51" i="145"/>
  <c r="Q49" i="145"/>
  <c r="Q48" i="145"/>
  <c r="Q46" i="145"/>
  <c r="Q45" i="145"/>
  <c r="Q43" i="145"/>
  <c r="Q42" i="145"/>
  <c r="Q40" i="145"/>
  <c r="Q39" i="145"/>
  <c r="Q37" i="145"/>
  <c r="Q36" i="145"/>
  <c r="Q34" i="145"/>
  <c r="Q33" i="145"/>
  <c r="Q31" i="145"/>
  <c r="Q30" i="145"/>
  <c r="Q28" i="145"/>
  <c r="Q27" i="145"/>
  <c r="Q25" i="145"/>
  <c r="Q24" i="145"/>
  <c r="Q22" i="145"/>
  <c r="Q21" i="145"/>
  <c r="Q19" i="145"/>
  <c r="Q18" i="145"/>
  <c r="Q16" i="145"/>
  <c r="Q15" i="145"/>
  <c r="Q13" i="145"/>
  <c r="Q12" i="145"/>
  <c r="Q10" i="145"/>
  <c r="Q9" i="145"/>
  <c r="Q7" i="145"/>
  <c r="Q6" i="145"/>
  <c r="N226" i="145"/>
  <c r="N225" i="145"/>
  <c r="N223" i="145"/>
  <c r="N222" i="145"/>
  <c r="N220" i="145"/>
  <c r="N219" i="145"/>
  <c r="N217" i="145"/>
  <c r="N216" i="145"/>
  <c r="N214" i="145"/>
  <c r="N213" i="145"/>
  <c r="N211" i="145"/>
  <c r="N210" i="145"/>
  <c r="N208" i="145"/>
  <c r="N207" i="145"/>
  <c r="N205" i="145"/>
  <c r="N204" i="145"/>
  <c r="N202" i="145"/>
  <c r="N201" i="145"/>
  <c r="N199" i="145"/>
  <c r="N198" i="145"/>
  <c r="N196" i="145"/>
  <c r="N195" i="145"/>
  <c r="N193" i="145"/>
  <c r="N192" i="145"/>
  <c r="N190" i="145"/>
  <c r="N189" i="145"/>
  <c r="N187" i="145"/>
  <c r="N186" i="145"/>
  <c r="N184" i="145"/>
  <c r="N183" i="145"/>
  <c r="N181" i="145"/>
  <c r="N180" i="145"/>
  <c r="N178" i="145"/>
  <c r="N177" i="145"/>
  <c r="N175" i="145"/>
  <c r="N174" i="145"/>
  <c r="N172" i="145"/>
  <c r="N171" i="145"/>
  <c r="N169" i="145"/>
  <c r="N168" i="145"/>
  <c r="N166" i="145"/>
  <c r="N165" i="145"/>
  <c r="N163" i="145"/>
  <c r="N162" i="145"/>
  <c r="N160" i="145"/>
  <c r="N159" i="145"/>
  <c r="N157" i="145"/>
  <c r="N156" i="145"/>
  <c r="N154" i="145"/>
  <c r="N153" i="145"/>
  <c r="N151" i="145"/>
  <c r="N150" i="145"/>
  <c r="N148" i="145"/>
  <c r="N147" i="145"/>
  <c r="N145" i="145"/>
  <c r="N144" i="145"/>
  <c r="N142" i="145"/>
  <c r="N141" i="145"/>
  <c r="N139" i="145"/>
  <c r="N138" i="145"/>
  <c r="N136" i="145"/>
  <c r="N135" i="145"/>
  <c r="N133" i="145"/>
  <c r="N132" i="145"/>
  <c r="N130" i="145"/>
  <c r="N129" i="145"/>
  <c r="N127" i="145"/>
  <c r="N126" i="145"/>
  <c r="N124" i="145"/>
  <c r="N123" i="145"/>
  <c r="N121" i="145"/>
  <c r="N120" i="145"/>
  <c r="N118" i="145"/>
  <c r="N117" i="145"/>
  <c r="N115" i="145"/>
  <c r="N114" i="145"/>
  <c r="N112" i="145"/>
  <c r="N111" i="145"/>
  <c r="N109" i="145"/>
  <c r="N108" i="145"/>
  <c r="N106" i="145"/>
  <c r="N105" i="145"/>
  <c r="N103" i="145"/>
  <c r="N102" i="145"/>
  <c r="N100" i="145"/>
  <c r="N99" i="145"/>
  <c r="N97" i="145"/>
  <c r="N96" i="145"/>
  <c r="N94" i="145"/>
  <c r="N93" i="145"/>
  <c r="N91" i="145"/>
  <c r="N90" i="145"/>
  <c r="N88" i="145"/>
  <c r="N87" i="145"/>
  <c r="N85" i="145"/>
  <c r="N84" i="145"/>
  <c r="N82" i="145"/>
  <c r="N81" i="145"/>
  <c r="N79" i="145"/>
  <c r="N78" i="145"/>
  <c r="N76" i="145"/>
  <c r="N75" i="145"/>
  <c r="N73" i="145"/>
  <c r="N72" i="145"/>
  <c r="N70" i="145"/>
  <c r="N69" i="145"/>
  <c r="N67" i="145"/>
  <c r="N66" i="145"/>
  <c r="N64" i="145"/>
  <c r="N63" i="145"/>
  <c r="N61" i="145"/>
  <c r="N60" i="145"/>
  <c r="N58" i="145"/>
  <c r="N57" i="145"/>
  <c r="N55" i="145"/>
  <c r="N54" i="145"/>
  <c r="N52" i="145"/>
  <c r="N51" i="145"/>
  <c r="N49" i="145"/>
  <c r="N48" i="145"/>
  <c r="N46" i="145"/>
  <c r="N45" i="145"/>
  <c r="N43" i="145"/>
  <c r="N42" i="145"/>
  <c r="N40" i="145"/>
  <c r="N39" i="145"/>
  <c r="N37" i="145"/>
  <c r="N36" i="145"/>
  <c r="N34" i="145"/>
  <c r="N33" i="145"/>
  <c r="N31" i="145"/>
  <c r="N30" i="145"/>
  <c r="N28" i="145"/>
  <c r="N27" i="145"/>
  <c r="N25" i="145"/>
  <c r="N24" i="145"/>
  <c r="N22" i="145"/>
  <c r="N21" i="145"/>
  <c r="N19" i="145"/>
  <c r="N18" i="145"/>
  <c r="N16" i="145"/>
  <c r="N15" i="145"/>
  <c r="N13" i="145"/>
  <c r="N12" i="145"/>
  <c r="N10" i="145"/>
  <c r="N9" i="145"/>
  <c r="N7" i="145"/>
  <c r="N6" i="145"/>
  <c r="L226" i="145"/>
  <c r="L225" i="145"/>
  <c r="L223" i="145"/>
  <c r="L222" i="145"/>
  <c r="L220" i="145"/>
  <c r="L219" i="145"/>
  <c r="L217" i="145"/>
  <c r="L216" i="145"/>
  <c r="L214" i="145"/>
  <c r="L213" i="145"/>
  <c r="L211" i="145"/>
  <c r="L210" i="145"/>
  <c r="L208" i="145"/>
  <c r="L207" i="145"/>
  <c r="L205" i="145"/>
  <c r="L204" i="145"/>
  <c r="L202" i="145"/>
  <c r="L201" i="145"/>
  <c r="L199" i="145"/>
  <c r="L198" i="145"/>
  <c r="L196" i="145"/>
  <c r="L195" i="145"/>
  <c r="L193" i="145"/>
  <c r="L192" i="145"/>
  <c r="L190" i="145"/>
  <c r="L189" i="145"/>
  <c r="L187" i="145"/>
  <c r="L186" i="145"/>
  <c r="L184" i="145"/>
  <c r="L183" i="145"/>
  <c r="L181" i="145"/>
  <c r="L180" i="145"/>
  <c r="L178" i="145"/>
  <c r="L177" i="145"/>
  <c r="L175" i="145"/>
  <c r="L174" i="145"/>
  <c r="L172" i="145"/>
  <c r="L171" i="145"/>
  <c r="L169" i="145"/>
  <c r="L168" i="145"/>
  <c r="L166" i="145"/>
  <c r="L165" i="145"/>
  <c r="L163" i="145"/>
  <c r="L162" i="145"/>
  <c r="L160" i="145"/>
  <c r="L159" i="145"/>
  <c r="L157" i="145"/>
  <c r="L156" i="145"/>
  <c r="L154" i="145"/>
  <c r="L153" i="145"/>
  <c r="L151" i="145"/>
  <c r="L150" i="145"/>
  <c r="L148" i="145"/>
  <c r="L147" i="145"/>
  <c r="L145" i="145"/>
  <c r="L144" i="145"/>
  <c r="L142" i="145"/>
  <c r="L141" i="145"/>
  <c r="L139" i="145"/>
  <c r="L138" i="145"/>
  <c r="L136" i="145"/>
  <c r="L135" i="145"/>
  <c r="L133" i="145"/>
  <c r="L132" i="145"/>
  <c r="L130" i="145"/>
  <c r="L129" i="145"/>
  <c r="L127" i="145"/>
  <c r="L126" i="145"/>
  <c r="L124" i="145"/>
  <c r="L123" i="145"/>
  <c r="L121" i="145"/>
  <c r="L120" i="145"/>
  <c r="L118" i="145"/>
  <c r="L117" i="145"/>
  <c r="L115" i="145"/>
  <c r="L114" i="145"/>
  <c r="L112" i="145"/>
  <c r="L111" i="145"/>
  <c r="L109" i="145"/>
  <c r="L108" i="145"/>
  <c r="L106" i="145"/>
  <c r="L105" i="145"/>
  <c r="L103" i="145"/>
  <c r="L102" i="145"/>
  <c r="L100" i="145"/>
  <c r="L99" i="145"/>
  <c r="L97" i="145"/>
  <c r="L96" i="145"/>
  <c r="L94" i="145"/>
  <c r="L93" i="145"/>
  <c r="L91" i="145"/>
  <c r="L90" i="145"/>
  <c r="L88" i="145"/>
  <c r="L87" i="145"/>
  <c r="L85" i="145"/>
  <c r="L84" i="145"/>
  <c r="L82" i="145"/>
  <c r="L81" i="145"/>
  <c r="L79" i="145"/>
  <c r="L78" i="145"/>
  <c r="L76" i="145"/>
  <c r="L75" i="145"/>
  <c r="L73" i="145"/>
  <c r="L72" i="145"/>
  <c r="L70" i="145"/>
  <c r="L69" i="145"/>
  <c r="L67" i="145"/>
  <c r="L66" i="145"/>
  <c r="L64" i="145"/>
  <c r="L63" i="145"/>
  <c r="L61" i="145"/>
  <c r="L60" i="145"/>
  <c r="L58" i="145"/>
  <c r="L57" i="145"/>
  <c r="L55" i="145"/>
  <c r="L54" i="145"/>
  <c r="L52" i="145"/>
  <c r="L51" i="145"/>
  <c r="L49" i="145"/>
  <c r="L48" i="145"/>
  <c r="L46" i="145"/>
  <c r="L45" i="145"/>
  <c r="L43" i="145"/>
  <c r="L42" i="145"/>
  <c r="L40" i="145"/>
  <c r="L39" i="145"/>
  <c r="L37" i="145"/>
  <c r="L36" i="145"/>
  <c r="L34" i="145"/>
  <c r="L33" i="145"/>
  <c r="L31" i="145"/>
  <c r="L30" i="145"/>
  <c r="L28" i="145"/>
  <c r="L27" i="145"/>
  <c r="L25" i="145"/>
  <c r="L24" i="145"/>
  <c r="L22" i="145"/>
  <c r="L21" i="145"/>
  <c r="L19" i="145"/>
  <c r="L18" i="145"/>
  <c r="L16" i="145"/>
  <c r="L15" i="145"/>
  <c r="L13" i="145"/>
  <c r="L12" i="145"/>
  <c r="L10" i="145"/>
  <c r="L9" i="145"/>
  <c r="L7" i="145"/>
  <c r="L6" i="145"/>
  <c r="I226" i="145"/>
  <c r="I225" i="145"/>
  <c r="I223" i="145"/>
  <c r="I222" i="145"/>
  <c r="I220" i="145"/>
  <c r="I219" i="145"/>
  <c r="I217" i="145"/>
  <c r="I216" i="145"/>
  <c r="I214" i="145"/>
  <c r="I213" i="145"/>
  <c r="I211" i="145"/>
  <c r="I210" i="145"/>
  <c r="I208" i="145"/>
  <c r="I207" i="145"/>
  <c r="I205" i="145"/>
  <c r="I204" i="145"/>
  <c r="I202" i="145"/>
  <c r="I201" i="145"/>
  <c r="I199" i="145"/>
  <c r="I198" i="145"/>
  <c r="I196" i="145"/>
  <c r="I195" i="145"/>
  <c r="I193" i="145"/>
  <c r="I192" i="145"/>
  <c r="I190" i="145"/>
  <c r="I189" i="145"/>
  <c r="I187" i="145"/>
  <c r="I186" i="145"/>
  <c r="I184" i="145"/>
  <c r="I183" i="145"/>
  <c r="I181" i="145"/>
  <c r="I180" i="145"/>
  <c r="I178" i="145"/>
  <c r="I177" i="145"/>
  <c r="I175" i="145"/>
  <c r="I174" i="145"/>
  <c r="I172" i="145"/>
  <c r="I171" i="145"/>
  <c r="I169" i="145"/>
  <c r="I168" i="145"/>
  <c r="I166" i="145"/>
  <c r="I165" i="145"/>
  <c r="I163" i="145"/>
  <c r="I162" i="145"/>
  <c r="I160" i="145"/>
  <c r="I159" i="145"/>
  <c r="I157" i="145"/>
  <c r="I156" i="145"/>
  <c r="I154" i="145"/>
  <c r="I153" i="145"/>
  <c r="I151" i="145"/>
  <c r="I150" i="145"/>
  <c r="I148" i="145"/>
  <c r="I147" i="145"/>
  <c r="I145" i="145"/>
  <c r="I144" i="145"/>
  <c r="I142" i="145"/>
  <c r="I141" i="145"/>
  <c r="I139" i="145"/>
  <c r="I138" i="145"/>
  <c r="I136" i="145"/>
  <c r="I135" i="145"/>
  <c r="I133" i="145"/>
  <c r="I132" i="145"/>
  <c r="I130" i="145"/>
  <c r="I129" i="145"/>
  <c r="I127" i="145"/>
  <c r="I126" i="145"/>
  <c r="I124" i="145"/>
  <c r="I123" i="145"/>
  <c r="I121" i="145"/>
  <c r="I120" i="145"/>
  <c r="I118" i="145"/>
  <c r="I117" i="145"/>
  <c r="I115" i="145"/>
  <c r="I114" i="145"/>
  <c r="I112" i="145"/>
  <c r="I111" i="145"/>
  <c r="I109" i="145"/>
  <c r="I108" i="145"/>
  <c r="I106" i="145"/>
  <c r="I105" i="145"/>
  <c r="I103" i="145"/>
  <c r="I102" i="145"/>
  <c r="I100" i="145"/>
  <c r="I99" i="145"/>
  <c r="I97" i="145"/>
  <c r="I96" i="145"/>
  <c r="I94" i="145"/>
  <c r="I93" i="145"/>
  <c r="I91" i="145"/>
  <c r="I90" i="145"/>
  <c r="I88" i="145"/>
  <c r="I87" i="145"/>
  <c r="I85" i="145"/>
  <c r="I84" i="145"/>
  <c r="I82" i="145"/>
  <c r="I81" i="145"/>
  <c r="I79" i="145"/>
  <c r="I78" i="145"/>
  <c r="I76" i="145"/>
  <c r="I75" i="145"/>
  <c r="I73" i="145"/>
  <c r="I72" i="145"/>
  <c r="I70" i="145"/>
  <c r="I69" i="145"/>
  <c r="I67" i="145"/>
  <c r="I66" i="145"/>
  <c r="I64" i="145"/>
  <c r="I63" i="145"/>
  <c r="I61" i="145"/>
  <c r="I60" i="145"/>
  <c r="I58" i="145"/>
  <c r="I57" i="145"/>
  <c r="I55" i="145"/>
  <c r="I54" i="145"/>
  <c r="I52" i="145"/>
  <c r="I51" i="145"/>
  <c r="I49" i="145"/>
  <c r="I48" i="145"/>
  <c r="I46" i="145"/>
  <c r="I45" i="145"/>
  <c r="I43" i="145"/>
  <c r="I42" i="145"/>
  <c r="I40" i="145"/>
  <c r="I39" i="145"/>
  <c r="I37" i="145"/>
  <c r="I36" i="145"/>
  <c r="I34" i="145"/>
  <c r="I33" i="145"/>
  <c r="I31" i="145"/>
  <c r="I30" i="145"/>
  <c r="I28" i="145"/>
  <c r="I27" i="145"/>
  <c r="I25" i="145"/>
  <c r="I24" i="145"/>
  <c r="I22" i="145"/>
  <c r="I21" i="145"/>
  <c r="I19" i="145"/>
  <c r="I18" i="145"/>
  <c r="I16" i="145"/>
  <c r="I15" i="145"/>
  <c r="I13" i="145"/>
  <c r="I12" i="145"/>
  <c r="I10" i="145"/>
  <c r="I9" i="145"/>
  <c r="I7" i="145"/>
  <c r="I6" i="145"/>
  <c r="G226" i="145"/>
  <c r="G225" i="145"/>
  <c r="G223" i="145"/>
  <c r="G222" i="145"/>
  <c r="G220" i="145"/>
  <c r="G219" i="145"/>
  <c r="G217" i="145"/>
  <c r="G216" i="145"/>
  <c r="G214" i="145"/>
  <c r="G213" i="145"/>
  <c r="G211" i="145"/>
  <c r="G210" i="145"/>
  <c r="G208" i="145"/>
  <c r="G207" i="145"/>
  <c r="G205" i="145"/>
  <c r="G204" i="145"/>
  <c r="G202" i="145"/>
  <c r="G201" i="145"/>
  <c r="G199" i="145"/>
  <c r="G198" i="145"/>
  <c r="G196" i="145"/>
  <c r="G195" i="145"/>
  <c r="G193" i="145"/>
  <c r="G192" i="145"/>
  <c r="G190" i="145"/>
  <c r="G189" i="145"/>
  <c r="G187" i="145"/>
  <c r="G186" i="145"/>
  <c r="G184" i="145"/>
  <c r="G183" i="145"/>
  <c r="G181" i="145"/>
  <c r="G180" i="145"/>
  <c r="G178" i="145"/>
  <c r="G177" i="145"/>
  <c r="G175" i="145"/>
  <c r="G174" i="145"/>
  <c r="G172" i="145"/>
  <c r="G171" i="145"/>
  <c r="G169" i="145"/>
  <c r="G168" i="145"/>
  <c r="G166" i="145"/>
  <c r="G165" i="145"/>
  <c r="G163" i="145"/>
  <c r="G162" i="145"/>
  <c r="G160" i="145"/>
  <c r="G159" i="145"/>
  <c r="G157" i="145"/>
  <c r="G156" i="145"/>
  <c r="G154" i="145"/>
  <c r="G153" i="145"/>
  <c r="G151" i="145"/>
  <c r="G150" i="145"/>
  <c r="G148" i="145"/>
  <c r="G147" i="145"/>
  <c r="G145" i="145"/>
  <c r="G144" i="145"/>
  <c r="G142" i="145"/>
  <c r="G141" i="145"/>
  <c r="G139" i="145"/>
  <c r="G138" i="145"/>
  <c r="G136" i="145"/>
  <c r="G135" i="145"/>
  <c r="G133" i="145"/>
  <c r="G132" i="145"/>
  <c r="G130" i="145"/>
  <c r="G129" i="145"/>
  <c r="G127" i="145"/>
  <c r="G126" i="145"/>
  <c r="G124" i="145"/>
  <c r="G123" i="145"/>
  <c r="G121" i="145"/>
  <c r="G120" i="145"/>
  <c r="G118" i="145"/>
  <c r="G117" i="145"/>
  <c r="G115" i="145"/>
  <c r="G114" i="145"/>
  <c r="G112" i="145"/>
  <c r="G111" i="145"/>
  <c r="G109" i="145"/>
  <c r="G108" i="145"/>
  <c r="G106" i="145"/>
  <c r="G105" i="145"/>
  <c r="G103" i="145"/>
  <c r="G102" i="145"/>
  <c r="G100" i="145"/>
  <c r="G99" i="145"/>
  <c r="G97" i="145"/>
  <c r="G96" i="145"/>
  <c r="G94" i="145"/>
  <c r="G93" i="145"/>
  <c r="G91" i="145"/>
  <c r="G90" i="145"/>
  <c r="G88" i="145"/>
  <c r="G87" i="145"/>
  <c r="G85" i="145"/>
  <c r="G84" i="145"/>
  <c r="G82" i="145"/>
  <c r="G81" i="145"/>
  <c r="G79" i="145"/>
  <c r="G78" i="145"/>
  <c r="G76" i="145"/>
  <c r="G75" i="145"/>
  <c r="G73" i="145"/>
  <c r="G72" i="145"/>
  <c r="G70" i="145"/>
  <c r="G69" i="145"/>
  <c r="G67" i="145"/>
  <c r="G66" i="145"/>
  <c r="G64" i="145"/>
  <c r="G63" i="145"/>
  <c r="G61" i="145"/>
  <c r="G60" i="145"/>
  <c r="G58" i="145"/>
  <c r="G57" i="145"/>
  <c r="G55" i="145"/>
  <c r="G54" i="145"/>
  <c r="G52" i="145"/>
  <c r="G51" i="145"/>
  <c r="G49" i="145"/>
  <c r="G48" i="145"/>
  <c r="G46" i="145"/>
  <c r="G45" i="145"/>
  <c r="G43" i="145"/>
  <c r="G42" i="145"/>
  <c r="G40" i="145"/>
  <c r="G39" i="145"/>
  <c r="G37" i="145"/>
  <c r="G36" i="145"/>
  <c r="G34" i="145"/>
  <c r="G33" i="145"/>
  <c r="G31" i="145"/>
  <c r="G30" i="145"/>
  <c r="G28" i="145"/>
  <c r="G27" i="145"/>
  <c r="G25" i="145"/>
  <c r="G24" i="145"/>
  <c r="G22" i="145"/>
  <c r="G21" i="145"/>
  <c r="G19" i="145"/>
  <c r="G18" i="145"/>
  <c r="G16" i="145"/>
  <c r="G15" i="145"/>
  <c r="G13" i="145"/>
  <c r="G12" i="145"/>
  <c r="G10" i="145"/>
  <c r="G9" i="145"/>
  <c r="G7" i="145"/>
  <c r="G6" i="145"/>
  <c r="AN14" i="145" l="1"/>
  <c r="AN38" i="145"/>
  <c r="AN62" i="145"/>
  <c r="AN86" i="145"/>
  <c r="AN17" i="145"/>
  <c r="AN65" i="145"/>
  <c r="AN89" i="145"/>
  <c r="AN113" i="145"/>
  <c r="AN137" i="145"/>
  <c r="AN161" i="145"/>
  <c r="AN185" i="145"/>
  <c r="AN209" i="145"/>
  <c r="AN41" i="145"/>
  <c r="AN32" i="145"/>
  <c r="AN104" i="145"/>
  <c r="AN20" i="145"/>
  <c r="AN50" i="145"/>
  <c r="AN98" i="145"/>
  <c r="AN122" i="145"/>
  <c r="AN170" i="145"/>
  <c r="AN194" i="145"/>
  <c r="AN218" i="145"/>
  <c r="AN26" i="145"/>
  <c r="AN74" i="145"/>
  <c r="AN146" i="145"/>
  <c r="AN8" i="145"/>
  <c r="AN56" i="145"/>
  <c r="AN80" i="145"/>
  <c r="AN128" i="145"/>
  <c r="AN152" i="145"/>
  <c r="AN176" i="145"/>
  <c r="AN200" i="145"/>
  <c r="AN35" i="145"/>
  <c r="AN83" i="145"/>
  <c r="AN131" i="145"/>
  <c r="AN155" i="145"/>
  <c r="AN203" i="145"/>
  <c r="AN110" i="145"/>
  <c r="AN134" i="145"/>
  <c r="AN158" i="145"/>
  <c r="AN182" i="145"/>
  <c r="AN206" i="145"/>
  <c r="AN44" i="145"/>
  <c r="AN68" i="145"/>
  <c r="AN92" i="145"/>
  <c r="AN116" i="145"/>
  <c r="AN140" i="145"/>
  <c r="AN164" i="145"/>
  <c r="AN188" i="145"/>
  <c r="AN212" i="145"/>
  <c r="AN23" i="145"/>
  <c r="AN47" i="145"/>
  <c r="AN71" i="145"/>
  <c r="AN95" i="145"/>
  <c r="AN119" i="145"/>
  <c r="AN143" i="145"/>
  <c r="AN167" i="145"/>
  <c r="AN191" i="145"/>
  <c r="AN215" i="145"/>
  <c r="AN29" i="145"/>
  <c r="AN53" i="145"/>
  <c r="AN77" i="145"/>
  <c r="AN101" i="145"/>
  <c r="AN125" i="145"/>
  <c r="AN149" i="145"/>
  <c r="AN173" i="145"/>
  <c r="AN197" i="145"/>
  <c r="AN221" i="145"/>
  <c r="AN224" i="145"/>
  <c r="AN11" i="145"/>
  <c r="AN59" i="145"/>
  <c r="AN107" i="145"/>
  <c r="AN179" i="145"/>
  <c r="AN227" i="145"/>
  <c r="AM77" i="154" l="1"/>
  <c r="AK77" i="154"/>
  <c r="AH77" i="154"/>
  <c r="AF77" i="154"/>
  <c r="AC77" i="154"/>
  <c r="AA77" i="154"/>
  <c r="X77" i="154"/>
  <c r="V77" i="154"/>
  <c r="Q77" i="154"/>
  <c r="N77" i="154"/>
  <c r="L77" i="154"/>
  <c r="I77" i="154"/>
  <c r="G77" i="154"/>
  <c r="AQ76" i="154"/>
  <c r="AR76" i="154" s="1"/>
  <c r="BJ29" i="154" s="1"/>
  <c r="AO76" i="154"/>
  <c r="AP76" i="154" s="1"/>
  <c r="BH29" i="154" s="1"/>
  <c r="AQ75" i="154"/>
  <c r="AR75" i="154" s="1"/>
  <c r="BF29" i="154" s="1"/>
  <c r="AO75" i="154"/>
  <c r="AP75" i="154" s="1"/>
  <c r="BD29" i="154" s="1"/>
  <c r="AM74" i="154"/>
  <c r="AK74" i="154"/>
  <c r="AH74" i="154"/>
  <c r="AF74" i="154"/>
  <c r="AC74" i="154"/>
  <c r="AA74" i="154"/>
  <c r="X74" i="154"/>
  <c r="V74" i="154"/>
  <c r="S74" i="154"/>
  <c r="Q74" i="154"/>
  <c r="N74" i="154"/>
  <c r="L74" i="154"/>
  <c r="I74" i="154"/>
  <c r="G74" i="154"/>
  <c r="AQ73" i="154"/>
  <c r="AR73" i="154" s="1"/>
  <c r="BJ28" i="154" s="1"/>
  <c r="AO73" i="154"/>
  <c r="AP73" i="154" s="1"/>
  <c r="BH28" i="154" s="1"/>
  <c r="AQ72" i="154"/>
  <c r="AR72" i="154" s="1"/>
  <c r="BF28" i="154" s="1"/>
  <c r="AO72" i="154"/>
  <c r="AP72" i="154" s="1"/>
  <c r="BD28" i="154" s="1"/>
  <c r="AM71" i="154"/>
  <c r="AK71" i="154"/>
  <c r="AH71" i="154"/>
  <c r="AF71" i="154"/>
  <c r="AC71" i="154"/>
  <c r="AA71" i="154"/>
  <c r="X71" i="154"/>
  <c r="V71" i="154"/>
  <c r="S71" i="154"/>
  <c r="Q71" i="154"/>
  <c r="N71" i="154"/>
  <c r="L71" i="154"/>
  <c r="I71" i="154"/>
  <c r="G71" i="154"/>
  <c r="AQ70" i="154"/>
  <c r="AR70" i="154" s="1"/>
  <c r="BJ27" i="154" s="1"/>
  <c r="AO70" i="154"/>
  <c r="AP70" i="154" s="1"/>
  <c r="BH27" i="154" s="1"/>
  <c r="AQ69" i="154"/>
  <c r="AR69" i="154" s="1"/>
  <c r="BF27" i="154" s="1"/>
  <c r="AO69" i="154"/>
  <c r="AP69" i="154" s="1"/>
  <c r="BD27" i="154" s="1"/>
  <c r="AM68" i="154"/>
  <c r="AK68" i="154"/>
  <c r="AH68" i="154"/>
  <c r="AF68" i="154"/>
  <c r="AC68" i="154"/>
  <c r="AA68" i="154"/>
  <c r="X68" i="154"/>
  <c r="V68" i="154"/>
  <c r="S68" i="154"/>
  <c r="Q68" i="154"/>
  <c r="N68" i="154"/>
  <c r="L68" i="154"/>
  <c r="I68" i="154"/>
  <c r="G68" i="154"/>
  <c r="AQ67" i="154"/>
  <c r="AR67" i="154" s="1"/>
  <c r="BJ26" i="154" s="1"/>
  <c r="AO67" i="154"/>
  <c r="AP67" i="154" s="1"/>
  <c r="BH26" i="154" s="1"/>
  <c r="AQ66" i="154"/>
  <c r="AR66" i="154" s="1"/>
  <c r="BF26" i="154" s="1"/>
  <c r="AO66" i="154"/>
  <c r="AP66" i="154" s="1"/>
  <c r="BD26" i="154" s="1"/>
  <c r="AM65" i="154"/>
  <c r="AK65" i="154"/>
  <c r="AH65" i="154"/>
  <c r="AF65" i="154"/>
  <c r="AC65" i="154"/>
  <c r="AA65" i="154"/>
  <c r="X65" i="154"/>
  <c r="V65" i="154"/>
  <c r="S65" i="154"/>
  <c r="Q65" i="154"/>
  <c r="N65" i="154"/>
  <c r="L65" i="154"/>
  <c r="I65" i="154"/>
  <c r="G65" i="154"/>
  <c r="AQ64" i="154"/>
  <c r="AR64" i="154" s="1"/>
  <c r="BJ25" i="154" s="1"/>
  <c r="AO64" i="154"/>
  <c r="AP64" i="154" s="1"/>
  <c r="BH25" i="154" s="1"/>
  <c r="AQ63" i="154"/>
  <c r="AR63" i="154" s="1"/>
  <c r="BF25" i="154" s="1"/>
  <c r="AO63" i="154"/>
  <c r="AP63" i="154" s="1"/>
  <c r="BD25" i="154" s="1"/>
  <c r="AM62" i="154"/>
  <c r="AK62" i="154"/>
  <c r="AH62" i="154"/>
  <c r="AF62" i="154"/>
  <c r="AC62" i="154"/>
  <c r="AA62" i="154"/>
  <c r="X62" i="154"/>
  <c r="V62" i="154"/>
  <c r="S62" i="154"/>
  <c r="Q62" i="154"/>
  <c r="N62" i="154"/>
  <c r="L62" i="154"/>
  <c r="I62" i="154"/>
  <c r="G62" i="154"/>
  <c r="AQ61" i="154"/>
  <c r="AR61" i="154" s="1"/>
  <c r="BJ24" i="154" s="1"/>
  <c r="AO61" i="154"/>
  <c r="AP61" i="154" s="1"/>
  <c r="BH24" i="154" s="1"/>
  <c r="AQ60" i="154"/>
  <c r="AR60" i="154" s="1"/>
  <c r="BF24" i="154" s="1"/>
  <c r="AO60" i="154"/>
  <c r="AP60" i="154" s="1"/>
  <c r="BD24" i="154" s="1"/>
  <c r="AM59" i="154"/>
  <c r="AK59" i="154"/>
  <c r="AH59" i="154"/>
  <c r="AF59" i="154"/>
  <c r="AC59" i="154"/>
  <c r="AA59" i="154"/>
  <c r="X59" i="154"/>
  <c r="V59" i="154"/>
  <c r="S59" i="154"/>
  <c r="Q59" i="154"/>
  <c r="N59" i="154"/>
  <c r="L59" i="154"/>
  <c r="I59" i="154"/>
  <c r="G59" i="154"/>
  <c r="AQ58" i="154"/>
  <c r="AR58" i="154" s="1"/>
  <c r="BJ23" i="154" s="1"/>
  <c r="AO58" i="154"/>
  <c r="AP58" i="154" s="1"/>
  <c r="BH23" i="154" s="1"/>
  <c r="AQ57" i="154"/>
  <c r="AR57" i="154" s="1"/>
  <c r="BF23" i="154" s="1"/>
  <c r="AO57" i="154"/>
  <c r="AP57" i="154" s="1"/>
  <c r="BD23" i="154" s="1"/>
  <c r="AM56" i="154"/>
  <c r="AK56" i="154"/>
  <c r="AH56" i="154"/>
  <c r="AF56" i="154"/>
  <c r="AC56" i="154"/>
  <c r="AA56" i="154"/>
  <c r="X56" i="154"/>
  <c r="V56" i="154"/>
  <c r="S56" i="154"/>
  <c r="Q56" i="154"/>
  <c r="N56" i="154"/>
  <c r="L56" i="154"/>
  <c r="I56" i="154"/>
  <c r="G56" i="154"/>
  <c r="AQ55" i="154"/>
  <c r="AR55" i="154" s="1"/>
  <c r="BJ22" i="154" s="1"/>
  <c r="AO55" i="154"/>
  <c r="AP55" i="154" s="1"/>
  <c r="BH22" i="154" s="1"/>
  <c r="AQ54" i="154"/>
  <c r="AR54" i="154" s="1"/>
  <c r="BF22" i="154" s="1"/>
  <c r="AO54" i="154"/>
  <c r="AP54" i="154" s="1"/>
  <c r="BD22" i="154" s="1"/>
  <c r="AM101" i="154"/>
  <c r="AK101" i="154"/>
  <c r="AH101" i="154"/>
  <c r="AF101" i="154"/>
  <c r="AC101" i="154"/>
  <c r="AA101" i="154"/>
  <c r="X101" i="154"/>
  <c r="V101" i="154"/>
  <c r="S101" i="154"/>
  <c r="Q101" i="154"/>
  <c r="N101" i="154"/>
  <c r="L101" i="154"/>
  <c r="I101" i="154"/>
  <c r="G101" i="154"/>
  <c r="AQ100" i="154"/>
  <c r="AR100" i="154" s="1"/>
  <c r="BJ37" i="154" s="1"/>
  <c r="AO100" i="154"/>
  <c r="AP100" i="154" s="1"/>
  <c r="BH37" i="154" s="1"/>
  <c r="AQ99" i="154"/>
  <c r="AR99" i="154" s="1"/>
  <c r="BF37" i="154" s="1"/>
  <c r="AO99" i="154"/>
  <c r="AP99" i="154" s="1"/>
  <c r="BD37" i="154" s="1"/>
  <c r="AM98" i="154"/>
  <c r="AK98" i="154"/>
  <c r="AH98" i="154"/>
  <c r="AF98" i="154"/>
  <c r="AC98" i="154"/>
  <c r="AA98" i="154"/>
  <c r="X98" i="154"/>
  <c r="V98" i="154"/>
  <c r="S98" i="154"/>
  <c r="Q98" i="154"/>
  <c r="L98" i="154"/>
  <c r="I98" i="154"/>
  <c r="G98" i="154"/>
  <c r="AQ97" i="154"/>
  <c r="AR97" i="154" s="1"/>
  <c r="BJ36" i="154" s="1"/>
  <c r="AO97" i="154"/>
  <c r="AP97" i="154" s="1"/>
  <c r="BH36" i="154" s="1"/>
  <c r="AQ96" i="154"/>
  <c r="AR96" i="154" s="1"/>
  <c r="BF36" i="154" s="1"/>
  <c r="AO96" i="154"/>
  <c r="AP96" i="154" s="1"/>
  <c r="BD36" i="154" s="1"/>
  <c r="AM95" i="154"/>
  <c r="AK95" i="154"/>
  <c r="AH95" i="154"/>
  <c r="AF95" i="154"/>
  <c r="AC95" i="154"/>
  <c r="AA95" i="154"/>
  <c r="X95" i="154"/>
  <c r="V95" i="154"/>
  <c r="S95" i="154"/>
  <c r="Q95" i="154"/>
  <c r="N95" i="154"/>
  <c r="L95" i="154"/>
  <c r="I95" i="154"/>
  <c r="AQ94" i="154"/>
  <c r="AR94" i="154" s="1"/>
  <c r="BJ35" i="154" s="1"/>
  <c r="AO94" i="154"/>
  <c r="AP94" i="154" s="1"/>
  <c r="BH35" i="154" s="1"/>
  <c r="AQ93" i="154"/>
  <c r="AR93" i="154" s="1"/>
  <c r="BF35" i="154" s="1"/>
  <c r="AO93" i="154"/>
  <c r="AP93" i="154" s="1"/>
  <c r="BD35" i="154" s="1"/>
  <c r="AM92" i="154"/>
  <c r="AK92" i="154"/>
  <c r="AH92" i="154"/>
  <c r="AF92" i="154"/>
  <c r="AC92" i="154"/>
  <c r="AA92" i="154"/>
  <c r="X92" i="154"/>
  <c r="V92" i="154"/>
  <c r="S92" i="154"/>
  <c r="Q92" i="154"/>
  <c r="N92" i="154"/>
  <c r="L92" i="154"/>
  <c r="I92" i="154"/>
  <c r="G92" i="154"/>
  <c r="AQ91" i="154"/>
  <c r="AR91" i="154" s="1"/>
  <c r="BJ34" i="154" s="1"/>
  <c r="AO91" i="154"/>
  <c r="AP91" i="154" s="1"/>
  <c r="BH34" i="154" s="1"/>
  <c r="AQ90" i="154"/>
  <c r="AR90" i="154" s="1"/>
  <c r="BF34" i="154" s="1"/>
  <c r="AO90" i="154"/>
  <c r="AP90" i="154" s="1"/>
  <c r="BD34" i="154" s="1"/>
  <c r="AM89" i="154"/>
  <c r="AK89" i="154"/>
  <c r="AH89" i="154"/>
  <c r="AF89" i="154"/>
  <c r="AC89" i="154"/>
  <c r="AA89" i="154"/>
  <c r="X89" i="154"/>
  <c r="V89" i="154"/>
  <c r="S89" i="154"/>
  <c r="Q89" i="154"/>
  <c r="N89" i="154"/>
  <c r="L89" i="154"/>
  <c r="I89" i="154"/>
  <c r="G89" i="154"/>
  <c r="AQ88" i="154"/>
  <c r="AR88" i="154" s="1"/>
  <c r="BJ33" i="154" s="1"/>
  <c r="AO88" i="154"/>
  <c r="AP88" i="154" s="1"/>
  <c r="BH33" i="154" s="1"/>
  <c r="AQ87" i="154"/>
  <c r="AR87" i="154" s="1"/>
  <c r="BF33" i="154" s="1"/>
  <c r="AO87" i="154"/>
  <c r="AP87" i="154" s="1"/>
  <c r="BD33" i="154" s="1"/>
  <c r="AM86" i="154"/>
  <c r="AK86" i="154"/>
  <c r="AH86" i="154"/>
  <c r="AF86" i="154"/>
  <c r="AC86" i="154"/>
  <c r="AA86" i="154"/>
  <c r="X86" i="154"/>
  <c r="V86" i="154"/>
  <c r="S86" i="154"/>
  <c r="L86" i="154"/>
  <c r="I86" i="154"/>
  <c r="G86" i="154"/>
  <c r="AQ85" i="154"/>
  <c r="AO85" i="154"/>
  <c r="AQ84" i="154"/>
  <c r="AO84" i="154"/>
  <c r="AM83" i="154"/>
  <c r="AK83" i="154"/>
  <c r="AH83" i="154"/>
  <c r="AF83" i="154"/>
  <c r="AC83" i="154"/>
  <c r="AA83" i="154"/>
  <c r="X83" i="154"/>
  <c r="V83" i="154"/>
  <c r="S83" i="154"/>
  <c r="Q83" i="154"/>
  <c r="N83" i="154"/>
  <c r="L83" i="154"/>
  <c r="I83" i="154"/>
  <c r="G83" i="154"/>
  <c r="AQ82" i="154"/>
  <c r="AO82" i="154"/>
  <c r="AQ81" i="154"/>
  <c r="AO81" i="154"/>
  <c r="AM80" i="154"/>
  <c r="AK80" i="154"/>
  <c r="AH80" i="154"/>
  <c r="AF80" i="154"/>
  <c r="AC80" i="154"/>
  <c r="AA80" i="154"/>
  <c r="X80" i="154"/>
  <c r="V80" i="154"/>
  <c r="S80" i="154"/>
  <c r="Q80" i="154"/>
  <c r="N80" i="154"/>
  <c r="L80" i="154"/>
  <c r="I80" i="154"/>
  <c r="G80" i="154"/>
  <c r="AQ79" i="154"/>
  <c r="AR79" i="154" s="1"/>
  <c r="BJ30" i="154" s="1"/>
  <c r="AO79" i="154"/>
  <c r="AP79" i="154" s="1"/>
  <c r="BH30" i="154" s="1"/>
  <c r="AQ78" i="154"/>
  <c r="AR78" i="154" s="1"/>
  <c r="BF30" i="154" s="1"/>
  <c r="AO78" i="154"/>
  <c r="AP78" i="154" s="1"/>
  <c r="BD30" i="154" s="1"/>
  <c r="AM125" i="154"/>
  <c r="AK125" i="154"/>
  <c r="AH125" i="154"/>
  <c r="AF125" i="154"/>
  <c r="AC125" i="154"/>
  <c r="AA125" i="154"/>
  <c r="V125" i="154"/>
  <c r="S125" i="154"/>
  <c r="Q125" i="154"/>
  <c r="N125" i="154"/>
  <c r="L125" i="154"/>
  <c r="I125" i="154"/>
  <c r="G125" i="154"/>
  <c r="AQ124" i="154"/>
  <c r="AR124" i="154" s="1"/>
  <c r="BJ45" i="154" s="1"/>
  <c r="BW14" i="154" s="1"/>
  <c r="BY14" i="154" s="1"/>
  <c r="AO124" i="154"/>
  <c r="AP124" i="154" s="1"/>
  <c r="BH45" i="154" s="1"/>
  <c r="BT14" i="154" s="1"/>
  <c r="BV14" i="154" s="1"/>
  <c r="AQ123" i="154"/>
  <c r="AR123" i="154" s="1"/>
  <c r="BF45" i="154" s="1"/>
  <c r="BQ14" i="154" s="1"/>
  <c r="BS14" i="154" s="1"/>
  <c r="AO123" i="154"/>
  <c r="AP123" i="154" s="1"/>
  <c r="BD45" i="154" s="1"/>
  <c r="BN14" i="154" s="1"/>
  <c r="BP14" i="154" s="1"/>
  <c r="AM122" i="154"/>
  <c r="AK122" i="154"/>
  <c r="AH122" i="154"/>
  <c r="AF122" i="154"/>
  <c r="AC122" i="154"/>
  <c r="AA122" i="154"/>
  <c r="X122" i="154"/>
  <c r="V122" i="154"/>
  <c r="S122" i="154"/>
  <c r="Q122" i="154"/>
  <c r="N122" i="154"/>
  <c r="L122" i="154"/>
  <c r="I122" i="154"/>
  <c r="G122" i="154"/>
  <c r="AQ121" i="154"/>
  <c r="AR121" i="154" s="1"/>
  <c r="BJ44" i="154" s="1"/>
  <c r="BW13" i="154" s="1"/>
  <c r="BY13" i="154" s="1"/>
  <c r="AO121" i="154"/>
  <c r="AP121" i="154" s="1"/>
  <c r="BH44" i="154" s="1"/>
  <c r="BT13" i="154" s="1"/>
  <c r="BV13" i="154" s="1"/>
  <c r="AQ120" i="154"/>
  <c r="AR120" i="154" s="1"/>
  <c r="BF44" i="154" s="1"/>
  <c r="BQ13" i="154" s="1"/>
  <c r="BS13" i="154" s="1"/>
  <c r="AO120" i="154"/>
  <c r="AP120" i="154" s="1"/>
  <c r="BD44" i="154" s="1"/>
  <c r="BN13" i="154" s="1"/>
  <c r="BP13" i="154" s="1"/>
  <c r="AM119" i="154"/>
  <c r="AK119" i="154"/>
  <c r="AH119" i="154"/>
  <c r="AF119" i="154"/>
  <c r="AC119" i="154"/>
  <c r="AA119" i="154"/>
  <c r="X119" i="154"/>
  <c r="V119" i="154"/>
  <c r="S119" i="154"/>
  <c r="Q119" i="154"/>
  <c r="N119" i="154"/>
  <c r="L119" i="154"/>
  <c r="I119" i="154"/>
  <c r="G119" i="154"/>
  <c r="AQ118" i="154"/>
  <c r="AR118" i="154" s="1"/>
  <c r="BJ43" i="154" s="1"/>
  <c r="BW12" i="154" s="1"/>
  <c r="BY12" i="154" s="1"/>
  <c r="AO118" i="154"/>
  <c r="AP118" i="154" s="1"/>
  <c r="BH43" i="154" s="1"/>
  <c r="BT12" i="154" s="1"/>
  <c r="BV12" i="154" s="1"/>
  <c r="AQ117" i="154"/>
  <c r="AR117" i="154" s="1"/>
  <c r="BF43" i="154" s="1"/>
  <c r="BQ12" i="154" s="1"/>
  <c r="BS12" i="154" s="1"/>
  <c r="AO117" i="154"/>
  <c r="AP117" i="154" s="1"/>
  <c r="BD43" i="154" s="1"/>
  <c r="BN12" i="154" s="1"/>
  <c r="BP12" i="154" s="1"/>
  <c r="AM116" i="154"/>
  <c r="AK116" i="154"/>
  <c r="AH116" i="154"/>
  <c r="AF116" i="154"/>
  <c r="AC116" i="154"/>
  <c r="AA116" i="154"/>
  <c r="X116" i="154"/>
  <c r="V116" i="154"/>
  <c r="S116" i="154"/>
  <c r="Q116" i="154"/>
  <c r="L116" i="154"/>
  <c r="I116" i="154"/>
  <c r="G116" i="154"/>
  <c r="AQ115" i="154"/>
  <c r="AR115" i="154" s="1"/>
  <c r="BJ42" i="154" s="1"/>
  <c r="BW11" i="154" s="1"/>
  <c r="BY11" i="154" s="1"/>
  <c r="AO115" i="154"/>
  <c r="AP115" i="154" s="1"/>
  <c r="BH42" i="154" s="1"/>
  <c r="BT11" i="154" s="1"/>
  <c r="BV11" i="154" s="1"/>
  <c r="AQ114" i="154"/>
  <c r="AR114" i="154" s="1"/>
  <c r="BF42" i="154" s="1"/>
  <c r="BQ11" i="154" s="1"/>
  <c r="BS11" i="154" s="1"/>
  <c r="AO114" i="154"/>
  <c r="AP114" i="154" s="1"/>
  <c r="BD42" i="154" s="1"/>
  <c r="BN11" i="154" s="1"/>
  <c r="BP11" i="154" s="1"/>
  <c r="AM113" i="154"/>
  <c r="AK113" i="154"/>
  <c r="AH113" i="154"/>
  <c r="AF113" i="154"/>
  <c r="AC113" i="154"/>
  <c r="AA113" i="154"/>
  <c r="X113" i="154"/>
  <c r="V113" i="154"/>
  <c r="S113" i="154"/>
  <c r="Q113" i="154"/>
  <c r="N113" i="154"/>
  <c r="L113" i="154"/>
  <c r="I113" i="154"/>
  <c r="G113" i="154"/>
  <c r="AQ112" i="154"/>
  <c r="AR112" i="154" s="1"/>
  <c r="BJ41" i="154" s="1"/>
  <c r="BW10" i="154" s="1"/>
  <c r="BY10" i="154" s="1"/>
  <c r="AO112" i="154"/>
  <c r="AP112" i="154" s="1"/>
  <c r="BH41" i="154" s="1"/>
  <c r="BT10" i="154" s="1"/>
  <c r="BV10" i="154" s="1"/>
  <c r="AQ111" i="154"/>
  <c r="AR111" i="154" s="1"/>
  <c r="BF41" i="154" s="1"/>
  <c r="BQ10" i="154" s="1"/>
  <c r="BS10" i="154" s="1"/>
  <c r="AO111" i="154"/>
  <c r="AP111" i="154" s="1"/>
  <c r="BD41" i="154" s="1"/>
  <c r="BN10" i="154" s="1"/>
  <c r="BP10" i="154" s="1"/>
  <c r="AM110" i="154"/>
  <c r="AK110" i="154"/>
  <c r="AH110" i="154"/>
  <c r="AF110" i="154"/>
  <c r="AC110" i="154"/>
  <c r="AA110" i="154"/>
  <c r="X110" i="154"/>
  <c r="V110" i="154"/>
  <c r="S110" i="154"/>
  <c r="Q110" i="154"/>
  <c r="N110" i="154"/>
  <c r="L110" i="154"/>
  <c r="G110" i="154"/>
  <c r="AQ109" i="154"/>
  <c r="AR109" i="154" s="1"/>
  <c r="BJ40" i="154" s="1"/>
  <c r="BW9" i="154" s="1"/>
  <c r="BY9" i="154" s="1"/>
  <c r="AO109" i="154"/>
  <c r="AP109" i="154" s="1"/>
  <c r="BH40" i="154" s="1"/>
  <c r="BT9" i="154" s="1"/>
  <c r="BV9" i="154" s="1"/>
  <c r="AQ108" i="154"/>
  <c r="AR108" i="154" s="1"/>
  <c r="BF40" i="154" s="1"/>
  <c r="BQ9" i="154" s="1"/>
  <c r="BS9" i="154" s="1"/>
  <c r="AO108" i="154"/>
  <c r="AP108" i="154" s="1"/>
  <c r="BD40" i="154" s="1"/>
  <c r="BN9" i="154" s="1"/>
  <c r="BP9" i="154" s="1"/>
  <c r="AM107" i="154"/>
  <c r="AK107" i="154"/>
  <c r="AH107" i="154"/>
  <c r="AF107" i="154"/>
  <c r="AC107" i="154"/>
  <c r="AA107" i="154"/>
  <c r="X107" i="154"/>
  <c r="V107" i="154"/>
  <c r="S107" i="154"/>
  <c r="Q107" i="154"/>
  <c r="N107" i="154"/>
  <c r="L107" i="154"/>
  <c r="I107" i="154"/>
  <c r="AQ106" i="154"/>
  <c r="AO106" i="154"/>
  <c r="AQ105" i="154"/>
  <c r="AO105" i="154"/>
  <c r="AM104" i="154"/>
  <c r="AK104" i="154"/>
  <c r="AH104" i="154"/>
  <c r="AF104" i="154"/>
  <c r="AC104" i="154"/>
  <c r="AA104" i="154"/>
  <c r="X104" i="154"/>
  <c r="V104" i="154"/>
  <c r="S104" i="154"/>
  <c r="Q104" i="154"/>
  <c r="N104" i="154"/>
  <c r="L104" i="154"/>
  <c r="I104" i="154"/>
  <c r="AQ103" i="154"/>
  <c r="AR103" i="154" s="1"/>
  <c r="BJ38" i="154" s="1"/>
  <c r="AO103" i="154"/>
  <c r="AP103" i="154" s="1"/>
  <c r="BH38" i="154" s="1"/>
  <c r="AQ102" i="154"/>
  <c r="AR102" i="154" s="1"/>
  <c r="BF38" i="154" s="1"/>
  <c r="AO102" i="154"/>
  <c r="AP102" i="154" s="1"/>
  <c r="BD38" i="154" s="1"/>
  <c r="AM149" i="154"/>
  <c r="AK149" i="154"/>
  <c r="AH149" i="154"/>
  <c r="AF149" i="154"/>
  <c r="AC149" i="154"/>
  <c r="AA149" i="154"/>
  <c r="X149" i="154"/>
  <c r="V149" i="154"/>
  <c r="S149" i="154"/>
  <c r="Q149" i="154"/>
  <c r="N149" i="154"/>
  <c r="L149" i="154"/>
  <c r="I149" i="154"/>
  <c r="G149" i="154"/>
  <c r="AQ148" i="154"/>
  <c r="AR148" i="154" s="1"/>
  <c r="BJ53" i="154" s="1"/>
  <c r="BW22" i="154" s="1"/>
  <c r="BY22" i="154" s="1"/>
  <c r="AO148" i="154"/>
  <c r="AP148" i="154" s="1"/>
  <c r="BH53" i="154" s="1"/>
  <c r="BT22" i="154" s="1"/>
  <c r="BV22" i="154" s="1"/>
  <c r="AQ147" i="154"/>
  <c r="AR147" i="154" s="1"/>
  <c r="BF53" i="154" s="1"/>
  <c r="BQ22" i="154" s="1"/>
  <c r="BS22" i="154" s="1"/>
  <c r="AO147" i="154"/>
  <c r="AP147" i="154" s="1"/>
  <c r="BD53" i="154" s="1"/>
  <c r="BN22" i="154" s="1"/>
  <c r="BP22" i="154" s="1"/>
  <c r="AM146" i="154"/>
  <c r="AK146" i="154"/>
  <c r="AH146" i="154"/>
  <c r="AF146" i="154"/>
  <c r="AC146" i="154"/>
  <c r="AA146" i="154"/>
  <c r="X146" i="154"/>
  <c r="V146" i="154"/>
  <c r="S146" i="154"/>
  <c r="Q146" i="154"/>
  <c r="N146" i="154"/>
  <c r="L146" i="154"/>
  <c r="I146" i="154"/>
  <c r="G146" i="154"/>
  <c r="AQ145" i="154"/>
  <c r="AR145" i="154" s="1"/>
  <c r="BJ52" i="154" s="1"/>
  <c r="BW21" i="154" s="1"/>
  <c r="BY21" i="154" s="1"/>
  <c r="AO145" i="154"/>
  <c r="AP145" i="154" s="1"/>
  <c r="BH52" i="154" s="1"/>
  <c r="BT21" i="154" s="1"/>
  <c r="BV21" i="154" s="1"/>
  <c r="AQ144" i="154"/>
  <c r="AR144" i="154" s="1"/>
  <c r="BF52" i="154" s="1"/>
  <c r="BQ21" i="154" s="1"/>
  <c r="BS21" i="154" s="1"/>
  <c r="AO144" i="154"/>
  <c r="AP144" i="154" s="1"/>
  <c r="BD52" i="154" s="1"/>
  <c r="BN21" i="154" s="1"/>
  <c r="BP21" i="154" s="1"/>
  <c r="AM143" i="154"/>
  <c r="AK143" i="154"/>
  <c r="AH143" i="154"/>
  <c r="AF143" i="154"/>
  <c r="AC143" i="154"/>
  <c r="AA143" i="154"/>
  <c r="X143" i="154"/>
  <c r="V143" i="154"/>
  <c r="S143" i="154"/>
  <c r="Q143" i="154"/>
  <c r="N143" i="154"/>
  <c r="L143" i="154"/>
  <c r="I143" i="154"/>
  <c r="G143" i="154"/>
  <c r="AQ142" i="154"/>
  <c r="AR142" i="154" s="1"/>
  <c r="BJ51" i="154" s="1"/>
  <c r="BW20" i="154" s="1"/>
  <c r="BY20" i="154" s="1"/>
  <c r="AO142" i="154"/>
  <c r="AP142" i="154" s="1"/>
  <c r="BH51" i="154" s="1"/>
  <c r="BT20" i="154" s="1"/>
  <c r="BV20" i="154" s="1"/>
  <c r="AQ141" i="154"/>
  <c r="AR141" i="154" s="1"/>
  <c r="BF51" i="154" s="1"/>
  <c r="BQ20" i="154" s="1"/>
  <c r="BS20" i="154" s="1"/>
  <c r="AO141" i="154"/>
  <c r="AP141" i="154" s="1"/>
  <c r="BD51" i="154" s="1"/>
  <c r="BN20" i="154" s="1"/>
  <c r="BP20" i="154" s="1"/>
  <c r="AM140" i="154"/>
  <c r="AK140" i="154"/>
  <c r="AH140" i="154"/>
  <c r="AF140" i="154"/>
  <c r="AC140" i="154"/>
  <c r="AA140" i="154"/>
  <c r="X140" i="154"/>
  <c r="V140" i="154"/>
  <c r="S140" i="154"/>
  <c r="Q140" i="154"/>
  <c r="N140" i="154"/>
  <c r="L140" i="154"/>
  <c r="I140" i="154"/>
  <c r="G140" i="154"/>
  <c r="AQ139" i="154"/>
  <c r="AR139" i="154" s="1"/>
  <c r="BJ50" i="154" s="1"/>
  <c r="BW19" i="154" s="1"/>
  <c r="BY19" i="154" s="1"/>
  <c r="AO139" i="154"/>
  <c r="AP139" i="154" s="1"/>
  <c r="BH50" i="154" s="1"/>
  <c r="BT19" i="154" s="1"/>
  <c r="BV19" i="154" s="1"/>
  <c r="AQ138" i="154"/>
  <c r="AR138" i="154" s="1"/>
  <c r="BF50" i="154" s="1"/>
  <c r="BQ19" i="154" s="1"/>
  <c r="BS19" i="154" s="1"/>
  <c r="AO138" i="154"/>
  <c r="AP138" i="154" s="1"/>
  <c r="BD50" i="154" s="1"/>
  <c r="BN19" i="154" s="1"/>
  <c r="BP19" i="154" s="1"/>
  <c r="AM137" i="154"/>
  <c r="AK137" i="154"/>
  <c r="AH137" i="154"/>
  <c r="AF137" i="154"/>
  <c r="AC137" i="154"/>
  <c r="AA137" i="154"/>
  <c r="X137" i="154"/>
  <c r="V137" i="154"/>
  <c r="S137" i="154"/>
  <c r="Q137" i="154"/>
  <c r="N137" i="154"/>
  <c r="L137" i="154"/>
  <c r="AQ136" i="154"/>
  <c r="AR136" i="154" s="1"/>
  <c r="BJ49" i="154" s="1"/>
  <c r="BW18" i="154" s="1"/>
  <c r="BY18" i="154" s="1"/>
  <c r="AO136" i="154"/>
  <c r="AP136" i="154" s="1"/>
  <c r="BH49" i="154" s="1"/>
  <c r="BT18" i="154" s="1"/>
  <c r="BV18" i="154" s="1"/>
  <c r="AQ135" i="154"/>
  <c r="AR135" i="154" s="1"/>
  <c r="BF49" i="154" s="1"/>
  <c r="BQ18" i="154" s="1"/>
  <c r="BS18" i="154" s="1"/>
  <c r="AO135" i="154"/>
  <c r="AP135" i="154" s="1"/>
  <c r="BD49" i="154" s="1"/>
  <c r="BN18" i="154" s="1"/>
  <c r="BP18" i="154" s="1"/>
  <c r="AM134" i="154"/>
  <c r="AK134" i="154"/>
  <c r="AH134" i="154"/>
  <c r="AF134" i="154"/>
  <c r="AC134" i="154"/>
  <c r="AA134" i="154"/>
  <c r="X134" i="154"/>
  <c r="V134" i="154"/>
  <c r="S134" i="154"/>
  <c r="Q134" i="154"/>
  <c r="N134" i="154"/>
  <c r="L134" i="154"/>
  <c r="I134" i="154"/>
  <c r="G134" i="154"/>
  <c r="AQ133" i="154"/>
  <c r="AR133" i="154" s="1"/>
  <c r="BJ48" i="154" s="1"/>
  <c r="BW17" i="154" s="1"/>
  <c r="BY17" i="154" s="1"/>
  <c r="AO133" i="154"/>
  <c r="AP133" i="154" s="1"/>
  <c r="BH48" i="154" s="1"/>
  <c r="BT17" i="154" s="1"/>
  <c r="BV17" i="154" s="1"/>
  <c r="AQ132" i="154"/>
  <c r="AR132" i="154" s="1"/>
  <c r="BF48" i="154" s="1"/>
  <c r="BQ17" i="154" s="1"/>
  <c r="BS17" i="154" s="1"/>
  <c r="AO132" i="154"/>
  <c r="AP132" i="154" s="1"/>
  <c r="BD48" i="154" s="1"/>
  <c r="BN17" i="154" s="1"/>
  <c r="BP17" i="154" s="1"/>
  <c r="AM131" i="154"/>
  <c r="AK131" i="154"/>
  <c r="AH131" i="154"/>
  <c r="AF131" i="154"/>
  <c r="AC131" i="154"/>
  <c r="AA131" i="154"/>
  <c r="X131" i="154"/>
  <c r="V131" i="154"/>
  <c r="S131" i="154"/>
  <c r="Q131" i="154"/>
  <c r="N131" i="154"/>
  <c r="L131" i="154"/>
  <c r="I131" i="154"/>
  <c r="G131" i="154"/>
  <c r="AQ130" i="154"/>
  <c r="AR130" i="154" s="1"/>
  <c r="BJ47" i="154" s="1"/>
  <c r="BW16" i="154" s="1"/>
  <c r="BY16" i="154" s="1"/>
  <c r="AO130" i="154"/>
  <c r="AP130" i="154" s="1"/>
  <c r="BH47" i="154" s="1"/>
  <c r="BT16" i="154" s="1"/>
  <c r="BV16" i="154" s="1"/>
  <c r="AQ129" i="154"/>
  <c r="AR129" i="154" s="1"/>
  <c r="BF47" i="154" s="1"/>
  <c r="BQ16" i="154" s="1"/>
  <c r="BS16" i="154" s="1"/>
  <c r="AO129" i="154"/>
  <c r="AP129" i="154" s="1"/>
  <c r="BD47" i="154" s="1"/>
  <c r="BN16" i="154" s="1"/>
  <c r="BP16" i="154" s="1"/>
  <c r="AM128" i="154"/>
  <c r="AK128" i="154"/>
  <c r="AH128" i="154"/>
  <c r="AF128" i="154"/>
  <c r="AC128" i="154"/>
  <c r="AA128" i="154"/>
  <c r="X128" i="154"/>
  <c r="V128" i="154"/>
  <c r="S128" i="154"/>
  <c r="Q128" i="154"/>
  <c r="N128" i="154"/>
  <c r="L128" i="154"/>
  <c r="I128" i="154"/>
  <c r="G128" i="154"/>
  <c r="AQ127" i="154"/>
  <c r="AR127" i="154" s="1"/>
  <c r="BJ46" i="154" s="1"/>
  <c r="BW15" i="154" s="1"/>
  <c r="BY15" i="154" s="1"/>
  <c r="AO127" i="154"/>
  <c r="AP127" i="154" s="1"/>
  <c r="BH46" i="154" s="1"/>
  <c r="BT15" i="154" s="1"/>
  <c r="BV15" i="154" s="1"/>
  <c r="AQ126" i="154"/>
  <c r="AR126" i="154" s="1"/>
  <c r="BF46" i="154" s="1"/>
  <c r="BQ15" i="154" s="1"/>
  <c r="BS15" i="154" s="1"/>
  <c r="AO126" i="154"/>
  <c r="AP126" i="154" s="1"/>
  <c r="BD46" i="154" s="1"/>
  <c r="BN15" i="154" s="1"/>
  <c r="BP15" i="154" s="1"/>
  <c r="AM173" i="154"/>
  <c r="AK173" i="154"/>
  <c r="AH173" i="154"/>
  <c r="AF173" i="154"/>
  <c r="AC173" i="154"/>
  <c r="AA173" i="154"/>
  <c r="X173" i="154"/>
  <c r="V173" i="154"/>
  <c r="S173" i="154"/>
  <c r="Q173" i="154"/>
  <c r="N173" i="154"/>
  <c r="L173" i="154"/>
  <c r="I173" i="154"/>
  <c r="AQ172" i="154"/>
  <c r="AR172" i="154" s="1"/>
  <c r="BJ61" i="154" s="1"/>
  <c r="BW30" i="154" s="1"/>
  <c r="BY30" i="154" s="1"/>
  <c r="AO172" i="154"/>
  <c r="AP172" i="154" s="1"/>
  <c r="BH61" i="154" s="1"/>
  <c r="BT30" i="154" s="1"/>
  <c r="BV30" i="154" s="1"/>
  <c r="AQ171" i="154"/>
  <c r="AR171" i="154" s="1"/>
  <c r="BF61" i="154" s="1"/>
  <c r="BQ30" i="154" s="1"/>
  <c r="BS30" i="154" s="1"/>
  <c r="AO171" i="154"/>
  <c r="AP171" i="154" s="1"/>
  <c r="BD61" i="154" s="1"/>
  <c r="BN30" i="154" s="1"/>
  <c r="BP30" i="154" s="1"/>
  <c r="AM170" i="154"/>
  <c r="AK170" i="154"/>
  <c r="AH170" i="154"/>
  <c r="AF170" i="154"/>
  <c r="AC170" i="154"/>
  <c r="AA170" i="154"/>
  <c r="X170" i="154"/>
  <c r="V170" i="154"/>
  <c r="S170" i="154"/>
  <c r="Q170" i="154"/>
  <c r="N170" i="154"/>
  <c r="L170" i="154"/>
  <c r="G170" i="154"/>
  <c r="AQ169" i="154"/>
  <c r="AR169" i="154" s="1"/>
  <c r="BJ60" i="154" s="1"/>
  <c r="BW29" i="154" s="1"/>
  <c r="BY29" i="154" s="1"/>
  <c r="AO169" i="154"/>
  <c r="AP169" i="154" s="1"/>
  <c r="BH60" i="154" s="1"/>
  <c r="BT29" i="154" s="1"/>
  <c r="BV29" i="154" s="1"/>
  <c r="AQ168" i="154"/>
  <c r="AR168" i="154" s="1"/>
  <c r="BF60" i="154" s="1"/>
  <c r="BQ29" i="154" s="1"/>
  <c r="BS29" i="154" s="1"/>
  <c r="AO168" i="154"/>
  <c r="AP168" i="154" s="1"/>
  <c r="BD60" i="154" s="1"/>
  <c r="BN29" i="154" s="1"/>
  <c r="BP29" i="154" s="1"/>
  <c r="AM167" i="154"/>
  <c r="AK167" i="154"/>
  <c r="AH167" i="154"/>
  <c r="AF167" i="154"/>
  <c r="AC167" i="154"/>
  <c r="AA167" i="154"/>
  <c r="X167" i="154"/>
  <c r="V167" i="154"/>
  <c r="S167" i="154"/>
  <c r="Q167" i="154"/>
  <c r="N167" i="154"/>
  <c r="L167" i="154"/>
  <c r="I167" i="154"/>
  <c r="AQ166" i="154"/>
  <c r="AR166" i="154" s="1"/>
  <c r="BJ59" i="154" s="1"/>
  <c r="BW28" i="154" s="1"/>
  <c r="BY28" i="154" s="1"/>
  <c r="AO166" i="154"/>
  <c r="AP166" i="154" s="1"/>
  <c r="BH59" i="154" s="1"/>
  <c r="BT28" i="154" s="1"/>
  <c r="BV28" i="154" s="1"/>
  <c r="AQ165" i="154"/>
  <c r="AR165" i="154" s="1"/>
  <c r="BF59" i="154" s="1"/>
  <c r="BQ28" i="154" s="1"/>
  <c r="BS28" i="154" s="1"/>
  <c r="AO165" i="154"/>
  <c r="AP165" i="154" s="1"/>
  <c r="BD59" i="154" s="1"/>
  <c r="BN28" i="154" s="1"/>
  <c r="BP28" i="154" s="1"/>
  <c r="AM164" i="154"/>
  <c r="AK164" i="154"/>
  <c r="AH164" i="154"/>
  <c r="AF164" i="154"/>
  <c r="AC164" i="154"/>
  <c r="AA164" i="154"/>
  <c r="X164" i="154"/>
  <c r="V164" i="154"/>
  <c r="S164" i="154"/>
  <c r="Q164" i="154"/>
  <c r="N164" i="154"/>
  <c r="L164" i="154"/>
  <c r="G164" i="154"/>
  <c r="AQ163" i="154"/>
  <c r="AR163" i="154" s="1"/>
  <c r="BJ58" i="154" s="1"/>
  <c r="BW27" i="154" s="1"/>
  <c r="BY27" i="154" s="1"/>
  <c r="AO163" i="154"/>
  <c r="AP163" i="154" s="1"/>
  <c r="BH58" i="154" s="1"/>
  <c r="BT27" i="154" s="1"/>
  <c r="BV27" i="154" s="1"/>
  <c r="AQ162" i="154"/>
  <c r="AR162" i="154" s="1"/>
  <c r="BF58" i="154" s="1"/>
  <c r="BQ27" i="154" s="1"/>
  <c r="BS27" i="154" s="1"/>
  <c r="AO162" i="154"/>
  <c r="AP162" i="154" s="1"/>
  <c r="BD58" i="154" s="1"/>
  <c r="BN27" i="154" s="1"/>
  <c r="BP27" i="154" s="1"/>
  <c r="AM161" i="154"/>
  <c r="AK161" i="154"/>
  <c r="AH161" i="154"/>
  <c r="AF161" i="154"/>
  <c r="AC161" i="154"/>
  <c r="AA161" i="154"/>
  <c r="X161" i="154"/>
  <c r="V161" i="154"/>
  <c r="S161" i="154"/>
  <c r="Q161" i="154"/>
  <c r="N161" i="154"/>
  <c r="L161" i="154"/>
  <c r="I161" i="154"/>
  <c r="AQ160" i="154"/>
  <c r="AR160" i="154" s="1"/>
  <c r="BJ57" i="154" s="1"/>
  <c r="BW26" i="154" s="1"/>
  <c r="BY26" i="154" s="1"/>
  <c r="AO160" i="154"/>
  <c r="AP160" i="154" s="1"/>
  <c r="BH57" i="154" s="1"/>
  <c r="BT26" i="154" s="1"/>
  <c r="BV26" i="154" s="1"/>
  <c r="AQ159" i="154"/>
  <c r="AR159" i="154" s="1"/>
  <c r="BF57" i="154" s="1"/>
  <c r="BQ26" i="154" s="1"/>
  <c r="BS26" i="154" s="1"/>
  <c r="AO159" i="154"/>
  <c r="AP159" i="154" s="1"/>
  <c r="BD57" i="154" s="1"/>
  <c r="BN26" i="154" s="1"/>
  <c r="BP26" i="154" s="1"/>
  <c r="AM158" i="154"/>
  <c r="AK158" i="154"/>
  <c r="AH158" i="154"/>
  <c r="AF158" i="154"/>
  <c r="AC158" i="154"/>
  <c r="AA158" i="154"/>
  <c r="X158" i="154"/>
  <c r="V158" i="154"/>
  <c r="S158" i="154"/>
  <c r="Q158" i="154"/>
  <c r="N158" i="154"/>
  <c r="L158" i="154"/>
  <c r="G158" i="154"/>
  <c r="AQ157" i="154"/>
  <c r="AR157" i="154" s="1"/>
  <c r="BJ56" i="154" s="1"/>
  <c r="BW25" i="154" s="1"/>
  <c r="BY25" i="154" s="1"/>
  <c r="AO157" i="154"/>
  <c r="AP157" i="154" s="1"/>
  <c r="BH56" i="154" s="1"/>
  <c r="BT25" i="154" s="1"/>
  <c r="BV25" i="154" s="1"/>
  <c r="AQ156" i="154"/>
  <c r="AR156" i="154" s="1"/>
  <c r="BF56" i="154" s="1"/>
  <c r="BQ25" i="154" s="1"/>
  <c r="BS25" i="154" s="1"/>
  <c r="AO156" i="154"/>
  <c r="AP156" i="154" s="1"/>
  <c r="BD56" i="154" s="1"/>
  <c r="BN25" i="154" s="1"/>
  <c r="BP25" i="154" s="1"/>
  <c r="AM155" i="154"/>
  <c r="AK155" i="154"/>
  <c r="AH155" i="154"/>
  <c r="AF155" i="154"/>
  <c r="AC155" i="154"/>
  <c r="AA155" i="154"/>
  <c r="X155" i="154"/>
  <c r="V155" i="154"/>
  <c r="S155" i="154"/>
  <c r="Q155" i="154"/>
  <c r="N155" i="154"/>
  <c r="L155" i="154"/>
  <c r="I155" i="154"/>
  <c r="AQ154" i="154"/>
  <c r="AR154" i="154" s="1"/>
  <c r="BJ55" i="154" s="1"/>
  <c r="BW24" i="154" s="1"/>
  <c r="BY24" i="154" s="1"/>
  <c r="AO154" i="154"/>
  <c r="AP154" i="154" s="1"/>
  <c r="BH55" i="154" s="1"/>
  <c r="BT24" i="154" s="1"/>
  <c r="BV24" i="154" s="1"/>
  <c r="AQ153" i="154"/>
  <c r="AR153" i="154" s="1"/>
  <c r="BF55" i="154" s="1"/>
  <c r="BQ24" i="154" s="1"/>
  <c r="BS24" i="154" s="1"/>
  <c r="AO153" i="154"/>
  <c r="AP153" i="154" s="1"/>
  <c r="BD55" i="154" s="1"/>
  <c r="BN24" i="154" s="1"/>
  <c r="BP24" i="154" s="1"/>
  <c r="AM152" i="154"/>
  <c r="AK152" i="154"/>
  <c r="AH152" i="154"/>
  <c r="AF152" i="154"/>
  <c r="AC152" i="154"/>
  <c r="AA152" i="154"/>
  <c r="X152" i="154"/>
  <c r="V152" i="154"/>
  <c r="S152" i="154"/>
  <c r="Q152" i="154"/>
  <c r="N152" i="154"/>
  <c r="L152" i="154"/>
  <c r="G152" i="154"/>
  <c r="AQ151" i="154"/>
  <c r="AR151" i="154" s="1"/>
  <c r="BJ54" i="154" s="1"/>
  <c r="BW23" i="154" s="1"/>
  <c r="BY23" i="154" s="1"/>
  <c r="AO151" i="154"/>
  <c r="AP151" i="154" s="1"/>
  <c r="BH54" i="154" s="1"/>
  <c r="BT23" i="154" s="1"/>
  <c r="BV23" i="154" s="1"/>
  <c r="AQ150" i="154"/>
  <c r="AR150" i="154" s="1"/>
  <c r="BF54" i="154" s="1"/>
  <c r="BQ23" i="154" s="1"/>
  <c r="BS23" i="154" s="1"/>
  <c r="AO150" i="154"/>
  <c r="AP150" i="154" s="1"/>
  <c r="BD54" i="154" s="1"/>
  <c r="BN23" i="154" s="1"/>
  <c r="BP23" i="154" s="1"/>
  <c r="AM197" i="154"/>
  <c r="AK197" i="154"/>
  <c r="AH197" i="154"/>
  <c r="AF197" i="154"/>
  <c r="AC197" i="154"/>
  <c r="AA197" i="154"/>
  <c r="X197" i="154"/>
  <c r="V197" i="154"/>
  <c r="S197" i="154"/>
  <c r="Q197" i="154"/>
  <c r="N197" i="154"/>
  <c r="L197" i="154"/>
  <c r="AQ196" i="154"/>
  <c r="AR196" i="154" s="1"/>
  <c r="BJ69" i="154" s="1"/>
  <c r="BW38" i="154" s="1"/>
  <c r="BY38" i="154" s="1"/>
  <c r="AO196" i="154"/>
  <c r="AP196" i="154" s="1"/>
  <c r="BH69" i="154" s="1"/>
  <c r="BT38" i="154" s="1"/>
  <c r="BV38" i="154" s="1"/>
  <c r="AQ195" i="154"/>
  <c r="AR195" i="154" s="1"/>
  <c r="BF69" i="154" s="1"/>
  <c r="BQ38" i="154" s="1"/>
  <c r="BS38" i="154" s="1"/>
  <c r="AO195" i="154"/>
  <c r="AP195" i="154" s="1"/>
  <c r="BD69" i="154" s="1"/>
  <c r="BN38" i="154" s="1"/>
  <c r="BP38" i="154" s="1"/>
  <c r="AM194" i="154"/>
  <c r="AK194" i="154"/>
  <c r="AH194" i="154"/>
  <c r="AF194" i="154"/>
  <c r="AC194" i="154"/>
  <c r="AA194" i="154"/>
  <c r="X194" i="154"/>
  <c r="V194" i="154"/>
  <c r="S194" i="154"/>
  <c r="Q194" i="154"/>
  <c r="N194" i="154"/>
  <c r="L194" i="154"/>
  <c r="I194" i="154"/>
  <c r="G194" i="154"/>
  <c r="AQ193" i="154"/>
  <c r="AR193" i="154" s="1"/>
  <c r="BJ68" i="154" s="1"/>
  <c r="BW37" i="154" s="1"/>
  <c r="BY37" i="154" s="1"/>
  <c r="AO193" i="154"/>
  <c r="AP193" i="154" s="1"/>
  <c r="BH68" i="154" s="1"/>
  <c r="BT37" i="154" s="1"/>
  <c r="BV37" i="154" s="1"/>
  <c r="AQ192" i="154"/>
  <c r="AR192" i="154" s="1"/>
  <c r="BF68" i="154" s="1"/>
  <c r="BQ37" i="154" s="1"/>
  <c r="BS37" i="154" s="1"/>
  <c r="AO192" i="154"/>
  <c r="AP192" i="154" s="1"/>
  <c r="BD68" i="154" s="1"/>
  <c r="BN37" i="154" s="1"/>
  <c r="BP37" i="154" s="1"/>
  <c r="AM191" i="154"/>
  <c r="AK191" i="154"/>
  <c r="AH191" i="154"/>
  <c r="AF191" i="154"/>
  <c r="AC191" i="154"/>
  <c r="AA191" i="154"/>
  <c r="X191" i="154"/>
  <c r="V191" i="154"/>
  <c r="S191" i="154"/>
  <c r="Q191" i="154"/>
  <c r="N191" i="154"/>
  <c r="L191" i="154"/>
  <c r="I191" i="154"/>
  <c r="G191" i="154"/>
  <c r="AQ190" i="154"/>
  <c r="AR190" i="154" s="1"/>
  <c r="BJ67" i="154" s="1"/>
  <c r="BW36" i="154" s="1"/>
  <c r="BY36" i="154" s="1"/>
  <c r="AO190" i="154"/>
  <c r="AP190" i="154" s="1"/>
  <c r="BH67" i="154" s="1"/>
  <c r="BT36" i="154" s="1"/>
  <c r="BV36" i="154" s="1"/>
  <c r="AQ189" i="154"/>
  <c r="AR189" i="154" s="1"/>
  <c r="BF67" i="154" s="1"/>
  <c r="BQ36" i="154" s="1"/>
  <c r="BS36" i="154" s="1"/>
  <c r="AO189" i="154"/>
  <c r="AP189" i="154" s="1"/>
  <c r="BD67" i="154" s="1"/>
  <c r="BN36" i="154" s="1"/>
  <c r="BP36" i="154" s="1"/>
  <c r="AM188" i="154"/>
  <c r="AK188" i="154"/>
  <c r="AH188" i="154"/>
  <c r="AF188" i="154"/>
  <c r="AC188" i="154"/>
  <c r="AA188" i="154"/>
  <c r="X188" i="154"/>
  <c r="V188" i="154"/>
  <c r="S188" i="154"/>
  <c r="Q188" i="154"/>
  <c r="N188" i="154"/>
  <c r="L188" i="154"/>
  <c r="I188" i="154"/>
  <c r="G188" i="154"/>
  <c r="AQ187" i="154"/>
  <c r="AR187" i="154" s="1"/>
  <c r="BJ66" i="154" s="1"/>
  <c r="BW35" i="154" s="1"/>
  <c r="BY35" i="154" s="1"/>
  <c r="AO187" i="154"/>
  <c r="AP187" i="154" s="1"/>
  <c r="BH66" i="154" s="1"/>
  <c r="BT35" i="154" s="1"/>
  <c r="BV35" i="154" s="1"/>
  <c r="AQ186" i="154"/>
  <c r="AR186" i="154" s="1"/>
  <c r="BF66" i="154" s="1"/>
  <c r="BQ35" i="154" s="1"/>
  <c r="BS35" i="154" s="1"/>
  <c r="AO186" i="154"/>
  <c r="AP186" i="154" s="1"/>
  <c r="BD66" i="154" s="1"/>
  <c r="BN35" i="154" s="1"/>
  <c r="BP35" i="154" s="1"/>
  <c r="AM185" i="154"/>
  <c r="AK185" i="154"/>
  <c r="AH185" i="154"/>
  <c r="AF185" i="154"/>
  <c r="AC185" i="154"/>
  <c r="AA185" i="154"/>
  <c r="X185" i="154"/>
  <c r="V185" i="154"/>
  <c r="S185" i="154"/>
  <c r="Q185" i="154"/>
  <c r="N185" i="154"/>
  <c r="L185" i="154"/>
  <c r="AQ184" i="154"/>
  <c r="AR184" i="154" s="1"/>
  <c r="BJ65" i="154" s="1"/>
  <c r="BW34" i="154" s="1"/>
  <c r="BY34" i="154" s="1"/>
  <c r="AO184" i="154"/>
  <c r="AP184" i="154" s="1"/>
  <c r="BH65" i="154" s="1"/>
  <c r="BT34" i="154" s="1"/>
  <c r="BV34" i="154" s="1"/>
  <c r="AQ183" i="154"/>
  <c r="AR183" i="154" s="1"/>
  <c r="BF65" i="154" s="1"/>
  <c r="BQ34" i="154" s="1"/>
  <c r="BS34" i="154" s="1"/>
  <c r="AO183" i="154"/>
  <c r="AP183" i="154" s="1"/>
  <c r="BD65" i="154" s="1"/>
  <c r="BN34" i="154" s="1"/>
  <c r="BP34" i="154" s="1"/>
  <c r="AM182" i="154"/>
  <c r="AK182" i="154"/>
  <c r="AH182" i="154"/>
  <c r="AF182" i="154"/>
  <c r="AC182" i="154"/>
  <c r="AA182" i="154"/>
  <c r="X182" i="154"/>
  <c r="V182" i="154"/>
  <c r="S182" i="154"/>
  <c r="Q182" i="154"/>
  <c r="N182" i="154"/>
  <c r="L182" i="154"/>
  <c r="I182" i="154"/>
  <c r="G182" i="154"/>
  <c r="AQ181" i="154"/>
  <c r="AR181" i="154" s="1"/>
  <c r="BJ64" i="154" s="1"/>
  <c r="BW33" i="154" s="1"/>
  <c r="BY33" i="154" s="1"/>
  <c r="AO181" i="154"/>
  <c r="AP181" i="154" s="1"/>
  <c r="BH64" i="154" s="1"/>
  <c r="BT33" i="154" s="1"/>
  <c r="BV33" i="154" s="1"/>
  <c r="AQ180" i="154"/>
  <c r="AR180" i="154" s="1"/>
  <c r="BF64" i="154" s="1"/>
  <c r="BQ33" i="154" s="1"/>
  <c r="BS33" i="154" s="1"/>
  <c r="AO180" i="154"/>
  <c r="AP180" i="154" s="1"/>
  <c r="BD64" i="154" s="1"/>
  <c r="BN33" i="154" s="1"/>
  <c r="BP33" i="154" s="1"/>
  <c r="AM179" i="154"/>
  <c r="AK179" i="154"/>
  <c r="AH179" i="154"/>
  <c r="AF179" i="154"/>
  <c r="AC179" i="154"/>
  <c r="AA179" i="154"/>
  <c r="X179" i="154"/>
  <c r="V179" i="154"/>
  <c r="S179" i="154"/>
  <c r="Q179" i="154"/>
  <c r="N179" i="154"/>
  <c r="L179" i="154"/>
  <c r="I179" i="154"/>
  <c r="G179" i="154"/>
  <c r="AQ178" i="154"/>
  <c r="AR178" i="154" s="1"/>
  <c r="BJ63" i="154" s="1"/>
  <c r="BW32" i="154" s="1"/>
  <c r="BY32" i="154" s="1"/>
  <c r="AO178" i="154"/>
  <c r="AP178" i="154" s="1"/>
  <c r="BH63" i="154" s="1"/>
  <c r="BT32" i="154" s="1"/>
  <c r="BV32" i="154" s="1"/>
  <c r="AQ177" i="154"/>
  <c r="AR177" i="154" s="1"/>
  <c r="BF63" i="154" s="1"/>
  <c r="BQ32" i="154" s="1"/>
  <c r="BS32" i="154" s="1"/>
  <c r="AO177" i="154"/>
  <c r="AP177" i="154" s="1"/>
  <c r="BD63" i="154" s="1"/>
  <c r="BN32" i="154" s="1"/>
  <c r="BP32" i="154" s="1"/>
  <c r="AM176" i="154"/>
  <c r="AK176" i="154"/>
  <c r="AH176" i="154"/>
  <c r="AF176" i="154"/>
  <c r="AC176" i="154"/>
  <c r="AA176" i="154"/>
  <c r="X176" i="154"/>
  <c r="V176" i="154"/>
  <c r="S176" i="154"/>
  <c r="Q176" i="154"/>
  <c r="N176" i="154"/>
  <c r="L176" i="154"/>
  <c r="I176" i="154"/>
  <c r="G176" i="154"/>
  <c r="AQ175" i="154"/>
  <c r="AR175" i="154" s="1"/>
  <c r="BJ62" i="154" s="1"/>
  <c r="BW31" i="154" s="1"/>
  <c r="BY31" i="154" s="1"/>
  <c r="AO175" i="154"/>
  <c r="AP175" i="154" s="1"/>
  <c r="BH62" i="154" s="1"/>
  <c r="BT31" i="154" s="1"/>
  <c r="BV31" i="154" s="1"/>
  <c r="AQ174" i="154"/>
  <c r="AR174" i="154" s="1"/>
  <c r="BF62" i="154" s="1"/>
  <c r="BQ31" i="154" s="1"/>
  <c r="BS31" i="154" s="1"/>
  <c r="AO174" i="154"/>
  <c r="AP174" i="154" s="1"/>
  <c r="BD62" i="154" s="1"/>
  <c r="BN31" i="154" s="1"/>
  <c r="BP31" i="154" s="1"/>
  <c r="AM221" i="154"/>
  <c r="AK221" i="154"/>
  <c r="AH221" i="154"/>
  <c r="AF221" i="154"/>
  <c r="AC221" i="154"/>
  <c r="AA221" i="154"/>
  <c r="X221" i="154"/>
  <c r="V221" i="154"/>
  <c r="S221" i="154"/>
  <c r="Q221" i="154"/>
  <c r="N221" i="154"/>
  <c r="L221" i="154"/>
  <c r="AQ220" i="154"/>
  <c r="AR220" i="154" s="1"/>
  <c r="BJ77" i="154" s="1"/>
  <c r="BW46" i="154" s="1"/>
  <c r="BY46" i="154" s="1"/>
  <c r="AO220" i="154"/>
  <c r="AP220" i="154" s="1"/>
  <c r="BH77" i="154" s="1"/>
  <c r="BT46" i="154" s="1"/>
  <c r="BV46" i="154" s="1"/>
  <c r="AQ219" i="154"/>
  <c r="AR219" i="154" s="1"/>
  <c r="BF77" i="154" s="1"/>
  <c r="BQ46" i="154" s="1"/>
  <c r="BS46" i="154" s="1"/>
  <c r="AO219" i="154"/>
  <c r="AP219" i="154" s="1"/>
  <c r="BD77" i="154" s="1"/>
  <c r="BN46" i="154" s="1"/>
  <c r="BP46" i="154" s="1"/>
  <c r="AM218" i="154"/>
  <c r="AK218" i="154"/>
  <c r="AH218" i="154"/>
  <c r="AF218" i="154"/>
  <c r="AC218" i="154"/>
  <c r="AA218" i="154"/>
  <c r="X218" i="154"/>
  <c r="V218" i="154"/>
  <c r="S218" i="154"/>
  <c r="Q218" i="154"/>
  <c r="N218" i="154"/>
  <c r="L218" i="154"/>
  <c r="I218" i="154"/>
  <c r="G218" i="154"/>
  <c r="AQ217" i="154"/>
  <c r="AR217" i="154" s="1"/>
  <c r="BJ76" i="154" s="1"/>
  <c r="BW45" i="154" s="1"/>
  <c r="BY45" i="154" s="1"/>
  <c r="AO217" i="154"/>
  <c r="AP217" i="154" s="1"/>
  <c r="BH76" i="154" s="1"/>
  <c r="BT45" i="154" s="1"/>
  <c r="BV45" i="154" s="1"/>
  <c r="AQ216" i="154"/>
  <c r="AR216" i="154" s="1"/>
  <c r="BF76" i="154" s="1"/>
  <c r="BQ45" i="154" s="1"/>
  <c r="BS45" i="154" s="1"/>
  <c r="AO216" i="154"/>
  <c r="AP216" i="154" s="1"/>
  <c r="BD76" i="154" s="1"/>
  <c r="BN45" i="154" s="1"/>
  <c r="BP45" i="154" s="1"/>
  <c r="AM215" i="154"/>
  <c r="AK215" i="154"/>
  <c r="AH215" i="154"/>
  <c r="AF215" i="154"/>
  <c r="AC215" i="154"/>
  <c r="AA215" i="154"/>
  <c r="X215" i="154"/>
  <c r="V215" i="154"/>
  <c r="S215" i="154"/>
  <c r="Q215" i="154"/>
  <c r="N215" i="154"/>
  <c r="L215" i="154"/>
  <c r="I215" i="154"/>
  <c r="G215" i="154"/>
  <c r="AQ214" i="154"/>
  <c r="AR214" i="154" s="1"/>
  <c r="BJ75" i="154" s="1"/>
  <c r="BW44" i="154" s="1"/>
  <c r="BY44" i="154" s="1"/>
  <c r="AO214" i="154"/>
  <c r="AP214" i="154" s="1"/>
  <c r="BH75" i="154" s="1"/>
  <c r="BT44" i="154" s="1"/>
  <c r="BV44" i="154" s="1"/>
  <c r="AQ213" i="154"/>
  <c r="AR213" i="154" s="1"/>
  <c r="BF75" i="154" s="1"/>
  <c r="BQ44" i="154" s="1"/>
  <c r="BS44" i="154" s="1"/>
  <c r="AO213" i="154"/>
  <c r="AP213" i="154" s="1"/>
  <c r="BD75" i="154" s="1"/>
  <c r="BN44" i="154" s="1"/>
  <c r="BP44" i="154" s="1"/>
  <c r="AM212" i="154"/>
  <c r="AK212" i="154"/>
  <c r="AH212" i="154"/>
  <c r="AF212" i="154"/>
  <c r="AC212" i="154"/>
  <c r="AA212" i="154"/>
  <c r="X212" i="154"/>
  <c r="V212" i="154"/>
  <c r="S212" i="154"/>
  <c r="Q212" i="154"/>
  <c r="N212" i="154"/>
  <c r="L212" i="154"/>
  <c r="I212" i="154"/>
  <c r="G212" i="154"/>
  <c r="AQ211" i="154"/>
  <c r="AR211" i="154" s="1"/>
  <c r="BJ74" i="154" s="1"/>
  <c r="BW43" i="154" s="1"/>
  <c r="BY43" i="154" s="1"/>
  <c r="AO211" i="154"/>
  <c r="AP211" i="154" s="1"/>
  <c r="BH74" i="154" s="1"/>
  <c r="BT43" i="154" s="1"/>
  <c r="BV43" i="154" s="1"/>
  <c r="AQ210" i="154"/>
  <c r="AR210" i="154" s="1"/>
  <c r="BF74" i="154" s="1"/>
  <c r="BQ43" i="154" s="1"/>
  <c r="BS43" i="154" s="1"/>
  <c r="AO210" i="154"/>
  <c r="AP210" i="154" s="1"/>
  <c r="BD74" i="154" s="1"/>
  <c r="BN43" i="154" s="1"/>
  <c r="BP43" i="154" s="1"/>
  <c r="AM209" i="154"/>
  <c r="AK209" i="154"/>
  <c r="AH209" i="154"/>
  <c r="AF209" i="154"/>
  <c r="AC209" i="154"/>
  <c r="AA209" i="154"/>
  <c r="X209" i="154"/>
  <c r="V209" i="154"/>
  <c r="S209" i="154"/>
  <c r="Q209" i="154"/>
  <c r="N209" i="154"/>
  <c r="L209" i="154"/>
  <c r="AQ208" i="154"/>
  <c r="AR208" i="154" s="1"/>
  <c r="BJ73" i="154" s="1"/>
  <c r="BW42" i="154" s="1"/>
  <c r="BY42" i="154" s="1"/>
  <c r="AO208" i="154"/>
  <c r="AP208" i="154" s="1"/>
  <c r="BH73" i="154" s="1"/>
  <c r="BT42" i="154" s="1"/>
  <c r="BV42" i="154" s="1"/>
  <c r="AQ207" i="154"/>
  <c r="AR207" i="154" s="1"/>
  <c r="BF73" i="154" s="1"/>
  <c r="BQ42" i="154" s="1"/>
  <c r="BS42" i="154" s="1"/>
  <c r="AO207" i="154"/>
  <c r="AP207" i="154" s="1"/>
  <c r="BD73" i="154" s="1"/>
  <c r="BN42" i="154" s="1"/>
  <c r="BP42" i="154" s="1"/>
  <c r="AM206" i="154"/>
  <c r="AK206" i="154"/>
  <c r="AH206" i="154"/>
  <c r="AF206" i="154"/>
  <c r="AC206" i="154"/>
  <c r="AA206" i="154"/>
  <c r="X206" i="154"/>
  <c r="V206" i="154"/>
  <c r="S206" i="154"/>
  <c r="Q206" i="154"/>
  <c r="N206" i="154"/>
  <c r="L206" i="154"/>
  <c r="I206" i="154"/>
  <c r="G206" i="154"/>
  <c r="AQ205" i="154"/>
  <c r="AR205" i="154" s="1"/>
  <c r="BJ72" i="154" s="1"/>
  <c r="BW41" i="154" s="1"/>
  <c r="BY41" i="154" s="1"/>
  <c r="AO205" i="154"/>
  <c r="AP205" i="154" s="1"/>
  <c r="BH72" i="154" s="1"/>
  <c r="BT41" i="154" s="1"/>
  <c r="BV41" i="154" s="1"/>
  <c r="AQ204" i="154"/>
  <c r="AR204" i="154" s="1"/>
  <c r="BF72" i="154" s="1"/>
  <c r="BQ41" i="154" s="1"/>
  <c r="BS41" i="154" s="1"/>
  <c r="AO204" i="154"/>
  <c r="AP204" i="154" s="1"/>
  <c r="BD72" i="154" s="1"/>
  <c r="BN41" i="154" s="1"/>
  <c r="BP41" i="154" s="1"/>
  <c r="AM203" i="154"/>
  <c r="AK203" i="154"/>
  <c r="AH203" i="154"/>
  <c r="AF203" i="154"/>
  <c r="AC203" i="154"/>
  <c r="AA203" i="154"/>
  <c r="X203" i="154"/>
  <c r="V203" i="154"/>
  <c r="S203" i="154"/>
  <c r="Q203" i="154"/>
  <c r="N203" i="154"/>
  <c r="L203" i="154"/>
  <c r="I203" i="154"/>
  <c r="G203" i="154"/>
  <c r="AQ202" i="154"/>
  <c r="AR202" i="154" s="1"/>
  <c r="BJ71" i="154" s="1"/>
  <c r="BW40" i="154" s="1"/>
  <c r="BY40" i="154" s="1"/>
  <c r="AO202" i="154"/>
  <c r="AP202" i="154" s="1"/>
  <c r="BH71" i="154" s="1"/>
  <c r="BT40" i="154" s="1"/>
  <c r="BV40" i="154" s="1"/>
  <c r="AQ201" i="154"/>
  <c r="AR201" i="154" s="1"/>
  <c r="BF71" i="154" s="1"/>
  <c r="BQ40" i="154" s="1"/>
  <c r="BS40" i="154" s="1"/>
  <c r="AO201" i="154"/>
  <c r="AP201" i="154" s="1"/>
  <c r="BD71" i="154" s="1"/>
  <c r="BN40" i="154" s="1"/>
  <c r="BP40" i="154" s="1"/>
  <c r="AM200" i="154"/>
  <c r="AK200" i="154"/>
  <c r="AH200" i="154"/>
  <c r="AF200" i="154"/>
  <c r="AC200" i="154"/>
  <c r="AA200" i="154"/>
  <c r="X200" i="154"/>
  <c r="V200" i="154"/>
  <c r="S200" i="154"/>
  <c r="Q200" i="154"/>
  <c r="N200" i="154"/>
  <c r="L200" i="154"/>
  <c r="I200" i="154"/>
  <c r="G200" i="154"/>
  <c r="AQ199" i="154"/>
  <c r="AR199" i="154" s="1"/>
  <c r="BJ70" i="154" s="1"/>
  <c r="BW39" i="154" s="1"/>
  <c r="BY39" i="154" s="1"/>
  <c r="AO199" i="154"/>
  <c r="AP199" i="154" s="1"/>
  <c r="BH70" i="154" s="1"/>
  <c r="BT39" i="154" s="1"/>
  <c r="BV39" i="154" s="1"/>
  <c r="AQ198" i="154"/>
  <c r="AR198" i="154" s="1"/>
  <c r="BF70" i="154" s="1"/>
  <c r="BQ39" i="154" s="1"/>
  <c r="BS39" i="154" s="1"/>
  <c r="AO198" i="154"/>
  <c r="AP198" i="154" s="1"/>
  <c r="BD70" i="154" s="1"/>
  <c r="BN39" i="154" s="1"/>
  <c r="BP39" i="154" s="1"/>
  <c r="AM227" i="154"/>
  <c r="AK227" i="154"/>
  <c r="AH227" i="154"/>
  <c r="AF227" i="154"/>
  <c r="AC227" i="154"/>
  <c r="AA227" i="154"/>
  <c r="X227" i="154"/>
  <c r="V227" i="154"/>
  <c r="S227" i="154"/>
  <c r="Q227" i="154"/>
  <c r="N227" i="154"/>
  <c r="L227" i="154"/>
  <c r="I227" i="154"/>
  <c r="AQ226" i="154"/>
  <c r="AR226" i="154" s="1"/>
  <c r="BJ79" i="154" s="1"/>
  <c r="BW48" i="154" s="1"/>
  <c r="BY48" i="154" s="1"/>
  <c r="AO226" i="154"/>
  <c r="AP226" i="154" s="1"/>
  <c r="BH79" i="154" s="1"/>
  <c r="BT48" i="154" s="1"/>
  <c r="BV48" i="154" s="1"/>
  <c r="AQ225" i="154"/>
  <c r="AR225" i="154" s="1"/>
  <c r="BF79" i="154" s="1"/>
  <c r="BQ48" i="154" s="1"/>
  <c r="BS48" i="154" s="1"/>
  <c r="AO225" i="154"/>
  <c r="AP225" i="154" s="1"/>
  <c r="BD79" i="154" s="1"/>
  <c r="BN48" i="154" s="1"/>
  <c r="BP48" i="154" s="1"/>
  <c r="AM224" i="154"/>
  <c r="AK224" i="154"/>
  <c r="AH224" i="154"/>
  <c r="AF224" i="154"/>
  <c r="AC224" i="154"/>
  <c r="AA224" i="154"/>
  <c r="X224" i="154"/>
  <c r="V224" i="154"/>
  <c r="S224" i="154"/>
  <c r="Q224" i="154"/>
  <c r="N224" i="154"/>
  <c r="L224" i="154"/>
  <c r="I224" i="154"/>
  <c r="G224" i="154"/>
  <c r="AQ223" i="154"/>
  <c r="AR223" i="154" s="1"/>
  <c r="BJ78" i="154" s="1"/>
  <c r="BW47" i="154" s="1"/>
  <c r="BY47" i="154" s="1"/>
  <c r="AO223" i="154"/>
  <c r="AP223" i="154" s="1"/>
  <c r="BH78" i="154" s="1"/>
  <c r="BT47" i="154" s="1"/>
  <c r="BV47" i="154" s="1"/>
  <c r="AQ222" i="154"/>
  <c r="AR222" i="154" s="1"/>
  <c r="BF78" i="154" s="1"/>
  <c r="BQ47" i="154" s="1"/>
  <c r="BS47" i="154" s="1"/>
  <c r="AO222" i="154"/>
  <c r="AP222" i="154" s="1"/>
  <c r="BD78" i="154" s="1"/>
  <c r="BN47" i="154" s="1"/>
  <c r="BP47" i="154" s="1"/>
  <c r="AM26" i="154"/>
  <c r="AK26" i="154"/>
  <c r="AH26" i="154"/>
  <c r="AF26" i="154"/>
  <c r="AC26" i="154"/>
  <c r="AA26" i="154"/>
  <c r="X26" i="154"/>
  <c r="V26" i="154"/>
  <c r="S26" i="154"/>
  <c r="Q26" i="154"/>
  <c r="N26" i="154"/>
  <c r="L26" i="154"/>
  <c r="I26" i="154"/>
  <c r="G26" i="154"/>
  <c r="AQ25" i="154"/>
  <c r="AR25" i="154" s="1"/>
  <c r="BJ12" i="154" s="1"/>
  <c r="AO25" i="154"/>
  <c r="AP25" i="154" s="1"/>
  <c r="BH12" i="154" s="1"/>
  <c r="AQ24" i="154"/>
  <c r="AR24" i="154" s="1"/>
  <c r="BF12" i="154" s="1"/>
  <c r="AO24" i="154"/>
  <c r="AP24" i="154" s="1"/>
  <c r="BD12" i="154" s="1"/>
  <c r="AM23" i="154"/>
  <c r="AK23" i="154"/>
  <c r="AH23" i="154"/>
  <c r="AF23" i="154"/>
  <c r="AC23" i="154"/>
  <c r="AA23" i="154"/>
  <c r="X23" i="154"/>
  <c r="V23" i="154"/>
  <c r="S23" i="154"/>
  <c r="Q23" i="154"/>
  <c r="N23" i="154"/>
  <c r="L23" i="154"/>
  <c r="I23" i="154"/>
  <c r="G23" i="154"/>
  <c r="AQ22" i="154"/>
  <c r="AR22" i="154" s="1"/>
  <c r="BJ11" i="154" s="1"/>
  <c r="AO22" i="154"/>
  <c r="AP22" i="154" s="1"/>
  <c r="BH11" i="154" s="1"/>
  <c r="AQ21" i="154"/>
  <c r="AR21" i="154" s="1"/>
  <c r="BF11" i="154" s="1"/>
  <c r="AO21" i="154"/>
  <c r="AP21" i="154" s="1"/>
  <c r="BD11" i="154" s="1"/>
  <c r="AM20" i="154"/>
  <c r="AK20" i="154"/>
  <c r="AH20" i="154"/>
  <c r="AF20" i="154"/>
  <c r="AC20" i="154"/>
  <c r="AA20" i="154"/>
  <c r="X20" i="154"/>
  <c r="V20" i="154"/>
  <c r="S20" i="154"/>
  <c r="Q20" i="154"/>
  <c r="N20" i="154"/>
  <c r="L20" i="154"/>
  <c r="I20" i="154"/>
  <c r="G20" i="154"/>
  <c r="AQ19" i="154"/>
  <c r="AR19" i="154" s="1"/>
  <c r="BJ10" i="154" s="1"/>
  <c r="AO19" i="154"/>
  <c r="AP19" i="154" s="1"/>
  <c r="BH10" i="154" s="1"/>
  <c r="AQ18" i="154"/>
  <c r="AR18" i="154" s="1"/>
  <c r="BF10" i="154" s="1"/>
  <c r="AO18" i="154"/>
  <c r="AP18" i="154" s="1"/>
  <c r="BD10" i="154" s="1"/>
  <c r="AM17" i="154"/>
  <c r="AK17" i="154"/>
  <c r="AH17" i="154"/>
  <c r="AF17" i="154"/>
  <c r="AC17" i="154"/>
  <c r="AA17" i="154"/>
  <c r="X17" i="154"/>
  <c r="V17" i="154"/>
  <c r="S17" i="154"/>
  <c r="Q17" i="154"/>
  <c r="N17" i="154"/>
  <c r="L17" i="154"/>
  <c r="I17" i="154"/>
  <c r="G17" i="154"/>
  <c r="AQ16" i="154"/>
  <c r="AR16" i="154" s="1"/>
  <c r="BJ9" i="154" s="1"/>
  <c r="AO16" i="154"/>
  <c r="AP16" i="154" s="1"/>
  <c r="BH9" i="154" s="1"/>
  <c r="AQ15" i="154"/>
  <c r="AR15" i="154" s="1"/>
  <c r="BF9" i="154" s="1"/>
  <c r="AO15" i="154"/>
  <c r="AP15" i="154" s="1"/>
  <c r="BD9" i="154" s="1"/>
  <c r="AM38" i="154"/>
  <c r="AK38" i="154"/>
  <c r="AH38" i="154"/>
  <c r="AF38" i="154"/>
  <c r="AC38" i="154"/>
  <c r="AA38" i="154"/>
  <c r="X38" i="154"/>
  <c r="V38" i="154"/>
  <c r="S38" i="154"/>
  <c r="Q38" i="154"/>
  <c r="N38" i="154"/>
  <c r="L38" i="154"/>
  <c r="I38" i="154"/>
  <c r="G38" i="154"/>
  <c r="AQ37" i="154"/>
  <c r="AR37" i="154" s="1"/>
  <c r="BJ16" i="154" s="1"/>
  <c r="AO37" i="154"/>
  <c r="AP37" i="154" s="1"/>
  <c r="BH16" i="154" s="1"/>
  <c r="AQ36" i="154"/>
  <c r="AR36" i="154" s="1"/>
  <c r="BF16" i="154" s="1"/>
  <c r="AO36" i="154"/>
  <c r="AP36" i="154" s="1"/>
  <c r="BD16" i="154" s="1"/>
  <c r="AM35" i="154"/>
  <c r="AK35" i="154"/>
  <c r="AH35" i="154"/>
  <c r="AF35" i="154"/>
  <c r="AC35" i="154"/>
  <c r="AA35" i="154"/>
  <c r="X35" i="154"/>
  <c r="V35" i="154"/>
  <c r="S35" i="154"/>
  <c r="Q35" i="154"/>
  <c r="N35" i="154"/>
  <c r="L35" i="154"/>
  <c r="I35" i="154"/>
  <c r="G35" i="154"/>
  <c r="AQ34" i="154"/>
  <c r="AR34" i="154" s="1"/>
  <c r="BJ15" i="154" s="1"/>
  <c r="AO34" i="154"/>
  <c r="AP34" i="154" s="1"/>
  <c r="BH15" i="154" s="1"/>
  <c r="AQ33" i="154"/>
  <c r="AR33" i="154" s="1"/>
  <c r="BF15" i="154" s="1"/>
  <c r="AO33" i="154"/>
  <c r="AP33" i="154" s="1"/>
  <c r="BD15" i="154" s="1"/>
  <c r="AM32" i="154"/>
  <c r="AK32" i="154"/>
  <c r="AH32" i="154"/>
  <c r="AF32" i="154"/>
  <c r="AC32" i="154"/>
  <c r="AA32" i="154"/>
  <c r="X32" i="154"/>
  <c r="V32" i="154"/>
  <c r="S32" i="154"/>
  <c r="Q32" i="154"/>
  <c r="N32" i="154"/>
  <c r="L32" i="154"/>
  <c r="AQ31" i="154"/>
  <c r="AR31" i="154" s="1"/>
  <c r="BJ14" i="154" s="1"/>
  <c r="AO31" i="154"/>
  <c r="AP31" i="154" s="1"/>
  <c r="BH14" i="154" s="1"/>
  <c r="AQ30" i="154"/>
  <c r="AR30" i="154" s="1"/>
  <c r="BF14" i="154" s="1"/>
  <c r="AO30" i="154"/>
  <c r="AP30" i="154" s="1"/>
  <c r="BD14" i="154" s="1"/>
  <c r="AM29" i="154"/>
  <c r="AK29" i="154"/>
  <c r="AH29" i="154"/>
  <c r="AF29" i="154"/>
  <c r="AC29" i="154"/>
  <c r="AA29" i="154"/>
  <c r="X29" i="154"/>
  <c r="V29" i="154"/>
  <c r="S29" i="154"/>
  <c r="Q29" i="154"/>
  <c r="N29" i="154"/>
  <c r="L29" i="154"/>
  <c r="I29" i="154"/>
  <c r="G29" i="154"/>
  <c r="AQ28" i="154"/>
  <c r="AR28" i="154" s="1"/>
  <c r="BJ13" i="154" s="1"/>
  <c r="AO28" i="154"/>
  <c r="AP28" i="154" s="1"/>
  <c r="BH13" i="154" s="1"/>
  <c r="AQ27" i="154"/>
  <c r="AR27" i="154" s="1"/>
  <c r="BF13" i="154" s="1"/>
  <c r="AO27" i="154"/>
  <c r="AP27" i="154" s="1"/>
  <c r="BD13" i="154" s="1"/>
  <c r="AM50" i="154"/>
  <c r="AK50" i="154"/>
  <c r="AH50" i="154"/>
  <c r="AF50" i="154"/>
  <c r="AC50" i="154"/>
  <c r="AA50" i="154"/>
  <c r="X50" i="154"/>
  <c r="V50" i="154"/>
  <c r="S50" i="154"/>
  <c r="Q50" i="154"/>
  <c r="N50" i="154"/>
  <c r="L50" i="154"/>
  <c r="I50" i="154"/>
  <c r="G50" i="154"/>
  <c r="AQ49" i="154"/>
  <c r="AR49" i="154" s="1"/>
  <c r="BJ20" i="154" s="1"/>
  <c r="AO49" i="154"/>
  <c r="AP49" i="154" s="1"/>
  <c r="BH20" i="154" s="1"/>
  <c r="AQ48" i="154"/>
  <c r="AR48" i="154" s="1"/>
  <c r="BF20" i="154" s="1"/>
  <c r="AO48" i="154"/>
  <c r="AP48" i="154" s="1"/>
  <c r="BD20" i="154" s="1"/>
  <c r="AM47" i="154"/>
  <c r="AK47" i="154"/>
  <c r="AH47" i="154"/>
  <c r="AF47" i="154"/>
  <c r="AC47" i="154"/>
  <c r="AA47" i="154"/>
  <c r="X47" i="154"/>
  <c r="V47" i="154"/>
  <c r="S47" i="154"/>
  <c r="Q47" i="154"/>
  <c r="N47" i="154"/>
  <c r="I47" i="154"/>
  <c r="G47" i="154"/>
  <c r="AQ46" i="154"/>
  <c r="AR46" i="154" s="1"/>
  <c r="BJ19" i="154" s="1"/>
  <c r="AO46" i="154"/>
  <c r="AP46" i="154" s="1"/>
  <c r="BH19" i="154" s="1"/>
  <c r="AQ45" i="154"/>
  <c r="AR45" i="154" s="1"/>
  <c r="BF19" i="154" s="1"/>
  <c r="AO45" i="154"/>
  <c r="AP45" i="154" s="1"/>
  <c r="BD19" i="154" s="1"/>
  <c r="AM44" i="154"/>
  <c r="AK44" i="154"/>
  <c r="AH44" i="154"/>
  <c r="AF44" i="154"/>
  <c r="AC44" i="154"/>
  <c r="AA44" i="154"/>
  <c r="X44" i="154"/>
  <c r="V44" i="154"/>
  <c r="S44" i="154"/>
  <c r="Q44" i="154"/>
  <c r="N44" i="154"/>
  <c r="L44" i="154"/>
  <c r="AQ43" i="154"/>
  <c r="AR43" i="154" s="1"/>
  <c r="BJ18" i="154" s="1"/>
  <c r="AO43" i="154"/>
  <c r="AP43" i="154" s="1"/>
  <c r="BH18" i="154" s="1"/>
  <c r="AQ42" i="154"/>
  <c r="AR42" i="154" s="1"/>
  <c r="BF18" i="154" s="1"/>
  <c r="AO42" i="154"/>
  <c r="AP42" i="154" s="1"/>
  <c r="BD18" i="154" s="1"/>
  <c r="AM41" i="154"/>
  <c r="AK41" i="154"/>
  <c r="AH41" i="154"/>
  <c r="AF41" i="154"/>
  <c r="AC41" i="154"/>
  <c r="AA41" i="154"/>
  <c r="V41" i="154"/>
  <c r="S41" i="154"/>
  <c r="Q41" i="154"/>
  <c r="N41" i="154"/>
  <c r="L41" i="154"/>
  <c r="I41" i="154"/>
  <c r="G41" i="154"/>
  <c r="AQ40" i="154"/>
  <c r="AR40" i="154" s="1"/>
  <c r="BJ17" i="154" s="1"/>
  <c r="AO40" i="154"/>
  <c r="AP40" i="154" s="1"/>
  <c r="BH17" i="154" s="1"/>
  <c r="AQ39" i="154"/>
  <c r="AR39" i="154" s="1"/>
  <c r="BF17" i="154" s="1"/>
  <c r="AO39" i="154"/>
  <c r="AP39" i="154" s="1"/>
  <c r="BD17" i="154" s="1"/>
  <c r="AM53" i="154"/>
  <c r="AK53" i="154"/>
  <c r="AH53" i="154"/>
  <c r="AF53" i="154"/>
  <c r="AC53" i="154"/>
  <c r="AA53" i="154"/>
  <c r="X53" i="154"/>
  <c r="V53" i="154"/>
  <c r="S53" i="154"/>
  <c r="Q53" i="154"/>
  <c r="N53" i="154"/>
  <c r="L53" i="154"/>
  <c r="I53" i="154"/>
  <c r="G53" i="154"/>
  <c r="AQ52" i="154"/>
  <c r="AR52" i="154" s="1"/>
  <c r="BJ21" i="154" s="1"/>
  <c r="AO52" i="154"/>
  <c r="AP52" i="154" s="1"/>
  <c r="BH21" i="154" s="1"/>
  <c r="AQ51" i="154"/>
  <c r="AR51" i="154" s="1"/>
  <c r="BF21" i="154" s="1"/>
  <c r="AO51" i="154"/>
  <c r="AP51" i="154" s="1"/>
  <c r="BD21" i="154" s="1"/>
  <c r="AM14" i="154"/>
  <c r="AK14" i="154"/>
  <c r="AH14" i="154"/>
  <c r="AF14" i="154"/>
  <c r="AC14" i="154"/>
  <c r="AA14" i="154"/>
  <c r="X14" i="154"/>
  <c r="V14" i="154"/>
  <c r="S14" i="154"/>
  <c r="Q14" i="154"/>
  <c r="N14" i="154"/>
  <c r="L14" i="154"/>
  <c r="I14" i="154"/>
  <c r="G14" i="154"/>
  <c r="AQ13" i="154"/>
  <c r="AR13" i="154" s="1"/>
  <c r="BJ8" i="154" s="1"/>
  <c r="AO13" i="154"/>
  <c r="AP13" i="154" s="1"/>
  <c r="BH8" i="154" s="1"/>
  <c r="AQ12" i="154"/>
  <c r="AR12" i="154" s="1"/>
  <c r="BF8" i="154" s="1"/>
  <c r="AO12" i="154"/>
  <c r="AP12" i="154" s="1"/>
  <c r="BD8" i="154" s="1"/>
  <c r="AM11" i="154"/>
  <c r="AK11" i="154"/>
  <c r="AH11" i="154"/>
  <c r="AF11" i="154"/>
  <c r="AC11" i="154"/>
  <c r="AA11" i="154"/>
  <c r="X11" i="154"/>
  <c r="V11" i="154"/>
  <c r="S11" i="154"/>
  <c r="Q11" i="154"/>
  <c r="N11" i="154"/>
  <c r="L11" i="154"/>
  <c r="I11" i="154"/>
  <c r="G11" i="154"/>
  <c r="AQ10" i="154"/>
  <c r="AO10" i="154"/>
  <c r="AQ9" i="154"/>
  <c r="AO9" i="154"/>
  <c r="AM8" i="154"/>
  <c r="AK8" i="154"/>
  <c r="AH8" i="154"/>
  <c r="AF8" i="154"/>
  <c r="AC8" i="154"/>
  <c r="AA8" i="154"/>
  <c r="X8" i="154"/>
  <c r="V8" i="154"/>
  <c r="S8" i="154"/>
  <c r="Q8" i="154"/>
  <c r="N8" i="154"/>
  <c r="L8" i="154"/>
  <c r="I8" i="154"/>
  <c r="G8" i="154"/>
  <c r="AQ7" i="154"/>
  <c r="AO7" i="154"/>
  <c r="AQ6" i="154"/>
  <c r="AO6" i="154"/>
  <c r="AP10" i="154" l="1"/>
  <c r="BH7" i="154" s="1"/>
  <c r="AP105" i="154"/>
  <c r="BD39" i="154" s="1"/>
  <c r="BN8" i="154" s="1"/>
  <c r="BP8" i="154" s="1"/>
  <c r="AR105" i="154"/>
  <c r="BF39" i="154" s="1"/>
  <c r="BQ8" i="154" s="1"/>
  <c r="BS8" i="154" s="1"/>
  <c r="AR81" i="154"/>
  <c r="AR85" i="154"/>
  <c r="BJ32" i="154" s="1"/>
  <c r="AP81" i="154"/>
  <c r="AR6" i="154"/>
  <c r="AP7" i="154"/>
  <c r="AP9" i="154"/>
  <c r="BD7" i="154" s="1"/>
  <c r="AP106" i="154"/>
  <c r="BH39" i="154" s="1"/>
  <c r="BT8" i="154" s="1"/>
  <c r="BV8" i="154" s="1"/>
  <c r="AP82" i="154"/>
  <c r="AP84" i="154"/>
  <c r="BD32" i="154" s="1"/>
  <c r="AP6" i="154"/>
  <c r="BD6" i="154" s="1"/>
  <c r="BN6" i="154" s="1"/>
  <c r="BP6" i="154" s="1"/>
  <c r="AP85" i="154"/>
  <c r="BH32" i="154" s="1"/>
  <c r="AR10" i="154"/>
  <c r="BJ7" i="154" s="1"/>
  <c r="AR7" i="154"/>
  <c r="AR9" i="154"/>
  <c r="BF7" i="154" s="1"/>
  <c r="AR106" i="154"/>
  <c r="BJ39" i="154" s="1"/>
  <c r="BW8" i="154" s="1"/>
  <c r="BY8" i="154" s="1"/>
  <c r="AR82" i="154"/>
  <c r="AR84" i="154"/>
  <c r="BF32" i="154" s="1"/>
  <c r="AQ152" i="154"/>
  <c r="AR152" i="154" s="1"/>
  <c r="I152" i="154"/>
  <c r="AQ164" i="154"/>
  <c r="AR164" i="154" s="1"/>
  <c r="I164" i="154"/>
  <c r="AO47" i="154"/>
  <c r="AP47" i="154" s="1"/>
  <c r="L47" i="154"/>
  <c r="AO155" i="154"/>
  <c r="AP155" i="154" s="1"/>
  <c r="G155" i="154"/>
  <c r="AO167" i="154"/>
  <c r="AP167" i="154" s="1"/>
  <c r="G167" i="154"/>
  <c r="AO107" i="154"/>
  <c r="G107" i="154"/>
  <c r="AO95" i="154"/>
  <c r="AP95" i="154" s="1"/>
  <c r="G95" i="154"/>
  <c r="AO86" i="154"/>
  <c r="Q86" i="154"/>
  <c r="AQ116" i="154"/>
  <c r="AR116" i="154" s="1"/>
  <c r="N116" i="154"/>
  <c r="AQ77" i="154"/>
  <c r="AR77" i="154" s="1"/>
  <c r="S77" i="154"/>
  <c r="AQ158" i="154"/>
  <c r="AR158" i="154" s="1"/>
  <c r="I158" i="154"/>
  <c r="AQ170" i="154"/>
  <c r="AR170" i="154" s="1"/>
  <c r="I170" i="154"/>
  <c r="AQ110" i="154"/>
  <c r="AR110" i="154" s="1"/>
  <c r="I110" i="154"/>
  <c r="AQ125" i="154"/>
  <c r="AR125" i="154" s="1"/>
  <c r="X125" i="154"/>
  <c r="AQ41" i="154"/>
  <c r="AR41" i="154" s="1"/>
  <c r="X41" i="154"/>
  <c r="AO44" i="154"/>
  <c r="AP44" i="154" s="1"/>
  <c r="G44" i="154"/>
  <c r="AO32" i="154"/>
  <c r="AP32" i="154" s="1"/>
  <c r="G32" i="154"/>
  <c r="AO227" i="154"/>
  <c r="AP227" i="154" s="1"/>
  <c r="G227" i="154"/>
  <c r="AO209" i="154"/>
  <c r="AP209" i="154" s="1"/>
  <c r="G209" i="154"/>
  <c r="AO221" i="154"/>
  <c r="AP221" i="154" s="1"/>
  <c r="G221" i="154"/>
  <c r="AO185" i="154"/>
  <c r="AP185" i="154" s="1"/>
  <c r="G185" i="154"/>
  <c r="AO197" i="154"/>
  <c r="AP197" i="154" s="1"/>
  <c r="G197" i="154"/>
  <c r="AO161" i="154"/>
  <c r="AP161" i="154" s="1"/>
  <c r="G161" i="154"/>
  <c r="AO173" i="154"/>
  <c r="AP173" i="154" s="1"/>
  <c r="G173" i="154"/>
  <c r="AO137" i="154"/>
  <c r="AP137" i="154" s="1"/>
  <c r="G137" i="154"/>
  <c r="AO104" i="154"/>
  <c r="AP104" i="154" s="1"/>
  <c r="G104" i="154"/>
  <c r="AQ44" i="154"/>
  <c r="AR44" i="154" s="1"/>
  <c r="I44" i="154"/>
  <c r="AQ32" i="154"/>
  <c r="AR32" i="154" s="1"/>
  <c r="I32" i="154"/>
  <c r="AQ209" i="154"/>
  <c r="AR209" i="154" s="1"/>
  <c r="I209" i="154"/>
  <c r="AQ221" i="154"/>
  <c r="AR221" i="154" s="1"/>
  <c r="I221" i="154"/>
  <c r="AQ185" i="154"/>
  <c r="AR185" i="154" s="1"/>
  <c r="I185" i="154"/>
  <c r="AQ197" i="154"/>
  <c r="AR197" i="154" s="1"/>
  <c r="I197" i="154"/>
  <c r="AQ137" i="154"/>
  <c r="AR137" i="154" s="1"/>
  <c r="I137" i="154"/>
  <c r="AQ86" i="154"/>
  <c r="N86" i="154"/>
  <c r="AQ98" i="154"/>
  <c r="AR98" i="154" s="1"/>
  <c r="N98" i="154"/>
  <c r="AO35" i="154"/>
  <c r="AP35" i="154" s="1"/>
  <c r="AO200" i="154"/>
  <c r="AP200" i="154" s="1"/>
  <c r="AO212" i="154"/>
  <c r="AP212" i="154" s="1"/>
  <c r="AO182" i="154"/>
  <c r="AP182" i="154" s="1"/>
  <c r="AO194" i="154"/>
  <c r="AP194" i="154" s="1"/>
  <c r="AO134" i="154"/>
  <c r="AP134" i="154" s="1"/>
  <c r="AO146" i="154"/>
  <c r="AP146" i="154" s="1"/>
  <c r="AO149" i="154"/>
  <c r="AP149" i="154" s="1"/>
  <c r="AQ104" i="154"/>
  <c r="AR104" i="154" s="1"/>
  <c r="AO125" i="154"/>
  <c r="AP125" i="154" s="1"/>
  <c r="AO98" i="154"/>
  <c r="AP98" i="154" s="1"/>
  <c r="AQ14" i="154"/>
  <c r="AR14" i="154" s="1"/>
  <c r="AO17" i="154"/>
  <c r="AP17" i="154" s="1"/>
  <c r="AQ149" i="154"/>
  <c r="AR149" i="154" s="1"/>
  <c r="AQ89" i="154"/>
  <c r="AR89" i="154" s="1"/>
  <c r="AO56" i="154"/>
  <c r="AP56" i="154" s="1"/>
  <c r="AO14" i="154"/>
  <c r="AP14" i="154" s="1"/>
  <c r="AO53" i="154"/>
  <c r="AP53" i="154" s="1"/>
  <c r="AO41" i="154"/>
  <c r="AP41" i="154" s="1"/>
  <c r="AO50" i="154"/>
  <c r="AP50" i="154" s="1"/>
  <c r="AO38" i="154"/>
  <c r="AP38" i="154" s="1"/>
  <c r="AQ17" i="154"/>
  <c r="AR17" i="154" s="1"/>
  <c r="AO20" i="154"/>
  <c r="AP20" i="154" s="1"/>
  <c r="AQ23" i="154"/>
  <c r="AR23" i="154" s="1"/>
  <c r="AO26" i="154"/>
  <c r="AP26" i="154" s="1"/>
  <c r="AO203" i="154"/>
  <c r="AP203" i="154" s="1"/>
  <c r="AO215" i="154"/>
  <c r="AP215" i="154" s="1"/>
  <c r="AO179" i="154"/>
  <c r="AP179" i="154" s="1"/>
  <c r="AO191" i="154"/>
  <c r="AP191" i="154" s="1"/>
  <c r="AO131" i="154"/>
  <c r="AP131" i="154" s="1"/>
  <c r="AO143" i="154"/>
  <c r="AP143" i="154" s="1"/>
  <c r="AO119" i="154"/>
  <c r="AP119" i="154" s="1"/>
  <c r="AO80" i="154"/>
  <c r="AP80" i="154" s="1"/>
  <c r="AO89" i="154"/>
  <c r="AP89" i="154" s="1"/>
  <c r="AO101" i="154"/>
  <c r="AP101" i="154" s="1"/>
  <c r="AQ56" i="154"/>
  <c r="AR56" i="154" s="1"/>
  <c r="AO59" i="154"/>
  <c r="AP59" i="154" s="1"/>
  <c r="AQ62" i="154"/>
  <c r="AR62" i="154" s="1"/>
  <c r="AO65" i="154"/>
  <c r="AP65" i="154" s="1"/>
  <c r="AQ68" i="154"/>
  <c r="AR68" i="154" s="1"/>
  <c r="AO71" i="154"/>
  <c r="AP71" i="154" s="1"/>
  <c r="AQ74" i="154"/>
  <c r="AR74" i="154" s="1"/>
  <c r="AQ50" i="154"/>
  <c r="AR50" i="154" s="1"/>
  <c r="AQ218" i="154"/>
  <c r="AR218" i="154" s="1"/>
  <c r="AQ176" i="154"/>
  <c r="AR176" i="154" s="1"/>
  <c r="AO122" i="154"/>
  <c r="AP122" i="154" s="1"/>
  <c r="AO77" i="154"/>
  <c r="AP77" i="154" s="1"/>
  <c r="AQ8" i="154"/>
  <c r="AQ53" i="154"/>
  <c r="AR53" i="154" s="1"/>
  <c r="AQ47" i="154"/>
  <c r="AR47" i="154" s="1"/>
  <c r="AQ38" i="154"/>
  <c r="AR38" i="154" s="1"/>
  <c r="AQ20" i="154"/>
  <c r="AR20" i="154" s="1"/>
  <c r="AQ26" i="154"/>
  <c r="AR26" i="154" s="1"/>
  <c r="AQ203" i="154"/>
  <c r="AR203" i="154" s="1"/>
  <c r="AQ215" i="154"/>
  <c r="AR215" i="154" s="1"/>
  <c r="AQ179" i="154"/>
  <c r="AR179" i="154" s="1"/>
  <c r="AQ191" i="154"/>
  <c r="AR191" i="154" s="1"/>
  <c r="AQ131" i="154"/>
  <c r="AR131" i="154" s="1"/>
  <c r="AQ143" i="154"/>
  <c r="AR143" i="154" s="1"/>
  <c r="AQ113" i="154"/>
  <c r="AR113" i="154" s="1"/>
  <c r="AO116" i="154"/>
  <c r="AP116" i="154" s="1"/>
  <c r="AQ83" i="154"/>
  <c r="AQ92" i="154"/>
  <c r="AR92" i="154" s="1"/>
  <c r="AQ59" i="154"/>
  <c r="AR59" i="154" s="1"/>
  <c r="AQ65" i="154"/>
  <c r="AR65" i="154" s="1"/>
  <c r="AQ71" i="154"/>
  <c r="AR71" i="154" s="1"/>
  <c r="AO74" i="154"/>
  <c r="AP74" i="154" s="1"/>
  <c r="AQ206" i="154"/>
  <c r="AR206" i="154" s="1"/>
  <c r="AQ134" i="154"/>
  <c r="AR134" i="154" s="1"/>
  <c r="AQ80" i="154"/>
  <c r="AR80" i="154" s="1"/>
  <c r="AO62" i="154"/>
  <c r="AP62" i="154" s="1"/>
  <c r="AO68" i="154"/>
  <c r="AP68" i="154" s="1"/>
  <c r="AO29" i="154"/>
  <c r="AP29" i="154" s="1"/>
  <c r="AO224" i="154"/>
  <c r="AP224" i="154" s="1"/>
  <c r="AO206" i="154"/>
  <c r="AP206" i="154" s="1"/>
  <c r="AO218" i="154"/>
  <c r="AP218" i="154" s="1"/>
  <c r="AO176" i="154"/>
  <c r="AP176" i="154" s="1"/>
  <c r="AO188" i="154"/>
  <c r="AP188" i="154" s="1"/>
  <c r="AO128" i="154"/>
  <c r="AP128" i="154" s="1"/>
  <c r="AO140" i="154"/>
  <c r="AP140" i="154" s="1"/>
  <c r="AO113" i="154"/>
  <c r="AP113" i="154" s="1"/>
  <c r="AQ122" i="154"/>
  <c r="AR122" i="154" s="1"/>
  <c r="AO83" i="154"/>
  <c r="AO92" i="154"/>
  <c r="AP92" i="154" s="1"/>
  <c r="AQ35" i="154"/>
  <c r="AR35" i="154" s="1"/>
  <c r="AO23" i="154"/>
  <c r="AP23" i="154" s="1"/>
  <c r="AQ224" i="154"/>
  <c r="AR224" i="154" s="1"/>
  <c r="AQ188" i="154"/>
  <c r="AR188" i="154" s="1"/>
  <c r="AO170" i="154"/>
  <c r="AP170" i="154" s="1"/>
  <c r="AQ146" i="154"/>
  <c r="AR146" i="154" s="1"/>
  <c r="AQ119" i="154"/>
  <c r="AR119" i="154" s="1"/>
  <c r="AQ101" i="154"/>
  <c r="AR101" i="154" s="1"/>
  <c r="AQ29" i="154"/>
  <c r="AR29" i="154" s="1"/>
  <c r="AQ200" i="154"/>
  <c r="AR200" i="154" s="1"/>
  <c r="AQ212" i="154"/>
  <c r="AR212" i="154" s="1"/>
  <c r="AQ182" i="154"/>
  <c r="AR182" i="154" s="1"/>
  <c r="AQ194" i="154"/>
  <c r="AR194" i="154" s="1"/>
  <c r="AQ155" i="154"/>
  <c r="AR155" i="154" s="1"/>
  <c r="AQ161" i="154"/>
  <c r="AR161" i="154" s="1"/>
  <c r="AQ167" i="154"/>
  <c r="AR167" i="154" s="1"/>
  <c r="AQ173" i="154"/>
  <c r="AR173" i="154" s="1"/>
  <c r="AQ128" i="154"/>
  <c r="AR128" i="154" s="1"/>
  <c r="AQ140" i="154"/>
  <c r="AR140" i="154" s="1"/>
  <c r="AQ107" i="154"/>
  <c r="AO110" i="154"/>
  <c r="AP110" i="154" s="1"/>
  <c r="AQ95" i="154"/>
  <c r="AR95" i="154" s="1"/>
  <c r="AQ227" i="154"/>
  <c r="AR227" i="154" s="1"/>
  <c r="AO152" i="154"/>
  <c r="AP152" i="154" s="1"/>
  <c r="AO158" i="154"/>
  <c r="AP158" i="154" s="1"/>
  <c r="AO164" i="154"/>
  <c r="AP164" i="154" s="1"/>
  <c r="AQ11" i="154"/>
  <c r="AO11" i="154"/>
  <c r="AO8" i="154"/>
  <c r="AO6" i="145"/>
  <c r="AQ6" i="145"/>
  <c r="AO7" i="145"/>
  <c r="AQ7" i="145"/>
  <c r="G8" i="145"/>
  <c r="I8" i="145"/>
  <c r="L8" i="145"/>
  <c r="N8" i="145"/>
  <c r="Q8" i="145"/>
  <c r="S8" i="145"/>
  <c r="V8" i="145"/>
  <c r="X8" i="145"/>
  <c r="AA8" i="145"/>
  <c r="AC8" i="145"/>
  <c r="AF8" i="145"/>
  <c r="AH8" i="145"/>
  <c r="AM8" i="145"/>
  <c r="AO9" i="145"/>
  <c r="AQ9" i="145"/>
  <c r="AO10" i="145"/>
  <c r="AQ10" i="145"/>
  <c r="G11" i="145"/>
  <c r="I11" i="145"/>
  <c r="L11" i="145"/>
  <c r="N11" i="145"/>
  <c r="Q11" i="145"/>
  <c r="S11" i="145"/>
  <c r="V11" i="145"/>
  <c r="X11" i="145"/>
  <c r="AA11" i="145"/>
  <c r="AC11" i="145"/>
  <c r="AF11" i="145"/>
  <c r="AH11" i="145"/>
  <c r="AM11" i="145"/>
  <c r="AO12" i="145"/>
  <c r="AP12" i="145" s="1"/>
  <c r="AQ12" i="145"/>
  <c r="AR12" i="145" s="1"/>
  <c r="AO13" i="145"/>
  <c r="AP13" i="145" s="1"/>
  <c r="AQ13" i="145"/>
  <c r="AR13" i="145" s="1"/>
  <c r="G14" i="145"/>
  <c r="I14" i="145"/>
  <c r="L14" i="145"/>
  <c r="N14" i="145"/>
  <c r="Q14" i="145"/>
  <c r="S14" i="145"/>
  <c r="V14" i="145"/>
  <c r="X14" i="145"/>
  <c r="AA14" i="145"/>
  <c r="AC14" i="145"/>
  <c r="AF14" i="145"/>
  <c r="AH14" i="145"/>
  <c r="AM14" i="145"/>
  <c r="AO15" i="145"/>
  <c r="AP15" i="145" s="1"/>
  <c r="AQ15" i="145"/>
  <c r="AR15" i="145" s="1"/>
  <c r="BG9" i="145" s="1"/>
  <c r="AO16" i="145"/>
  <c r="AP16" i="145" s="1"/>
  <c r="AQ16" i="145"/>
  <c r="AR16" i="145" s="1"/>
  <c r="G17" i="145"/>
  <c r="I17" i="145"/>
  <c r="L17" i="145"/>
  <c r="N17" i="145"/>
  <c r="Q17" i="145"/>
  <c r="S17" i="145"/>
  <c r="V17" i="145"/>
  <c r="X17" i="145"/>
  <c r="AA17" i="145"/>
  <c r="AC17" i="145"/>
  <c r="AF17" i="145"/>
  <c r="AH17" i="145"/>
  <c r="AM17" i="145"/>
  <c r="AO18" i="145"/>
  <c r="AP18" i="145" s="1"/>
  <c r="BE10" i="145" s="1"/>
  <c r="AQ18" i="145"/>
  <c r="AR18" i="145" s="1"/>
  <c r="BG10" i="145" s="1"/>
  <c r="AO19" i="145"/>
  <c r="AP19" i="145" s="1"/>
  <c r="AQ19" i="145"/>
  <c r="AR19" i="145" s="1"/>
  <c r="G20" i="145"/>
  <c r="I20" i="145"/>
  <c r="L20" i="145"/>
  <c r="N20" i="145"/>
  <c r="Q20" i="145"/>
  <c r="S20" i="145"/>
  <c r="V20" i="145"/>
  <c r="X20" i="145"/>
  <c r="AA20" i="145"/>
  <c r="AC20" i="145"/>
  <c r="AF20" i="145"/>
  <c r="AH20" i="145"/>
  <c r="AM20" i="145"/>
  <c r="AO21" i="145"/>
  <c r="AP21" i="145" s="1"/>
  <c r="BE11" i="145" s="1"/>
  <c r="AQ21" i="145"/>
  <c r="AR21" i="145" s="1"/>
  <c r="AO22" i="145"/>
  <c r="AP22" i="145" s="1"/>
  <c r="AQ22" i="145"/>
  <c r="AR22" i="145" s="1"/>
  <c r="G23" i="145"/>
  <c r="I23" i="145"/>
  <c r="L23" i="145"/>
  <c r="N23" i="145"/>
  <c r="Q23" i="145"/>
  <c r="S23" i="145"/>
  <c r="V23" i="145"/>
  <c r="X23" i="145"/>
  <c r="AA23" i="145"/>
  <c r="AC23" i="145"/>
  <c r="AF23" i="145"/>
  <c r="AH23" i="145"/>
  <c r="AM23" i="145"/>
  <c r="AO24" i="145"/>
  <c r="AP24" i="145" s="1"/>
  <c r="AQ24" i="145"/>
  <c r="AR24" i="145" s="1"/>
  <c r="AO25" i="145"/>
  <c r="AP25" i="145" s="1"/>
  <c r="AQ25" i="145"/>
  <c r="AR25" i="145" s="1"/>
  <c r="G26" i="145"/>
  <c r="I26" i="145"/>
  <c r="L26" i="145"/>
  <c r="N26" i="145"/>
  <c r="Q26" i="145"/>
  <c r="S26" i="145"/>
  <c r="V26" i="145"/>
  <c r="X26" i="145"/>
  <c r="AA26" i="145"/>
  <c r="AC26" i="145"/>
  <c r="AF26" i="145"/>
  <c r="AH26" i="145"/>
  <c r="AM26" i="145"/>
  <c r="AO27" i="145"/>
  <c r="AP27" i="145" s="1"/>
  <c r="AQ27" i="145"/>
  <c r="AR27" i="145" s="1"/>
  <c r="BG13" i="145" s="1"/>
  <c r="AO28" i="145"/>
  <c r="AP28" i="145" s="1"/>
  <c r="AQ28" i="145"/>
  <c r="AR28" i="145" s="1"/>
  <c r="G29" i="145"/>
  <c r="I29" i="145"/>
  <c r="L29" i="145"/>
  <c r="N29" i="145"/>
  <c r="Q29" i="145"/>
  <c r="S29" i="145"/>
  <c r="V29" i="145"/>
  <c r="X29" i="145"/>
  <c r="AA29" i="145"/>
  <c r="AC29" i="145"/>
  <c r="AF29" i="145"/>
  <c r="AH29" i="145"/>
  <c r="AM29" i="145"/>
  <c r="AO30" i="145"/>
  <c r="AP30" i="145" s="1"/>
  <c r="BE14" i="145" s="1"/>
  <c r="AQ30" i="145"/>
  <c r="AR30" i="145" s="1"/>
  <c r="BG14" i="145" s="1"/>
  <c r="AO31" i="145"/>
  <c r="AP31" i="145" s="1"/>
  <c r="AQ31" i="145"/>
  <c r="AR31" i="145" s="1"/>
  <c r="G32" i="145"/>
  <c r="I32" i="145"/>
  <c r="L32" i="145"/>
  <c r="N32" i="145"/>
  <c r="Q32" i="145"/>
  <c r="S32" i="145"/>
  <c r="V32" i="145"/>
  <c r="X32" i="145"/>
  <c r="AA32" i="145"/>
  <c r="AC32" i="145"/>
  <c r="AF32" i="145"/>
  <c r="AH32" i="145"/>
  <c r="AM32" i="145"/>
  <c r="AO33" i="145"/>
  <c r="AP33" i="145" s="1"/>
  <c r="BE15" i="145" s="1"/>
  <c r="AQ33" i="145"/>
  <c r="AR33" i="145" s="1"/>
  <c r="AO34" i="145"/>
  <c r="AP34" i="145" s="1"/>
  <c r="AQ34" i="145"/>
  <c r="AR34" i="145" s="1"/>
  <c r="G35" i="145"/>
  <c r="I35" i="145"/>
  <c r="L35" i="145"/>
  <c r="N35" i="145"/>
  <c r="Q35" i="145"/>
  <c r="S35" i="145"/>
  <c r="V35" i="145"/>
  <c r="X35" i="145"/>
  <c r="AA35" i="145"/>
  <c r="AC35" i="145"/>
  <c r="AF35" i="145"/>
  <c r="AH35" i="145"/>
  <c r="AM35" i="145"/>
  <c r="AO36" i="145"/>
  <c r="AP36" i="145" s="1"/>
  <c r="AQ36" i="145"/>
  <c r="AR36" i="145" s="1"/>
  <c r="AO37" i="145"/>
  <c r="AP37" i="145" s="1"/>
  <c r="AQ37" i="145"/>
  <c r="AR37" i="145" s="1"/>
  <c r="G38" i="145"/>
  <c r="I38" i="145"/>
  <c r="L38" i="145"/>
  <c r="N38" i="145"/>
  <c r="Q38" i="145"/>
  <c r="S38" i="145"/>
  <c r="V38" i="145"/>
  <c r="X38" i="145"/>
  <c r="AA38" i="145"/>
  <c r="AC38" i="145"/>
  <c r="AF38" i="145"/>
  <c r="AH38" i="145"/>
  <c r="AM38" i="145"/>
  <c r="AO39" i="145"/>
  <c r="AP39" i="145" s="1"/>
  <c r="AQ39" i="145"/>
  <c r="AR39" i="145" s="1"/>
  <c r="BG17" i="145" s="1"/>
  <c r="AO40" i="145"/>
  <c r="AP40" i="145" s="1"/>
  <c r="AQ40" i="145"/>
  <c r="AR40" i="145" s="1"/>
  <c r="G41" i="145"/>
  <c r="I41" i="145"/>
  <c r="L41" i="145"/>
  <c r="N41" i="145"/>
  <c r="Q41" i="145"/>
  <c r="S41" i="145"/>
  <c r="V41" i="145"/>
  <c r="X41" i="145"/>
  <c r="AA41" i="145"/>
  <c r="AC41" i="145"/>
  <c r="AF41" i="145"/>
  <c r="AH41" i="145"/>
  <c r="AM41" i="145"/>
  <c r="AO42" i="145"/>
  <c r="AP42" i="145" s="1"/>
  <c r="BE18" i="145" s="1"/>
  <c r="AQ42" i="145"/>
  <c r="AR42" i="145" s="1"/>
  <c r="BG18" i="145" s="1"/>
  <c r="AO43" i="145"/>
  <c r="AP43" i="145" s="1"/>
  <c r="AQ43" i="145"/>
  <c r="AR43" i="145" s="1"/>
  <c r="G44" i="145"/>
  <c r="I44" i="145"/>
  <c r="L44" i="145"/>
  <c r="N44" i="145"/>
  <c r="Q44" i="145"/>
  <c r="S44" i="145"/>
  <c r="V44" i="145"/>
  <c r="X44" i="145"/>
  <c r="AA44" i="145"/>
  <c r="AC44" i="145"/>
  <c r="AF44" i="145"/>
  <c r="AH44" i="145"/>
  <c r="AM44" i="145"/>
  <c r="AO45" i="145"/>
  <c r="AP45" i="145" s="1"/>
  <c r="BE19" i="145" s="1"/>
  <c r="AQ45" i="145"/>
  <c r="AR45" i="145" s="1"/>
  <c r="AO46" i="145"/>
  <c r="AP46" i="145" s="1"/>
  <c r="AQ46" i="145"/>
  <c r="AR46" i="145" s="1"/>
  <c r="G47" i="145"/>
  <c r="I47" i="145"/>
  <c r="L47" i="145"/>
  <c r="N47" i="145"/>
  <c r="Q47" i="145"/>
  <c r="S47" i="145"/>
  <c r="V47" i="145"/>
  <c r="X47" i="145"/>
  <c r="AA47" i="145"/>
  <c r="AC47" i="145"/>
  <c r="AF47" i="145"/>
  <c r="AH47" i="145"/>
  <c r="AM47" i="145"/>
  <c r="AO48" i="145"/>
  <c r="AP48" i="145" s="1"/>
  <c r="AQ48" i="145"/>
  <c r="AR48" i="145" s="1"/>
  <c r="AO49" i="145"/>
  <c r="AP49" i="145" s="1"/>
  <c r="AQ49" i="145"/>
  <c r="AR49" i="145" s="1"/>
  <c r="G50" i="145"/>
  <c r="I50" i="145"/>
  <c r="L50" i="145"/>
  <c r="N50" i="145"/>
  <c r="Q50" i="145"/>
  <c r="S50" i="145"/>
  <c r="V50" i="145"/>
  <c r="X50" i="145"/>
  <c r="AA50" i="145"/>
  <c r="AC50" i="145"/>
  <c r="AF50" i="145"/>
  <c r="AH50" i="145"/>
  <c r="AM50" i="145"/>
  <c r="AO51" i="145"/>
  <c r="AP51" i="145" s="1"/>
  <c r="AQ51" i="145"/>
  <c r="AR51" i="145" s="1"/>
  <c r="BG21" i="145" s="1"/>
  <c r="AO52" i="145"/>
  <c r="AP52" i="145" s="1"/>
  <c r="AQ52" i="145"/>
  <c r="AR52" i="145" s="1"/>
  <c r="G53" i="145"/>
  <c r="I53" i="145"/>
  <c r="L53" i="145"/>
  <c r="N53" i="145"/>
  <c r="Q53" i="145"/>
  <c r="S53" i="145"/>
  <c r="V53" i="145"/>
  <c r="X53" i="145"/>
  <c r="AA53" i="145"/>
  <c r="AC53" i="145"/>
  <c r="AF53" i="145"/>
  <c r="AH53" i="145"/>
  <c r="AM53" i="145"/>
  <c r="AO54" i="145"/>
  <c r="AP54" i="145" s="1"/>
  <c r="BE22" i="145" s="1"/>
  <c r="AQ54" i="145"/>
  <c r="AR54" i="145" s="1"/>
  <c r="BG22" i="145" s="1"/>
  <c r="AO55" i="145"/>
  <c r="AP55" i="145" s="1"/>
  <c r="AQ55" i="145"/>
  <c r="AR55" i="145" s="1"/>
  <c r="G56" i="145"/>
  <c r="I56" i="145"/>
  <c r="L56" i="145"/>
  <c r="N56" i="145"/>
  <c r="Q56" i="145"/>
  <c r="S56" i="145"/>
  <c r="V56" i="145"/>
  <c r="X56" i="145"/>
  <c r="AA56" i="145"/>
  <c r="AC56" i="145"/>
  <c r="AF56" i="145"/>
  <c r="AH56" i="145"/>
  <c r="AM56" i="145"/>
  <c r="AO57" i="145"/>
  <c r="AP57" i="145" s="1"/>
  <c r="BE23" i="145" s="1"/>
  <c r="AQ57" i="145"/>
  <c r="AR57" i="145" s="1"/>
  <c r="AO58" i="145"/>
  <c r="AP58" i="145" s="1"/>
  <c r="AQ58" i="145"/>
  <c r="AR58" i="145" s="1"/>
  <c r="G59" i="145"/>
  <c r="I59" i="145"/>
  <c r="L59" i="145"/>
  <c r="N59" i="145"/>
  <c r="Q59" i="145"/>
  <c r="S59" i="145"/>
  <c r="V59" i="145"/>
  <c r="X59" i="145"/>
  <c r="AA59" i="145"/>
  <c r="AC59" i="145"/>
  <c r="AF59" i="145"/>
  <c r="AH59" i="145"/>
  <c r="AM59" i="145"/>
  <c r="AO60" i="145"/>
  <c r="AP60" i="145" s="1"/>
  <c r="AQ60" i="145"/>
  <c r="AR60" i="145" s="1"/>
  <c r="AO61" i="145"/>
  <c r="AP61" i="145" s="1"/>
  <c r="AQ61" i="145"/>
  <c r="AR61" i="145" s="1"/>
  <c r="G62" i="145"/>
  <c r="I62" i="145"/>
  <c r="L62" i="145"/>
  <c r="N62" i="145"/>
  <c r="Q62" i="145"/>
  <c r="S62" i="145"/>
  <c r="V62" i="145"/>
  <c r="X62" i="145"/>
  <c r="AA62" i="145"/>
  <c r="AC62" i="145"/>
  <c r="AF62" i="145"/>
  <c r="AH62" i="145"/>
  <c r="AM62" i="145"/>
  <c r="AO63" i="145"/>
  <c r="AP63" i="145" s="1"/>
  <c r="AQ63" i="145"/>
  <c r="AR63" i="145" s="1"/>
  <c r="BG25" i="145" s="1"/>
  <c r="AO64" i="145"/>
  <c r="AP64" i="145" s="1"/>
  <c r="AQ64" i="145"/>
  <c r="AR64" i="145" s="1"/>
  <c r="G65" i="145"/>
  <c r="I65" i="145"/>
  <c r="L65" i="145"/>
  <c r="N65" i="145"/>
  <c r="Q65" i="145"/>
  <c r="S65" i="145"/>
  <c r="V65" i="145"/>
  <c r="X65" i="145"/>
  <c r="AA65" i="145"/>
  <c r="AC65" i="145"/>
  <c r="AF65" i="145"/>
  <c r="AH65" i="145"/>
  <c r="AM65" i="145"/>
  <c r="AO66" i="145"/>
  <c r="AP66" i="145" s="1"/>
  <c r="BE26" i="145" s="1"/>
  <c r="AQ66" i="145"/>
  <c r="AR66" i="145" s="1"/>
  <c r="BG26" i="145" s="1"/>
  <c r="AO67" i="145"/>
  <c r="AP67" i="145" s="1"/>
  <c r="AQ67" i="145"/>
  <c r="AR67" i="145" s="1"/>
  <c r="G68" i="145"/>
  <c r="I68" i="145"/>
  <c r="L68" i="145"/>
  <c r="N68" i="145"/>
  <c r="Q68" i="145"/>
  <c r="S68" i="145"/>
  <c r="V68" i="145"/>
  <c r="X68" i="145"/>
  <c r="AA68" i="145"/>
  <c r="AC68" i="145"/>
  <c r="AF68" i="145"/>
  <c r="AH68" i="145"/>
  <c r="AM68" i="145"/>
  <c r="AO69" i="145"/>
  <c r="AP69" i="145" s="1"/>
  <c r="BE27" i="145" s="1"/>
  <c r="AQ69" i="145"/>
  <c r="AR69" i="145" s="1"/>
  <c r="AO70" i="145"/>
  <c r="AP70" i="145" s="1"/>
  <c r="AQ70" i="145"/>
  <c r="AR70" i="145" s="1"/>
  <c r="G71" i="145"/>
  <c r="I71" i="145"/>
  <c r="L71" i="145"/>
  <c r="N71" i="145"/>
  <c r="Q71" i="145"/>
  <c r="S71" i="145"/>
  <c r="V71" i="145"/>
  <c r="X71" i="145"/>
  <c r="AA71" i="145"/>
  <c r="AC71" i="145"/>
  <c r="AF71" i="145"/>
  <c r="AH71" i="145"/>
  <c r="AM71" i="145"/>
  <c r="AO72" i="145"/>
  <c r="AP72" i="145" s="1"/>
  <c r="AQ72" i="145"/>
  <c r="AR72" i="145" s="1"/>
  <c r="AO73" i="145"/>
  <c r="AP73" i="145" s="1"/>
  <c r="AQ73" i="145"/>
  <c r="AR73" i="145" s="1"/>
  <c r="G74" i="145"/>
  <c r="I74" i="145"/>
  <c r="L74" i="145"/>
  <c r="N74" i="145"/>
  <c r="Q74" i="145"/>
  <c r="S74" i="145"/>
  <c r="V74" i="145"/>
  <c r="X74" i="145"/>
  <c r="AA74" i="145"/>
  <c r="AC74" i="145"/>
  <c r="AF74" i="145"/>
  <c r="AH74" i="145"/>
  <c r="AM74" i="145"/>
  <c r="AO75" i="145"/>
  <c r="AP75" i="145" s="1"/>
  <c r="AQ75" i="145"/>
  <c r="AR75" i="145" s="1"/>
  <c r="BG29" i="145" s="1"/>
  <c r="AO76" i="145"/>
  <c r="AP76" i="145" s="1"/>
  <c r="AQ76" i="145"/>
  <c r="AR76" i="145" s="1"/>
  <c r="G77" i="145"/>
  <c r="I77" i="145"/>
  <c r="L77" i="145"/>
  <c r="N77" i="145"/>
  <c r="Q77" i="145"/>
  <c r="S77" i="145"/>
  <c r="V77" i="145"/>
  <c r="X77" i="145"/>
  <c r="AA77" i="145"/>
  <c r="AC77" i="145"/>
  <c r="AF77" i="145"/>
  <c r="AH77" i="145"/>
  <c r="AM77" i="145"/>
  <c r="AO78" i="145"/>
  <c r="AP78" i="145" s="1"/>
  <c r="BE30" i="145" s="1"/>
  <c r="AQ78" i="145"/>
  <c r="AR78" i="145" s="1"/>
  <c r="BG30" i="145" s="1"/>
  <c r="AO79" i="145"/>
  <c r="AP79" i="145" s="1"/>
  <c r="AQ79" i="145"/>
  <c r="AR79" i="145" s="1"/>
  <c r="G80" i="145"/>
  <c r="I80" i="145"/>
  <c r="L80" i="145"/>
  <c r="N80" i="145"/>
  <c r="Q80" i="145"/>
  <c r="S80" i="145"/>
  <c r="V80" i="145"/>
  <c r="X80" i="145"/>
  <c r="AA80" i="145"/>
  <c r="AC80" i="145"/>
  <c r="AF80" i="145"/>
  <c r="AH80" i="145"/>
  <c r="AM80" i="145"/>
  <c r="AO81" i="145"/>
  <c r="AQ81" i="145"/>
  <c r="AO82" i="145"/>
  <c r="AQ82" i="145"/>
  <c r="G83" i="145"/>
  <c r="I83" i="145"/>
  <c r="L83" i="145"/>
  <c r="N83" i="145"/>
  <c r="Q83" i="145"/>
  <c r="S83" i="145"/>
  <c r="V83" i="145"/>
  <c r="X83" i="145"/>
  <c r="AA83" i="145"/>
  <c r="AC83" i="145"/>
  <c r="AF83" i="145"/>
  <c r="AH83" i="145"/>
  <c r="AM83" i="145"/>
  <c r="AO84" i="145"/>
  <c r="AQ84" i="145"/>
  <c r="AO85" i="145"/>
  <c r="AQ85" i="145"/>
  <c r="G86" i="145"/>
  <c r="I86" i="145"/>
  <c r="L86" i="145"/>
  <c r="N86" i="145"/>
  <c r="Q86" i="145"/>
  <c r="S86" i="145"/>
  <c r="V86" i="145"/>
  <c r="X86" i="145"/>
  <c r="AA86" i="145"/>
  <c r="AC86" i="145"/>
  <c r="AF86" i="145"/>
  <c r="AH86" i="145"/>
  <c r="AM86" i="145"/>
  <c r="AO87" i="145"/>
  <c r="AP87" i="145" s="1"/>
  <c r="AQ87" i="145"/>
  <c r="AR87" i="145" s="1"/>
  <c r="BG33" i="145" s="1"/>
  <c r="AO88" i="145"/>
  <c r="AP88" i="145" s="1"/>
  <c r="AQ88" i="145"/>
  <c r="AR88" i="145" s="1"/>
  <c r="G89" i="145"/>
  <c r="I89" i="145"/>
  <c r="L89" i="145"/>
  <c r="N89" i="145"/>
  <c r="Q89" i="145"/>
  <c r="S89" i="145"/>
  <c r="V89" i="145"/>
  <c r="X89" i="145"/>
  <c r="AA89" i="145"/>
  <c r="AC89" i="145"/>
  <c r="AF89" i="145"/>
  <c r="AH89" i="145"/>
  <c r="AM89" i="145"/>
  <c r="AO90" i="145"/>
  <c r="AP90" i="145" s="1"/>
  <c r="BE34" i="145" s="1"/>
  <c r="AQ90" i="145"/>
  <c r="AR90" i="145" s="1"/>
  <c r="BG34" i="145" s="1"/>
  <c r="AO91" i="145"/>
  <c r="AP91" i="145" s="1"/>
  <c r="AQ91" i="145"/>
  <c r="AR91" i="145" s="1"/>
  <c r="G92" i="145"/>
  <c r="I92" i="145"/>
  <c r="L92" i="145"/>
  <c r="N92" i="145"/>
  <c r="Q92" i="145"/>
  <c r="S92" i="145"/>
  <c r="V92" i="145"/>
  <c r="X92" i="145"/>
  <c r="AA92" i="145"/>
  <c r="AC92" i="145"/>
  <c r="AF92" i="145"/>
  <c r="AH92" i="145"/>
  <c r="AM92" i="145"/>
  <c r="AO93" i="145"/>
  <c r="AP93" i="145" s="1"/>
  <c r="BE35" i="145" s="1"/>
  <c r="AQ93" i="145"/>
  <c r="AR93" i="145" s="1"/>
  <c r="AO94" i="145"/>
  <c r="AP94" i="145" s="1"/>
  <c r="AQ94" i="145"/>
  <c r="AR94" i="145" s="1"/>
  <c r="G95" i="145"/>
  <c r="I95" i="145"/>
  <c r="L95" i="145"/>
  <c r="N95" i="145"/>
  <c r="Q95" i="145"/>
  <c r="S95" i="145"/>
  <c r="V95" i="145"/>
  <c r="X95" i="145"/>
  <c r="AA95" i="145"/>
  <c r="AC95" i="145"/>
  <c r="AF95" i="145"/>
  <c r="AH95" i="145"/>
  <c r="AM95" i="145"/>
  <c r="AO96" i="145"/>
  <c r="AP96" i="145" s="1"/>
  <c r="AQ96" i="145"/>
  <c r="AR96" i="145" s="1"/>
  <c r="AO97" i="145"/>
  <c r="AP97" i="145" s="1"/>
  <c r="AQ97" i="145"/>
  <c r="AR97" i="145" s="1"/>
  <c r="G98" i="145"/>
  <c r="I98" i="145"/>
  <c r="L98" i="145"/>
  <c r="N98" i="145"/>
  <c r="Q98" i="145"/>
  <c r="S98" i="145"/>
  <c r="V98" i="145"/>
  <c r="X98" i="145"/>
  <c r="AA98" i="145"/>
  <c r="AC98" i="145"/>
  <c r="AF98" i="145"/>
  <c r="AH98" i="145"/>
  <c r="AM98" i="145"/>
  <c r="AO99" i="145"/>
  <c r="AP99" i="145" s="1"/>
  <c r="AQ99" i="145"/>
  <c r="AR99" i="145" s="1"/>
  <c r="BG37" i="145" s="1"/>
  <c r="AO100" i="145"/>
  <c r="AP100" i="145" s="1"/>
  <c r="AQ100" i="145"/>
  <c r="AR100" i="145" s="1"/>
  <c r="G101" i="145"/>
  <c r="I101" i="145"/>
  <c r="L101" i="145"/>
  <c r="N101" i="145"/>
  <c r="Q101" i="145"/>
  <c r="S101" i="145"/>
  <c r="V101" i="145"/>
  <c r="X101" i="145"/>
  <c r="AA101" i="145"/>
  <c r="AC101" i="145"/>
  <c r="AF101" i="145"/>
  <c r="AH101" i="145"/>
  <c r="AM101" i="145"/>
  <c r="AO102" i="145"/>
  <c r="AP102" i="145" s="1"/>
  <c r="BE38" i="145" s="1"/>
  <c r="AQ102" i="145"/>
  <c r="AR102" i="145" s="1"/>
  <c r="BG38" i="145" s="1"/>
  <c r="AO103" i="145"/>
  <c r="AP103" i="145" s="1"/>
  <c r="AQ103" i="145"/>
  <c r="AR103" i="145" s="1"/>
  <c r="G104" i="145"/>
  <c r="I104" i="145"/>
  <c r="L104" i="145"/>
  <c r="N104" i="145"/>
  <c r="Q104" i="145"/>
  <c r="S104" i="145"/>
  <c r="V104" i="145"/>
  <c r="X104" i="145"/>
  <c r="AA104" i="145"/>
  <c r="AC104" i="145"/>
  <c r="AF104" i="145"/>
  <c r="AH104" i="145"/>
  <c r="AM104" i="145"/>
  <c r="AO105" i="145"/>
  <c r="AQ105" i="145"/>
  <c r="AO106" i="145"/>
  <c r="AQ106" i="145"/>
  <c r="G107" i="145"/>
  <c r="I107" i="145"/>
  <c r="L107" i="145"/>
  <c r="N107" i="145"/>
  <c r="Q107" i="145"/>
  <c r="S107" i="145"/>
  <c r="V107" i="145"/>
  <c r="X107" i="145"/>
  <c r="AA107" i="145"/>
  <c r="AC107" i="145"/>
  <c r="AF107" i="145"/>
  <c r="AH107" i="145"/>
  <c r="AM107" i="145"/>
  <c r="AO108" i="145"/>
  <c r="AP108" i="145" s="1"/>
  <c r="AQ108" i="145"/>
  <c r="AR108" i="145" s="1"/>
  <c r="AO109" i="145"/>
  <c r="AP109" i="145" s="1"/>
  <c r="AQ109" i="145"/>
  <c r="AR109" i="145" s="1"/>
  <c r="G110" i="145"/>
  <c r="I110" i="145"/>
  <c r="L110" i="145"/>
  <c r="N110" i="145"/>
  <c r="Q110" i="145"/>
  <c r="S110" i="145"/>
  <c r="V110" i="145"/>
  <c r="X110" i="145"/>
  <c r="AA110" i="145"/>
  <c r="AC110" i="145"/>
  <c r="AF110" i="145"/>
  <c r="AH110" i="145"/>
  <c r="AM110" i="145"/>
  <c r="AO111" i="145"/>
  <c r="AP111" i="145" s="1"/>
  <c r="AQ111" i="145"/>
  <c r="AR111" i="145" s="1"/>
  <c r="BG41" i="145" s="1"/>
  <c r="BR10" i="145" s="1"/>
  <c r="BT10" i="145" s="1"/>
  <c r="AO112" i="145"/>
  <c r="AP112" i="145" s="1"/>
  <c r="AQ112" i="145"/>
  <c r="AR112" i="145" s="1"/>
  <c r="G113" i="145"/>
  <c r="I113" i="145"/>
  <c r="L113" i="145"/>
  <c r="N113" i="145"/>
  <c r="Q113" i="145"/>
  <c r="S113" i="145"/>
  <c r="V113" i="145"/>
  <c r="X113" i="145"/>
  <c r="AA113" i="145"/>
  <c r="AC113" i="145"/>
  <c r="AF113" i="145"/>
  <c r="AH113" i="145"/>
  <c r="AM113" i="145"/>
  <c r="AO114" i="145"/>
  <c r="AP114" i="145" s="1"/>
  <c r="BE42" i="145" s="1"/>
  <c r="BO11" i="145" s="1"/>
  <c r="BQ11" i="145" s="1"/>
  <c r="AQ114" i="145"/>
  <c r="AR114" i="145" s="1"/>
  <c r="BG42" i="145" s="1"/>
  <c r="BR11" i="145" s="1"/>
  <c r="BT11" i="145" s="1"/>
  <c r="AO115" i="145"/>
  <c r="AP115" i="145" s="1"/>
  <c r="AQ115" i="145"/>
  <c r="AR115" i="145" s="1"/>
  <c r="G116" i="145"/>
  <c r="I116" i="145"/>
  <c r="L116" i="145"/>
  <c r="N116" i="145"/>
  <c r="Q116" i="145"/>
  <c r="S116" i="145"/>
  <c r="V116" i="145"/>
  <c r="X116" i="145"/>
  <c r="AA116" i="145"/>
  <c r="AC116" i="145"/>
  <c r="AF116" i="145"/>
  <c r="AH116" i="145"/>
  <c r="AM116" i="145"/>
  <c r="AO117" i="145"/>
  <c r="AP117" i="145" s="1"/>
  <c r="BE43" i="145" s="1"/>
  <c r="BO12" i="145" s="1"/>
  <c r="BQ12" i="145" s="1"/>
  <c r="AQ117" i="145"/>
  <c r="AR117" i="145" s="1"/>
  <c r="AO118" i="145"/>
  <c r="AP118" i="145" s="1"/>
  <c r="AQ118" i="145"/>
  <c r="AR118" i="145" s="1"/>
  <c r="G119" i="145"/>
  <c r="I119" i="145"/>
  <c r="L119" i="145"/>
  <c r="N119" i="145"/>
  <c r="Q119" i="145"/>
  <c r="S119" i="145"/>
  <c r="V119" i="145"/>
  <c r="X119" i="145"/>
  <c r="AA119" i="145"/>
  <c r="AC119" i="145"/>
  <c r="AF119" i="145"/>
  <c r="AH119" i="145"/>
  <c r="AM119" i="145"/>
  <c r="AO120" i="145"/>
  <c r="AP120" i="145" s="1"/>
  <c r="AQ120" i="145"/>
  <c r="AR120" i="145" s="1"/>
  <c r="AO121" i="145"/>
  <c r="AP121" i="145" s="1"/>
  <c r="AQ121" i="145"/>
  <c r="AR121" i="145" s="1"/>
  <c r="G122" i="145"/>
  <c r="I122" i="145"/>
  <c r="L122" i="145"/>
  <c r="N122" i="145"/>
  <c r="Q122" i="145"/>
  <c r="S122" i="145"/>
  <c r="V122" i="145"/>
  <c r="X122" i="145"/>
  <c r="AA122" i="145"/>
  <c r="AC122" i="145"/>
  <c r="AF122" i="145"/>
  <c r="AH122" i="145"/>
  <c r="AM122" i="145"/>
  <c r="AO123" i="145"/>
  <c r="AP123" i="145" s="1"/>
  <c r="AQ123" i="145"/>
  <c r="AR123" i="145" s="1"/>
  <c r="BG45" i="145" s="1"/>
  <c r="BR14" i="145" s="1"/>
  <c r="BT14" i="145" s="1"/>
  <c r="AO124" i="145"/>
  <c r="AP124" i="145" s="1"/>
  <c r="AQ124" i="145"/>
  <c r="AR124" i="145" s="1"/>
  <c r="G125" i="145"/>
  <c r="I125" i="145"/>
  <c r="N125" i="145"/>
  <c r="Q125" i="145"/>
  <c r="S125" i="145"/>
  <c r="V125" i="145"/>
  <c r="X125" i="145"/>
  <c r="AA125" i="145"/>
  <c r="AC125" i="145"/>
  <c r="AF125" i="145"/>
  <c r="AH125" i="145"/>
  <c r="AM125" i="145"/>
  <c r="AO126" i="145"/>
  <c r="AP126" i="145" s="1"/>
  <c r="AQ126" i="145"/>
  <c r="AR126" i="145" s="1"/>
  <c r="BG46" i="145" s="1"/>
  <c r="BR15" i="145" s="1"/>
  <c r="BT15" i="145" s="1"/>
  <c r="AO127" i="145"/>
  <c r="AP127" i="145" s="1"/>
  <c r="AQ127" i="145"/>
  <c r="AR127" i="145" s="1"/>
  <c r="G128" i="145"/>
  <c r="L128" i="145"/>
  <c r="N128" i="145"/>
  <c r="Q128" i="145"/>
  <c r="S128" i="145"/>
  <c r="V128" i="145"/>
  <c r="X128" i="145"/>
  <c r="AA128" i="145"/>
  <c r="AC128" i="145"/>
  <c r="AF128" i="145"/>
  <c r="AH128" i="145"/>
  <c r="AM128" i="145"/>
  <c r="AO129" i="145"/>
  <c r="AP129" i="145" s="1"/>
  <c r="AQ129" i="145"/>
  <c r="AR129" i="145" s="1"/>
  <c r="BG47" i="145" s="1"/>
  <c r="BR16" i="145" s="1"/>
  <c r="BT16" i="145" s="1"/>
  <c r="AO130" i="145"/>
  <c r="AP130" i="145" s="1"/>
  <c r="AQ130" i="145"/>
  <c r="AR130" i="145" s="1"/>
  <c r="G131" i="145"/>
  <c r="I131" i="145"/>
  <c r="L131" i="145"/>
  <c r="N131" i="145"/>
  <c r="Q131" i="145"/>
  <c r="S131" i="145"/>
  <c r="V131" i="145"/>
  <c r="X131" i="145"/>
  <c r="AA131" i="145"/>
  <c r="AC131" i="145"/>
  <c r="AF131" i="145"/>
  <c r="AH131" i="145"/>
  <c r="AM131" i="145"/>
  <c r="AO132" i="145"/>
  <c r="AP132" i="145" s="1"/>
  <c r="BE48" i="145" s="1"/>
  <c r="BO17" i="145" s="1"/>
  <c r="BQ17" i="145" s="1"/>
  <c r="AQ132" i="145"/>
  <c r="AR132" i="145" s="1"/>
  <c r="BG48" i="145" s="1"/>
  <c r="BR17" i="145" s="1"/>
  <c r="BT17" i="145" s="1"/>
  <c r="AO133" i="145"/>
  <c r="AP133" i="145" s="1"/>
  <c r="AQ133" i="145"/>
  <c r="AR133" i="145" s="1"/>
  <c r="G134" i="145"/>
  <c r="I134" i="145"/>
  <c r="L134" i="145"/>
  <c r="N134" i="145"/>
  <c r="Q134" i="145"/>
  <c r="S134" i="145"/>
  <c r="V134" i="145"/>
  <c r="X134" i="145"/>
  <c r="AA134" i="145"/>
  <c r="AC134" i="145"/>
  <c r="AF134" i="145"/>
  <c r="AH134" i="145"/>
  <c r="AM134" i="145"/>
  <c r="AO135" i="145"/>
  <c r="AP135" i="145" s="1"/>
  <c r="BE49" i="145" s="1"/>
  <c r="BO18" i="145" s="1"/>
  <c r="BQ18" i="145" s="1"/>
  <c r="AQ135" i="145"/>
  <c r="AR135" i="145" s="1"/>
  <c r="AO136" i="145"/>
  <c r="AP136" i="145" s="1"/>
  <c r="AQ136" i="145"/>
  <c r="AR136" i="145" s="1"/>
  <c r="G137" i="145"/>
  <c r="I137" i="145"/>
  <c r="L137" i="145"/>
  <c r="N137" i="145"/>
  <c r="Q137" i="145"/>
  <c r="S137" i="145"/>
  <c r="V137" i="145"/>
  <c r="X137" i="145"/>
  <c r="AA137" i="145"/>
  <c r="AC137" i="145"/>
  <c r="AF137" i="145"/>
  <c r="AH137" i="145"/>
  <c r="AM137" i="145"/>
  <c r="AO138" i="145"/>
  <c r="AP138" i="145" s="1"/>
  <c r="AQ138" i="145"/>
  <c r="AR138" i="145" s="1"/>
  <c r="AO139" i="145"/>
  <c r="AP139" i="145" s="1"/>
  <c r="AQ139" i="145"/>
  <c r="AR139" i="145" s="1"/>
  <c r="G140" i="145"/>
  <c r="I140" i="145"/>
  <c r="L140" i="145"/>
  <c r="N140" i="145"/>
  <c r="Q140" i="145"/>
  <c r="S140" i="145"/>
  <c r="V140" i="145"/>
  <c r="X140" i="145"/>
  <c r="AA140" i="145"/>
  <c r="AC140" i="145"/>
  <c r="AF140" i="145"/>
  <c r="AH140" i="145"/>
  <c r="AM140" i="145"/>
  <c r="AO141" i="145"/>
  <c r="AP141" i="145" s="1"/>
  <c r="AQ141" i="145"/>
  <c r="AR141" i="145" s="1"/>
  <c r="BG51" i="145" s="1"/>
  <c r="BR20" i="145" s="1"/>
  <c r="BT20" i="145" s="1"/>
  <c r="AO142" i="145"/>
  <c r="AP142" i="145" s="1"/>
  <c r="AQ142" i="145"/>
  <c r="AR142" i="145" s="1"/>
  <c r="G143" i="145"/>
  <c r="L143" i="145"/>
  <c r="N143" i="145"/>
  <c r="Q143" i="145"/>
  <c r="S143" i="145"/>
  <c r="V143" i="145"/>
  <c r="X143" i="145"/>
  <c r="AA143" i="145"/>
  <c r="AC143" i="145"/>
  <c r="AF143" i="145"/>
  <c r="AH143" i="145"/>
  <c r="AM143" i="145"/>
  <c r="AO144" i="145"/>
  <c r="AP144" i="145" s="1"/>
  <c r="AQ144" i="145"/>
  <c r="AR144" i="145" s="1"/>
  <c r="BG52" i="145" s="1"/>
  <c r="BR21" i="145" s="1"/>
  <c r="BT21" i="145" s="1"/>
  <c r="AO145" i="145"/>
  <c r="AP145" i="145" s="1"/>
  <c r="AQ145" i="145"/>
  <c r="AR145" i="145" s="1"/>
  <c r="G146" i="145"/>
  <c r="I146" i="145"/>
  <c r="L146" i="145"/>
  <c r="N146" i="145"/>
  <c r="Q146" i="145"/>
  <c r="S146" i="145"/>
  <c r="V146" i="145"/>
  <c r="X146" i="145"/>
  <c r="AA146" i="145"/>
  <c r="AC146" i="145"/>
  <c r="AF146" i="145"/>
  <c r="AH146" i="145"/>
  <c r="AM146" i="145"/>
  <c r="AO147" i="145"/>
  <c r="AP147" i="145" s="1"/>
  <c r="BE53" i="145" s="1"/>
  <c r="BO22" i="145" s="1"/>
  <c r="BQ22" i="145" s="1"/>
  <c r="AQ147" i="145"/>
  <c r="AR147" i="145" s="1"/>
  <c r="BG53" i="145" s="1"/>
  <c r="BR22" i="145" s="1"/>
  <c r="BT22" i="145" s="1"/>
  <c r="AO148" i="145"/>
  <c r="AP148" i="145" s="1"/>
  <c r="AQ148" i="145"/>
  <c r="AR148" i="145" s="1"/>
  <c r="G149" i="145"/>
  <c r="I149" i="145"/>
  <c r="L149" i="145"/>
  <c r="N149" i="145"/>
  <c r="Q149" i="145"/>
  <c r="S149" i="145"/>
  <c r="V149" i="145"/>
  <c r="X149" i="145"/>
  <c r="AA149" i="145"/>
  <c r="AC149" i="145"/>
  <c r="AF149" i="145"/>
  <c r="AH149" i="145"/>
  <c r="AM149" i="145"/>
  <c r="AO150" i="145"/>
  <c r="AP150" i="145" s="1"/>
  <c r="BE54" i="145" s="1"/>
  <c r="BO23" i="145" s="1"/>
  <c r="BQ23" i="145" s="1"/>
  <c r="AQ150" i="145"/>
  <c r="AR150" i="145" s="1"/>
  <c r="AO151" i="145"/>
  <c r="AP151" i="145" s="1"/>
  <c r="AQ151" i="145"/>
  <c r="AR151" i="145" s="1"/>
  <c r="G152" i="145"/>
  <c r="I152" i="145"/>
  <c r="L152" i="145"/>
  <c r="N152" i="145"/>
  <c r="Q152" i="145"/>
  <c r="V152" i="145"/>
  <c r="X152" i="145"/>
  <c r="AA152" i="145"/>
  <c r="AC152" i="145"/>
  <c r="AF152" i="145"/>
  <c r="AH152" i="145"/>
  <c r="AM152" i="145"/>
  <c r="AO153" i="145"/>
  <c r="AP153" i="145" s="1"/>
  <c r="BE55" i="145" s="1"/>
  <c r="BO24" i="145" s="1"/>
  <c r="BQ24" i="145" s="1"/>
  <c r="AQ153" i="145"/>
  <c r="AR153" i="145" s="1"/>
  <c r="AO154" i="145"/>
  <c r="AP154" i="145" s="1"/>
  <c r="AQ154" i="145"/>
  <c r="AR154" i="145" s="1"/>
  <c r="G155" i="145"/>
  <c r="I155" i="145"/>
  <c r="L155" i="145"/>
  <c r="N155" i="145"/>
  <c r="Q155" i="145"/>
  <c r="S155" i="145"/>
  <c r="V155" i="145"/>
  <c r="X155" i="145"/>
  <c r="AA155" i="145"/>
  <c r="AC155" i="145"/>
  <c r="AF155" i="145"/>
  <c r="AH155" i="145"/>
  <c r="AM155" i="145"/>
  <c r="AO156" i="145"/>
  <c r="AP156" i="145" s="1"/>
  <c r="AQ156" i="145"/>
  <c r="AR156" i="145" s="1"/>
  <c r="AO157" i="145"/>
  <c r="AP157" i="145" s="1"/>
  <c r="AQ157" i="145"/>
  <c r="AR157" i="145" s="1"/>
  <c r="G158" i="145"/>
  <c r="I158" i="145"/>
  <c r="L158" i="145"/>
  <c r="N158" i="145"/>
  <c r="Q158" i="145"/>
  <c r="S158" i="145"/>
  <c r="V158" i="145"/>
  <c r="X158" i="145"/>
  <c r="AA158" i="145"/>
  <c r="AC158" i="145"/>
  <c r="AF158" i="145"/>
  <c r="AH158" i="145"/>
  <c r="AM158" i="145"/>
  <c r="AO159" i="145"/>
  <c r="AP159" i="145" s="1"/>
  <c r="AQ159" i="145"/>
  <c r="AR159" i="145" s="1"/>
  <c r="BG57" i="145" s="1"/>
  <c r="BR26" i="145" s="1"/>
  <c r="BT26" i="145" s="1"/>
  <c r="AO160" i="145"/>
  <c r="AP160" i="145" s="1"/>
  <c r="AQ160" i="145"/>
  <c r="AR160" i="145" s="1"/>
  <c r="G161" i="145"/>
  <c r="I161" i="145"/>
  <c r="L161" i="145"/>
  <c r="N161" i="145"/>
  <c r="Q161" i="145"/>
  <c r="S161" i="145"/>
  <c r="V161" i="145"/>
  <c r="X161" i="145"/>
  <c r="AA161" i="145"/>
  <c r="AC161" i="145"/>
  <c r="AF161" i="145"/>
  <c r="AH161" i="145"/>
  <c r="AM161" i="145"/>
  <c r="AO162" i="145"/>
  <c r="AP162" i="145" s="1"/>
  <c r="BE58" i="145" s="1"/>
  <c r="BO27" i="145" s="1"/>
  <c r="BQ27" i="145" s="1"/>
  <c r="AQ162" i="145"/>
  <c r="AR162" i="145" s="1"/>
  <c r="BG58" i="145" s="1"/>
  <c r="BR27" i="145" s="1"/>
  <c r="BT27" i="145" s="1"/>
  <c r="AO163" i="145"/>
  <c r="AP163" i="145" s="1"/>
  <c r="AQ163" i="145"/>
  <c r="AR163" i="145" s="1"/>
  <c r="G164" i="145"/>
  <c r="I164" i="145"/>
  <c r="L164" i="145"/>
  <c r="N164" i="145"/>
  <c r="Q164" i="145"/>
  <c r="S164" i="145"/>
  <c r="V164" i="145"/>
  <c r="X164" i="145"/>
  <c r="AA164" i="145"/>
  <c r="AC164" i="145"/>
  <c r="AF164" i="145"/>
  <c r="AH164" i="145"/>
  <c r="AM164" i="145"/>
  <c r="AO165" i="145"/>
  <c r="AP165" i="145" s="1"/>
  <c r="BE59" i="145" s="1"/>
  <c r="BO28" i="145" s="1"/>
  <c r="BQ28" i="145" s="1"/>
  <c r="AQ165" i="145"/>
  <c r="AR165" i="145" s="1"/>
  <c r="AO166" i="145"/>
  <c r="AP166" i="145" s="1"/>
  <c r="AQ166" i="145"/>
  <c r="AR166" i="145" s="1"/>
  <c r="G167" i="145"/>
  <c r="I167" i="145"/>
  <c r="L167" i="145"/>
  <c r="N167" i="145"/>
  <c r="Q167" i="145"/>
  <c r="S167" i="145"/>
  <c r="V167" i="145"/>
  <c r="X167" i="145"/>
  <c r="AA167" i="145"/>
  <c r="AC167" i="145"/>
  <c r="AF167" i="145"/>
  <c r="AH167" i="145"/>
  <c r="AM167" i="145"/>
  <c r="AO168" i="145"/>
  <c r="AP168" i="145" s="1"/>
  <c r="AQ168" i="145"/>
  <c r="AR168" i="145" s="1"/>
  <c r="AO169" i="145"/>
  <c r="AP169" i="145" s="1"/>
  <c r="AQ169" i="145"/>
  <c r="AR169" i="145" s="1"/>
  <c r="G170" i="145"/>
  <c r="I170" i="145"/>
  <c r="L170" i="145"/>
  <c r="N170" i="145"/>
  <c r="Q170" i="145"/>
  <c r="S170" i="145"/>
  <c r="V170" i="145"/>
  <c r="X170" i="145"/>
  <c r="AA170" i="145"/>
  <c r="AC170" i="145"/>
  <c r="AF170" i="145"/>
  <c r="AH170" i="145"/>
  <c r="AM170" i="145"/>
  <c r="AO171" i="145"/>
  <c r="AP171" i="145" s="1"/>
  <c r="AQ171" i="145"/>
  <c r="AR171" i="145" s="1"/>
  <c r="BG61" i="145" s="1"/>
  <c r="BR30" i="145" s="1"/>
  <c r="BT30" i="145" s="1"/>
  <c r="AO172" i="145"/>
  <c r="AP172" i="145" s="1"/>
  <c r="AQ172" i="145"/>
  <c r="AR172" i="145" s="1"/>
  <c r="G173" i="145"/>
  <c r="I173" i="145"/>
  <c r="L173" i="145"/>
  <c r="N173" i="145"/>
  <c r="Q173" i="145"/>
  <c r="S173" i="145"/>
  <c r="V173" i="145"/>
  <c r="X173" i="145"/>
  <c r="AA173" i="145"/>
  <c r="AC173" i="145"/>
  <c r="AF173" i="145"/>
  <c r="AH173" i="145"/>
  <c r="AM173" i="145"/>
  <c r="AO174" i="145"/>
  <c r="AP174" i="145" s="1"/>
  <c r="BE62" i="145" s="1"/>
  <c r="BO31" i="145" s="1"/>
  <c r="BQ31" i="145" s="1"/>
  <c r="AQ174" i="145"/>
  <c r="AR174" i="145" s="1"/>
  <c r="BG62" i="145" s="1"/>
  <c r="BR31" i="145" s="1"/>
  <c r="BT31" i="145" s="1"/>
  <c r="AO175" i="145"/>
  <c r="AP175" i="145" s="1"/>
  <c r="AQ175" i="145"/>
  <c r="AR175" i="145" s="1"/>
  <c r="G176" i="145"/>
  <c r="I176" i="145"/>
  <c r="L176" i="145"/>
  <c r="N176" i="145"/>
  <c r="Q176" i="145"/>
  <c r="S176" i="145"/>
  <c r="V176" i="145"/>
  <c r="X176" i="145"/>
  <c r="AA176" i="145"/>
  <c r="AC176" i="145"/>
  <c r="AF176" i="145"/>
  <c r="AH176" i="145"/>
  <c r="AM176" i="145"/>
  <c r="AO177" i="145"/>
  <c r="AP177" i="145" s="1"/>
  <c r="BE63" i="145" s="1"/>
  <c r="BO32" i="145" s="1"/>
  <c r="BQ32" i="145" s="1"/>
  <c r="AQ177" i="145"/>
  <c r="AR177" i="145" s="1"/>
  <c r="AO178" i="145"/>
  <c r="AP178" i="145" s="1"/>
  <c r="AQ178" i="145"/>
  <c r="AR178" i="145" s="1"/>
  <c r="G179" i="145"/>
  <c r="I179" i="145"/>
  <c r="L179" i="145"/>
  <c r="N179" i="145"/>
  <c r="Q179" i="145"/>
  <c r="S179" i="145"/>
  <c r="V179" i="145"/>
  <c r="X179" i="145"/>
  <c r="AA179" i="145"/>
  <c r="AC179" i="145"/>
  <c r="AF179" i="145"/>
  <c r="AH179" i="145"/>
  <c r="AM179" i="145"/>
  <c r="AO180" i="145"/>
  <c r="AP180" i="145" s="1"/>
  <c r="AQ180" i="145"/>
  <c r="AR180" i="145" s="1"/>
  <c r="AO181" i="145"/>
  <c r="AP181" i="145" s="1"/>
  <c r="AQ181" i="145"/>
  <c r="AR181" i="145" s="1"/>
  <c r="G182" i="145"/>
  <c r="I182" i="145"/>
  <c r="L182" i="145"/>
  <c r="N182" i="145"/>
  <c r="Q182" i="145"/>
  <c r="S182" i="145"/>
  <c r="V182" i="145"/>
  <c r="X182" i="145"/>
  <c r="AA182" i="145"/>
  <c r="AC182" i="145"/>
  <c r="AF182" i="145"/>
  <c r="AH182" i="145"/>
  <c r="AM182" i="145"/>
  <c r="AO183" i="145"/>
  <c r="AP183" i="145" s="1"/>
  <c r="AQ183" i="145"/>
  <c r="AR183" i="145" s="1"/>
  <c r="BG65" i="145" s="1"/>
  <c r="BR34" i="145" s="1"/>
  <c r="BT34" i="145" s="1"/>
  <c r="AO184" i="145"/>
  <c r="AP184" i="145" s="1"/>
  <c r="AQ184" i="145"/>
  <c r="AR184" i="145" s="1"/>
  <c r="G185" i="145"/>
  <c r="I185" i="145"/>
  <c r="L185" i="145"/>
  <c r="N185" i="145"/>
  <c r="Q185" i="145"/>
  <c r="S185" i="145"/>
  <c r="V185" i="145"/>
  <c r="X185" i="145"/>
  <c r="AA185" i="145"/>
  <c r="AC185" i="145"/>
  <c r="AF185" i="145"/>
  <c r="AH185" i="145"/>
  <c r="AM185" i="145"/>
  <c r="AO186" i="145"/>
  <c r="AP186" i="145" s="1"/>
  <c r="BE66" i="145" s="1"/>
  <c r="BO35" i="145" s="1"/>
  <c r="BQ35" i="145" s="1"/>
  <c r="AQ186" i="145"/>
  <c r="AR186" i="145" s="1"/>
  <c r="BG66" i="145" s="1"/>
  <c r="BR35" i="145" s="1"/>
  <c r="BT35" i="145" s="1"/>
  <c r="AO187" i="145"/>
  <c r="AP187" i="145" s="1"/>
  <c r="AQ187" i="145"/>
  <c r="AR187" i="145" s="1"/>
  <c r="G188" i="145"/>
  <c r="I188" i="145"/>
  <c r="L188" i="145"/>
  <c r="N188" i="145"/>
  <c r="Q188" i="145"/>
  <c r="S188" i="145"/>
  <c r="V188" i="145"/>
  <c r="X188" i="145"/>
  <c r="AA188" i="145"/>
  <c r="AC188" i="145"/>
  <c r="AF188" i="145"/>
  <c r="AH188" i="145"/>
  <c r="AM188" i="145"/>
  <c r="AO189" i="145"/>
  <c r="AP189" i="145" s="1"/>
  <c r="BE67" i="145" s="1"/>
  <c r="BO36" i="145" s="1"/>
  <c r="BQ36" i="145" s="1"/>
  <c r="AQ189" i="145"/>
  <c r="AR189" i="145" s="1"/>
  <c r="AO190" i="145"/>
  <c r="AP190" i="145" s="1"/>
  <c r="AQ190" i="145"/>
  <c r="AR190" i="145" s="1"/>
  <c r="G191" i="145"/>
  <c r="I191" i="145"/>
  <c r="L191" i="145"/>
  <c r="N191" i="145"/>
  <c r="Q191" i="145"/>
  <c r="S191" i="145"/>
  <c r="V191" i="145"/>
  <c r="X191" i="145"/>
  <c r="AA191" i="145"/>
  <c r="AC191" i="145"/>
  <c r="AF191" i="145"/>
  <c r="AH191" i="145"/>
  <c r="AM191" i="145"/>
  <c r="AO192" i="145"/>
  <c r="AP192" i="145" s="1"/>
  <c r="AQ192" i="145"/>
  <c r="AR192" i="145" s="1"/>
  <c r="AO193" i="145"/>
  <c r="AP193" i="145" s="1"/>
  <c r="AQ193" i="145"/>
  <c r="AR193" i="145" s="1"/>
  <c r="G194" i="145"/>
  <c r="I194" i="145"/>
  <c r="L194" i="145"/>
  <c r="N194" i="145"/>
  <c r="Q194" i="145"/>
  <c r="S194" i="145"/>
  <c r="V194" i="145"/>
  <c r="X194" i="145"/>
  <c r="AA194" i="145"/>
  <c r="AC194" i="145"/>
  <c r="AF194" i="145"/>
  <c r="AH194" i="145"/>
  <c r="AM194" i="145"/>
  <c r="AO195" i="145"/>
  <c r="AP195" i="145" s="1"/>
  <c r="AQ195" i="145"/>
  <c r="AR195" i="145" s="1"/>
  <c r="BG69" i="145" s="1"/>
  <c r="BR38" i="145" s="1"/>
  <c r="BT38" i="145" s="1"/>
  <c r="AO196" i="145"/>
  <c r="AP196" i="145" s="1"/>
  <c r="AQ196" i="145"/>
  <c r="AR196" i="145" s="1"/>
  <c r="G197" i="145"/>
  <c r="I197" i="145"/>
  <c r="L197" i="145"/>
  <c r="N197" i="145"/>
  <c r="Q197" i="145"/>
  <c r="S197" i="145"/>
  <c r="V197" i="145"/>
  <c r="X197" i="145"/>
  <c r="AA197" i="145"/>
  <c r="AC197" i="145"/>
  <c r="AF197" i="145"/>
  <c r="AH197" i="145"/>
  <c r="AM197" i="145"/>
  <c r="AO198" i="145"/>
  <c r="AP198" i="145" s="1"/>
  <c r="BE70" i="145" s="1"/>
  <c r="BO39" i="145" s="1"/>
  <c r="BQ39" i="145" s="1"/>
  <c r="AQ198" i="145"/>
  <c r="AR198" i="145" s="1"/>
  <c r="BG70" i="145" s="1"/>
  <c r="BR39" i="145" s="1"/>
  <c r="BT39" i="145" s="1"/>
  <c r="AO199" i="145"/>
  <c r="AP199" i="145" s="1"/>
  <c r="AQ199" i="145"/>
  <c r="AR199" i="145" s="1"/>
  <c r="G200" i="145"/>
  <c r="I200" i="145"/>
  <c r="L200" i="145"/>
  <c r="N200" i="145"/>
  <c r="Q200" i="145"/>
  <c r="S200" i="145"/>
  <c r="V200" i="145"/>
  <c r="X200" i="145"/>
  <c r="AA200" i="145"/>
  <c r="AC200" i="145"/>
  <c r="AF200" i="145"/>
  <c r="AH200" i="145"/>
  <c r="AM200" i="145"/>
  <c r="AO201" i="145"/>
  <c r="AP201" i="145" s="1"/>
  <c r="BE71" i="145" s="1"/>
  <c r="BO40" i="145" s="1"/>
  <c r="BQ40" i="145" s="1"/>
  <c r="AQ201" i="145"/>
  <c r="AR201" i="145" s="1"/>
  <c r="AO202" i="145"/>
  <c r="AP202" i="145" s="1"/>
  <c r="AQ202" i="145"/>
  <c r="AR202" i="145" s="1"/>
  <c r="G203" i="145"/>
  <c r="I203" i="145"/>
  <c r="L203" i="145"/>
  <c r="N203" i="145"/>
  <c r="Q203" i="145"/>
  <c r="S203" i="145"/>
  <c r="V203" i="145"/>
  <c r="X203" i="145"/>
  <c r="AA203" i="145"/>
  <c r="AC203" i="145"/>
  <c r="AF203" i="145"/>
  <c r="AH203" i="145"/>
  <c r="AM203" i="145"/>
  <c r="AO204" i="145"/>
  <c r="AP204" i="145" s="1"/>
  <c r="AQ204" i="145"/>
  <c r="AR204" i="145" s="1"/>
  <c r="AO205" i="145"/>
  <c r="AP205" i="145" s="1"/>
  <c r="AQ205" i="145"/>
  <c r="AR205" i="145" s="1"/>
  <c r="G206" i="145"/>
  <c r="I206" i="145"/>
  <c r="L206" i="145"/>
  <c r="N206" i="145"/>
  <c r="Q206" i="145"/>
  <c r="S206" i="145"/>
  <c r="V206" i="145"/>
  <c r="X206" i="145"/>
  <c r="AA206" i="145"/>
  <c r="AC206" i="145"/>
  <c r="AF206" i="145"/>
  <c r="AH206" i="145"/>
  <c r="AM206" i="145"/>
  <c r="AO207" i="145"/>
  <c r="AP207" i="145" s="1"/>
  <c r="AQ207" i="145"/>
  <c r="AR207" i="145" s="1"/>
  <c r="BG73" i="145" s="1"/>
  <c r="BR42" i="145" s="1"/>
  <c r="BT42" i="145" s="1"/>
  <c r="AO208" i="145"/>
  <c r="AP208" i="145" s="1"/>
  <c r="AQ208" i="145"/>
  <c r="AR208" i="145" s="1"/>
  <c r="G209" i="145"/>
  <c r="I209" i="145"/>
  <c r="L209" i="145"/>
  <c r="N209" i="145"/>
  <c r="Q209" i="145"/>
  <c r="S209" i="145"/>
  <c r="V209" i="145"/>
  <c r="X209" i="145"/>
  <c r="AA209" i="145"/>
  <c r="AC209" i="145"/>
  <c r="AF209" i="145"/>
  <c r="AH209" i="145"/>
  <c r="AM209" i="145"/>
  <c r="AO210" i="145"/>
  <c r="AP210" i="145" s="1"/>
  <c r="BE74" i="145" s="1"/>
  <c r="BO43" i="145" s="1"/>
  <c r="BQ43" i="145" s="1"/>
  <c r="AQ210" i="145"/>
  <c r="AR210" i="145" s="1"/>
  <c r="BG74" i="145" s="1"/>
  <c r="BR43" i="145" s="1"/>
  <c r="BT43" i="145" s="1"/>
  <c r="AO211" i="145"/>
  <c r="AP211" i="145" s="1"/>
  <c r="AQ211" i="145"/>
  <c r="AR211" i="145" s="1"/>
  <c r="G212" i="145"/>
  <c r="I212" i="145"/>
  <c r="L212" i="145"/>
  <c r="N212" i="145"/>
  <c r="Q212" i="145"/>
  <c r="S212" i="145"/>
  <c r="V212" i="145"/>
  <c r="X212" i="145"/>
  <c r="AA212" i="145"/>
  <c r="AC212" i="145"/>
  <c r="AF212" i="145"/>
  <c r="AH212" i="145"/>
  <c r="AM212" i="145"/>
  <c r="AO213" i="145"/>
  <c r="AP213" i="145" s="1"/>
  <c r="BE75" i="145" s="1"/>
  <c r="BO44" i="145" s="1"/>
  <c r="BQ44" i="145" s="1"/>
  <c r="AQ213" i="145"/>
  <c r="AR213" i="145" s="1"/>
  <c r="AO214" i="145"/>
  <c r="AP214" i="145" s="1"/>
  <c r="AQ214" i="145"/>
  <c r="AR214" i="145" s="1"/>
  <c r="G215" i="145"/>
  <c r="I215" i="145"/>
  <c r="L215" i="145"/>
  <c r="N215" i="145"/>
  <c r="Q215" i="145"/>
  <c r="S215" i="145"/>
  <c r="V215" i="145"/>
  <c r="X215" i="145"/>
  <c r="AA215" i="145"/>
  <c r="AC215" i="145"/>
  <c r="AF215" i="145"/>
  <c r="AH215" i="145"/>
  <c r="AM215" i="145"/>
  <c r="AO216" i="145"/>
  <c r="AP216" i="145" s="1"/>
  <c r="AQ216" i="145"/>
  <c r="AR216" i="145" s="1"/>
  <c r="AO217" i="145"/>
  <c r="AP217" i="145" s="1"/>
  <c r="AQ217" i="145"/>
  <c r="AR217" i="145" s="1"/>
  <c r="G218" i="145"/>
  <c r="I218" i="145"/>
  <c r="L218" i="145"/>
  <c r="N218" i="145"/>
  <c r="Q218" i="145"/>
  <c r="S218" i="145"/>
  <c r="V218" i="145"/>
  <c r="X218" i="145"/>
  <c r="AA218" i="145"/>
  <c r="AC218" i="145"/>
  <c r="AF218" i="145"/>
  <c r="AH218" i="145"/>
  <c r="AM218" i="145"/>
  <c r="AO219" i="145"/>
  <c r="AP219" i="145" s="1"/>
  <c r="AQ219" i="145"/>
  <c r="AR219" i="145" s="1"/>
  <c r="BG77" i="145" s="1"/>
  <c r="BR46" i="145" s="1"/>
  <c r="BT46" i="145" s="1"/>
  <c r="AO220" i="145"/>
  <c r="AP220" i="145" s="1"/>
  <c r="AQ220" i="145"/>
  <c r="AR220" i="145" s="1"/>
  <c r="G221" i="145"/>
  <c r="I221" i="145"/>
  <c r="L221" i="145"/>
  <c r="N221" i="145"/>
  <c r="Q221" i="145"/>
  <c r="S221" i="145"/>
  <c r="V221" i="145"/>
  <c r="X221" i="145"/>
  <c r="AA221" i="145"/>
  <c r="AC221" i="145"/>
  <c r="AF221" i="145"/>
  <c r="AH221" i="145"/>
  <c r="AM221" i="145"/>
  <c r="AO222" i="145"/>
  <c r="AP222" i="145" s="1"/>
  <c r="BE78" i="145" s="1"/>
  <c r="BO47" i="145" s="1"/>
  <c r="BQ47" i="145" s="1"/>
  <c r="AQ222" i="145"/>
  <c r="AR222" i="145" s="1"/>
  <c r="BG78" i="145" s="1"/>
  <c r="BR47" i="145" s="1"/>
  <c r="BT47" i="145" s="1"/>
  <c r="AO223" i="145"/>
  <c r="AP223" i="145" s="1"/>
  <c r="AQ223" i="145"/>
  <c r="AR223" i="145" s="1"/>
  <c r="G224" i="145"/>
  <c r="I224" i="145"/>
  <c r="L224" i="145"/>
  <c r="N224" i="145"/>
  <c r="Q224" i="145"/>
  <c r="S224" i="145"/>
  <c r="V224" i="145"/>
  <c r="X224" i="145"/>
  <c r="AA224" i="145"/>
  <c r="AC224" i="145"/>
  <c r="AF224" i="145"/>
  <c r="AH224" i="145"/>
  <c r="AM224" i="145"/>
  <c r="AO225" i="145"/>
  <c r="AP225" i="145" s="1"/>
  <c r="BE79" i="145" s="1"/>
  <c r="BO48" i="145" s="1"/>
  <c r="BQ48" i="145" s="1"/>
  <c r="AQ225" i="145"/>
  <c r="AR225" i="145" s="1"/>
  <c r="AO226" i="145"/>
  <c r="AP226" i="145" s="1"/>
  <c r="AQ226" i="145"/>
  <c r="AR226" i="145" s="1"/>
  <c r="G227" i="145"/>
  <c r="I227" i="145"/>
  <c r="L227" i="145"/>
  <c r="N227" i="145"/>
  <c r="Q227" i="145"/>
  <c r="S227" i="145"/>
  <c r="V227" i="145"/>
  <c r="X227" i="145"/>
  <c r="AA227" i="145"/>
  <c r="AC227" i="145"/>
  <c r="AF227" i="145"/>
  <c r="AH227" i="145"/>
  <c r="AM227" i="145"/>
  <c r="BJ6" i="154" l="1"/>
  <c r="BH6" i="154"/>
  <c r="BD31" i="154"/>
  <c r="BN7" i="154" s="1"/>
  <c r="BP7" i="154" s="1"/>
  <c r="BF31" i="154"/>
  <c r="BQ7" i="154" s="1"/>
  <c r="BS7" i="154" s="1"/>
  <c r="BJ31" i="154"/>
  <c r="BW7" i="154" s="1"/>
  <c r="BY7" i="154" s="1"/>
  <c r="BH31" i="154"/>
  <c r="BT7" i="154" s="1"/>
  <c r="BV7" i="154" s="1"/>
  <c r="BF6" i="154"/>
  <c r="BQ6" i="154" s="1"/>
  <c r="BS6" i="154" s="1"/>
  <c r="AR107" i="154"/>
  <c r="AP11" i="154"/>
  <c r="AR11" i="154"/>
  <c r="AP83" i="154"/>
  <c r="AR83" i="154"/>
  <c r="AR8" i="154"/>
  <c r="AP8" i="154"/>
  <c r="AR86" i="154"/>
  <c r="AP86" i="154"/>
  <c r="AP107" i="154"/>
  <c r="AP105" i="145"/>
  <c r="BE39" i="145" s="1"/>
  <c r="BO8" i="145" s="1"/>
  <c r="BQ8" i="145" s="1"/>
  <c r="AR85" i="145"/>
  <c r="AP81" i="145"/>
  <c r="AP9" i="145"/>
  <c r="BE7" i="145" s="1"/>
  <c r="AR6" i="145"/>
  <c r="AR105" i="145"/>
  <c r="BG39" i="145" s="1"/>
  <c r="BR8" i="145" s="1"/>
  <c r="BT8" i="145" s="1"/>
  <c r="AP84" i="145"/>
  <c r="BE32" i="145" s="1"/>
  <c r="AP7" i="145"/>
  <c r="AR106" i="145"/>
  <c r="AP85" i="145"/>
  <c r="AR82" i="145"/>
  <c r="AR10" i="145"/>
  <c r="AP6" i="145"/>
  <c r="AR81" i="145"/>
  <c r="AR9" i="145"/>
  <c r="BG7" i="145" s="1"/>
  <c r="AP106" i="145"/>
  <c r="AR84" i="145"/>
  <c r="BG32" i="145" s="1"/>
  <c r="AP82" i="145"/>
  <c r="AP10" i="145"/>
  <c r="BI7" i="145" s="1"/>
  <c r="AR7" i="145"/>
  <c r="BK40" i="145"/>
  <c r="BX9" i="145" s="1"/>
  <c r="BZ9" i="145" s="1"/>
  <c r="BI17" i="145"/>
  <c r="BI76" i="145"/>
  <c r="BU45" i="145" s="1"/>
  <c r="BW45" i="145" s="1"/>
  <c r="BI65" i="145"/>
  <c r="BU34" i="145" s="1"/>
  <c r="BW34" i="145" s="1"/>
  <c r="BI47" i="145"/>
  <c r="BU16" i="145" s="1"/>
  <c r="BW16" i="145" s="1"/>
  <c r="BI33" i="145"/>
  <c r="BI32" i="145"/>
  <c r="BI16" i="145"/>
  <c r="BI79" i="145"/>
  <c r="BU48" i="145" s="1"/>
  <c r="BW48" i="145" s="1"/>
  <c r="BE77" i="145"/>
  <c r="BO46" i="145" s="1"/>
  <c r="BQ46" i="145" s="1"/>
  <c r="BG76" i="145"/>
  <c r="BR45" i="145" s="1"/>
  <c r="BT45" i="145" s="1"/>
  <c r="BI75" i="145"/>
  <c r="BU44" i="145" s="1"/>
  <c r="BW44" i="145" s="1"/>
  <c r="BE73" i="145"/>
  <c r="BO42" i="145" s="1"/>
  <c r="BQ42" i="145" s="1"/>
  <c r="BG72" i="145"/>
  <c r="BR41" i="145" s="1"/>
  <c r="BT41" i="145" s="1"/>
  <c r="BI71" i="145"/>
  <c r="BU40" i="145" s="1"/>
  <c r="BW40" i="145" s="1"/>
  <c r="BE69" i="145"/>
  <c r="BO38" i="145" s="1"/>
  <c r="BQ38" i="145" s="1"/>
  <c r="BG68" i="145"/>
  <c r="BR37" i="145" s="1"/>
  <c r="BT37" i="145" s="1"/>
  <c r="BI67" i="145"/>
  <c r="BU36" i="145" s="1"/>
  <c r="BW36" i="145" s="1"/>
  <c r="BE65" i="145"/>
  <c r="BO34" i="145" s="1"/>
  <c r="BQ34" i="145" s="1"/>
  <c r="BG64" i="145"/>
  <c r="BR33" i="145" s="1"/>
  <c r="BT33" i="145" s="1"/>
  <c r="BI63" i="145"/>
  <c r="BU32" i="145" s="1"/>
  <c r="BW32" i="145" s="1"/>
  <c r="BE61" i="145"/>
  <c r="BO30" i="145" s="1"/>
  <c r="BQ30" i="145" s="1"/>
  <c r="BG60" i="145"/>
  <c r="BR29" i="145" s="1"/>
  <c r="BT29" i="145" s="1"/>
  <c r="BI59" i="145"/>
  <c r="BU28" i="145" s="1"/>
  <c r="BW28" i="145" s="1"/>
  <c r="BE57" i="145"/>
  <c r="BO26" i="145" s="1"/>
  <c r="BQ26" i="145" s="1"/>
  <c r="BG56" i="145"/>
  <c r="BR25" i="145" s="1"/>
  <c r="BT25" i="145" s="1"/>
  <c r="BI55" i="145"/>
  <c r="BU24" i="145" s="1"/>
  <c r="BW24" i="145" s="1"/>
  <c r="BE52" i="145"/>
  <c r="BO21" i="145" s="1"/>
  <c r="BQ21" i="145" s="1"/>
  <c r="BE51" i="145"/>
  <c r="BO20" i="145" s="1"/>
  <c r="BQ20" i="145" s="1"/>
  <c r="BG50" i="145"/>
  <c r="BR19" i="145" s="1"/>
  <c r="BT19" i="145" s="1"/>
  <c r="BE47" i="145"/>
  <c r="BO16" i="145" s="1"/>
  <c r="BQ16" i="145" s="1"/>
  <c r="BE46" i="145"/>
  <c r="BO15" i="145" s="1"/>
  <c r="BQ15" i="145" s="1"/>
  <c r="BE45" i="145"/>
  <c r="BO14" i="145" s="1"/>
  <c r="BQ14" i="145" s="1"/>
  <c r="BG44" i="145"/>
  <c r="BR13" i="145" s="1"/>
  <c r="BT13" i="145" s="1"/>
  <c r="BI43" i="145"/>
  <c r="BU12" i="145" s="1"/>
  <c r="BW12" i="145" s="1"/>
  <c r="BE41" i="145"/>
  <c r="BO10" i="145" s="1"/>
  <c r="BQ10" i="145" s="1"/>
  <c r="BG40" i="145"/>
  <c r="BR9" i="145" s="1"/>
  <c r="BT9" i="145" s="1"/>
  <c r="BE37" i="145"/>
  <c r="BG36" i="145"/>
  <c r="BI35" i="145"/>
  <c r="BE33" i="145"/>
  <c r="BE29" i="145"/>
  <c r="BG28" i="145"/>
  <c r="BI27" i="145"/>
  <c r="BE25" i="145"/>
  <c r="BG24" i="145"/>
  <c r="BI23" i="145"/>
  <c r="BE21" i="145"/>
  <c r="BG20" i="145"/>
  <c r="BI19" i="145"/>
  <c r="BE17" i="145"/>
  <c r="BG16" i="145"/>
  <c r="BI15" i="145"/>
  <c r="BE13" i="145"/>
  <c r="BG12" i="145"/>
  <c r="BI11" i="145"/>
  <c r="BE9" i="145"/>
  <c r="BG8" i="145"/>
  <c r="BK11" i="145"/>
  <c r="BG79" i="145"/>
  <c r="BR48" i="145" s="1"/>
  <c r="BT48" i="145" s="1"/>
  <c r="BE76" i="145"/>
  <c r="BO45" i="145" s="1"/>
  <c r="BQ45" i="145" s="1"/>
  <c r="BG75" i="145"/>
  <c r="BR44" i="145" s="1"/>
  <c r="BT44" i="145" s="1"/>
  <c r="BE72" i="145"/>
  <c r="BO41" i="145" s="1"/>
  <c r="BQ41" i="145" s="1"/>
  <c r="BG71" i="145"/>
  <c r="BR40" i="145" s="1"/>
  <c r="BT40" i="145" s="1"/>
  <c r="BE68" i="145"/>
  <c r="BO37" i="145" s="1"/>
  <c r="BQ37" i="145" s="1"/>
  <c r="BG67" i="145"/>
  <c r="BR36" i="145" s="1"/>
  <c r="BT36" i="145" s="1"/>
  <c r="BE64" i="145"/>
  <c r="BO33" i="145" s="1"/>
  <c r="BQ33" i="145" s="1"/>
  <c r="BG63" i="145"/>
  <c r="BR32" i="145" s="1"/>
  <c r="BT32" i="145" s="1"/>
  <c r="BE60" i="145"/>
  <c r="BO29" i="145" s="1"/>
  <c r="BQ29" i="145" s="1"/>
  <c r="BG59" i="145"/>
  <c r="BR28" i="145" s="1"/>
  <c r="BT28" i="145" s="1"/>
  <c r="BE56" i="145"/>
  <c r="BO25" i="145" s="1"/>
  <c r="BQ25" i="145" s="1"/>
  <c r="BG55" i="145"/>
  <c r="BR24" i="145" s="1"/>
  <c r="BT24" i="145" s="1"/>
  <c r="BG54" i="145"/>
  <c r="BR23" i="145" s="1"/>
  <c r="BT23" i="145" s="1"/>
  <c r="BE50" i="145"/>
  <c r="BO19" i="145" s="1"/>
  <c r="BQ19" i="145" s="1"/>
  <c r="BG49" i="145"/>
  <c r="BR18" i="145" s="1"/>
  <c r="BT18" i="145" s="1"/>
  <c r="BI48" i="145"/>
  <c r="BU17" i="145" s="1"/>
  <c r="BW17" i="145" s="1"/>
  <c r="BK47" i="145"/>
  <c r="BX16" i="145" s="1"/>
  <c r="BZ16" i="145" s="1"/>
  <c r="BE44" i="145"/>
  <c r="BO13" i="145" s="1"/>
  <c r="BQ13" i="145" s="1"/>
  <c r="BG43" i="145"/>
  <c r="BR12" i="145" s="1"/>
  <c r="BT12" i="145" s="1"/>
  <c r="BE40" i="145"/>
  <c r="BO9" i="145" s="1"/>
  <c r="BQ9" i="145" s="1"/>
  <c r="BE36" i="145"/>
  <c r="BG35" i="145"/>
  <c r="BE28" i="145"/>
  <c r="BG27" i="145"/>
  <c r="BE24" i="145"/>
  <c r="BG23" i="145"/>
  <c r="BE20" i="145"/>
  <c r="BG19" i="145"/>
  <c r="BE16" i="145"/>
  <c r="BG15" i="145"/>
  <c r="BE12" i="145"/>
  <c r="BG11" i="145"/>
  <c r="BE8" i="145"/>
  <c r="AO113" i="145"/>
  <c r="AP113" i="145" s="1"/>
  <c r="BI41" i="145" s="1"/>
  <c r="BU10" i="145" s="1"/>
  <c r="BW10" i="145" s="1"/>
  <c r="AQ23" i="145"/>
  <c r="AR23" i="145" s="1"/>
  <c r="AQ194" i="145"/>
  <c r="AO125" i="145"/>
  <c r="AP125" i="145" s="1"/>
  <c r="BI45" i="145" s="1"/>
  <c r="BU14" i="145" s="1"/>
  <c r="BW14" i="145" s="1"/>
  <c r="L125" i="145"/>
  <c r="AQ11" i="145"/>
  <c r="AQ128" i="145"/>
  <c r="I128" i="145"/>
  <c r="AQ152" i="145"/>
  <c r="S152" i="145"/>
  <c r="AQ143" i="145"/>
  <c r="I143" i="145"/>
  <c r="AO68" i="145"/>
  <c r="AP68" i="145" s="1"/>
  <c r="BI26" i="145" s="1"/>
  <c r="AQ200" i="145"/>
  <c r="AQ113" i="145"/>
  <c r="AO92" i="145"/>
  <c r="AP92" i="145" s="1"/>
  <c r="BI34" i="145" s="1"/>
  <c r="AQ50" i="145"/>
  <c r="AO11" i="145"/>
  <c r="AO50" i="145"/>
  <c r="AP50" i="145" s="1"/>
  <c r="BI20" i="145" s="1"/>
  <c r="AQ158" i="145"/>
  <c r="AQ83" i="145"/>
  <c r="AQ35" i="145"/>
  <c r="AQ38" i="145"/>
  <c r="AO35" i="145"/>
  <c r="AP35" i="145" s="1"/>
  <c r="AQ215" i="145"/>
  <c r="AQ224" i="145"/>
  <c r="AO200" i="145"/>
  <c r="AP200" i="145" s="1"/>
  <c r="BI70" i="145" s="1"/>
  <c r="BU39" i="145" s="1"/>
  <c r="BW39" i="145" s="1"/>
  <c r="AO191" i="145"/>
  <c r="AP191" i="145" s="1"/>
  <c r="AQ125" i="145"/>
  <c r="AQ140" i="145"/>
  <c r="AR140" i="145" s="1"/>
  <c r="BK50" i="145" s="1"/>
  <c r="BX19" i="145" s="1"/>
  <c r="BZ19" i="145" s="1"/>
  <c r="AO197" i="145"/>
  <c r="AP197" i="145" s="1"/>
  <c r="BI69" i="145" s="1"/>
  <c r="BU38" i="145" s="1"/>
  <c r="BW38" i="145" s="1"/>
  <c r="AO182" i="145"/>
  <c r="AP182" i="145" s="1"/>
  <c r="BI64" i="145" s="1"/>
  <c r="BU33" i="145" s="1"/>
  <c r="BW33" i="145" s="1"/>
  <c r="AO170" i="145"/>
  <c r="AP170" i="145" s="1"/>
  <c r="BI60" i="145" s="1"/>
  <c r="BU29" i="145" s="1"/>
  <c r="BW29" i="145" s="1"/>
  <c r="AO158" i="145"/>
  <c r="AP158" i="145" s="1"/>
  <c r="BI56" i="145" s="1"/>
  <c r="BU25" i="145" s="1"/>
  <c r="BW25" i="145" s="1"/>
  <c r="AO146" i="145"/>
  <c r="AP146" i="145" s="1"/>
  <c r="AO212" i="145"/>
  <c r="AP212" i="145" s="1"/>
  <c r="AQ212" i="145"/>
  <c r="AR212" i="145" s="1"/>
  <c r="BK74" i="145" s="1"/>
  <c r="BX43" i="145" s="1"/>
  <c r="BZ43" i="145" s="1"/>
  <c r="AO188" i="145"/>
  <c r="AP188" i="145" s="1"/>
  <c r="BI66" i="145" s="1"/>
  <c r="BU35" i="145" s="1"/>
  <c r="BW35" i="145" s="1"/>
  <c r="AO134" i="145"/>
  <c r="AP134" i="145" s="1"/>
  <c r="AO224" i="145"/>
  <c r="AP224" i="145" s="1"/>
  <c r="BI78" i="145" s="1"/>
  <c r="BU47" i="145" s="1"/>
  <c r="BW47" i="145" s="1"/>
  <c r="AO152" i="145"/>
  <c r="AP152" i="145" s="1"/>
  <c r="BI54" i="145" s="1"/>
  <c r="BU23" i="145" s="1"/>
  <c r="BW23" i="145" s="1"/>
  <c r="AO80" i="145"/>
  <c r="AP80" i="145" s="1"/>
  <c r="BI30" i="145" s="1"/>
  <c r="AO23" i="145"/>
  <c r="AP23" i="145" s="1"/>
  <c r="AQ101" i="145"/>
  <c r="AO101" i="145"/>
  <c r="AP101" i="145" s="1"/>
  <c r="BI37" i="145" s="1"/>
  <c r="AO53" i="145"/>
  <c r="AP53" i="145" s="1"/>
  <c r="BI21" i="145" s="1"/>
  <c r="AQ116" i="145"/>
  <c r="AO86" i="145"/>
  <c r="AQ71" i="145"/>
  <c r="AQ221" i="145"/>
  <c r="AR221" i="145" s="1"/>
  <c r="BK77" i="145" s="1"/>
  <c r="BX46" i="145" s="1"/>
  <c r="BZ46" i="145" s="1"/>
  <c r="AQ185" i="145"/>
  <c r="AQ203" i="145"/>
  <c r="AQ161" i="145"/>
  <c r="AR161" i="145" s="1"/>
  <c r="BK57" i="145" s="1"/>
  <c r="BX26" i="145" s="1"/>
  <c r="BZ26" i="145" s="1"/>
  <c r="AQ188" i="145"/>
  <c r="AQ206" i="145"/>
  <c r="AQ173" i="145"/>
  <c r="AQ131" i="145"/>
  <c r="AR131" i="145" s="1"/>
  <c r="AQ170" i="145"/>
  <c r="AR170" i="145" s="1"/>
  <c r="BK60" i="145" s="1"/>
  <c r="BX29" i="145" s="1"/>
  <c r="BZ29" i="145" s="1"/>
  <c r="AQ227" i="145"/>
  <c r="AQ218" i="145"/>
  <c r="AQ197" i="145"/>
  <c r="AQ176" i="145"/>
  <c r="AQ155" i="145"/>
  <c r="AO227" i="145"/>
  <c r="AP227" i="145" s="1"/>
  <c r="AO215" i="145"/>
  <c r="AP215" i="145" s="1"/>
  <c r="AO203" i="145"/>
  <c r="AP203" i="145" s="1"/>
  <c r="AQ191" i="145"/>
  <c r="AR191" i="145" s="1"/>
  <c r="BK67" i="145" s="1"/>
  <c r="BX36" i="145" s="1"/>
  <c r="BZ36" i="145" s="1"/>
  <c r="AQ149" i="145"/>
  <c r="AR149" i="145" s="1"/>
  <c r="BK53" i="145" s="1"/>
  <c r="BX22" i="145" s="1"/>
  <c r="BZ22" i="145" s="1"/>
  <c r="AO218" i="145"/>
  <c r="AP218" i="145" s="1"/>
  <c r="AO206" i="145"/>
  <c r="AP206" i="145" s="1"/>
  <c r="AQ179" i="145"/>
  <c r="AQ209" i="145"/>
  <c r="AR209" i="145" s="1"/>
  <c r="BK73" i="145" s="1"/>
  <c r="BX42" i="145" s="1"/>
  <c r="BZ42" i="145" s="1"/>
  <c r="AO221" i="145"/>
  <c r="AP221" i="145" s="1"/>
  <c r="BI77" i="145" s="1"/>
  <c r="BU46" i="145" s="1"/>
  <c r="BW46" i="145" s="1"/>
  <c r="AO209" i="145"/>
  <c r="AP209" i="145" s="1"/>
  <c r="BI73" i="145" s="1"/>
  <c r="BU42" i="145" s="1"/>
  <c r="BW42" i="145" s="1"/>
  <c r="AQ182" i="145"/>
  <c r="AR182" i="145" s="1"/>
  <c r="BK64" i="145" s="1"/>
  <c r="BX33" i="145" s="1"/>
  <c r="BZ33" i="145" s="1"/>
  <c r="AQ164" i="145"/>
  <c r="AO140" i="145"/>
  <c r="AP140" i="145" s="1"/>
  <c r="BI50" i="145" s="1"/>
  <c r="BU19" i="145" s="1"/>
  <c r="BW19" i="145" s="1"/>
  <c r="AO137" i="145"/>
  <c r="AP137" i="145" s="1"/>
  <c r="BI49" i="145" s="1"/>
  <c r="BU18" i="145" s="1"/>
  <c r="BW18" i="145" s="1"/>
  <c r="AO194" i="145"/>
  <c r="AP194" i="145" s="1"/>
  <c r="BI68" i="145" s="1"/>
  <c r="BU37" i="145" s="1"/>
  <c r="BW37" i="145" s="1"/>
  <c r="AO185" i="145"/>
  <c r="AP185" i="145" s="1"/>
  <c r="AO173" i="145"/>
  <c r="AP173" i="145" s="1"/>
  <c r="AO161" i="145"/>
  <c r="AP161" i="145" s="1"/>
  <c r="BI57" i="145" s="1"/>
  <c r="BU26" i="145" s="1"/>
  <c r="BW26" i="145" s="1"/>
  <c r="AO155" i="145"/>
  <c r="AP155" i="145" s="1"/>
  <c r="AO149" i="145"/>
  <c r="AP149" i="145" s="1"/>
  <c r="AQ134" i="145"/>
  <c r="AO176" i="145"/>
  <c r="AP176" i="145" s="1"/>
  <c r="BI62" i="145" s="1"/>
  <c r="BU31" i="145" s="1"/>
  <c r="BW31" i="145" s="1"/>
  <c r="AO164" i="145"/>
  <c r="AP164" i="145" s="1"/>
  <c r="BI58" i="145" s="1"/>
  <c r="BU27" i="145" s="1"/>
  <c r="BW27" i="145" s="1"/>
  <c r="AQ146" i="145"/>
  <c r="AQ137" i="145"/>
  <c r="AR137" i="145" s="1"/>
  <c r="BK49" i="145" s="1"/>
  <c r="BX18" i="145" s="1"/>
  <c r="BZ18" i="145" s="1"/>
  <c r="AQ167" i="145"/>
  <c r="AO179" i="145"/>
  <c r="AP179" i="145" s="1"/>
  <c r="AO167" i="145"/>
  <c r="AP167" i="145" s="1"/>
  <c r="AQ104" i="145"/>
  <c r="AQ119" i="145"/>
  <c r="AQ95" i="145"/>
  <c r="AQ107" i="145"/>
  <c r="AQ86" i="145"/>
  <c r="AO143" i="145"/>
  <c r="AP143" i="145" s="1"/>
  <c r="BI51" i="145" s="1"/>
  <c r="BU20" i="145" s="1"/>
  <c r="BW20" i="145" s="1"/>
  <c r="AO131" i="145"/>
  <c r="AP131" i="145" s="1"/>
  <c r="AO128" i="145"/>
  <c r="AP128" i="145" s="1"/>
  <c r="AQ122" i="145"/>
  <c r="AO89" i="145"/>
  <c r="AP89" i="145" s="1"/>
  <c r="AQ56" i="145"/>
  <c r="AR56" i="145" s="1"/>
  <c r="BK22" i="145" s="1"/>
  <c r="AO116" i="145"/>
  <c r="AP116" i="145" s="1"/>
  <c r="BI42" i="145" s="1"/>
  <c r="BU11" i="145" s="1"/>
  <c r="BW11" i="145" s="1"/>
  <c r="AO104" i="145"/>
  <c r="AP104" i="145" s="1"/>
  <c r="BI38" i="145" s="1"/>
  <c r="AO74" i="145"/>
  <c r="AP74" i="145" s="1"/>
  <c r="BI28" i="145" s="1"/>
  <c r="AO71" i="145"/>
  <c r="AP71" i="145" s="1"/>
  <c r="AO119" i="145"/>
  <c r="AP119" i="145" s="1"/>
  <c r="AO107" i="145"/>
  <c r="AO95" i="145"/>
  <c r="AP95" i="145" s="1"/>
  <c r="AQ110" i="145"/>
  <c r="AR110" i="145" s="1"/>
  <c r="AQ98" i="145"/>
  <c r="AQ89" i="145"/>
  <c r="AO83" i="145"/>
  <c r="AO122" i="145"/>
  <c r="AP122" i="145" s="1"/>
  <c r="BI44" i="145" s="1"/>
  <c r="BU13" i="145" s="1"/>
  <c r="BW13" i="145" s="1"/>
  <c r="AO110" i="145"/>
  <c r="AP110" i="145" s="1"/>
  <c r="AO98" i="145"/>
  <c r="AP98" i="145" s="1"/>
  <c r="BI36" i="145" s="1"/>
  <c r="AO62" i="145"/>
  <c r="AP62" i="145" s="1"/>
  <c r="BI24" i="145" s="1"/>
  <c r="AO47" i="145"/>
  <c r="AP47" i="145" s="1"/>
  <c r="AQ29" i="145"/>
  <c r="AQ62" i="145"/>
  <c r="AQ74" i="145"/>
  <c r="AO38" i="145"/>
  <c r="AP38" i="145" s="1"/>
  <c r="AQ59" i="145"/>
  <c r="AQ77" i="145"/>
  <c r="AO59" i="145"/>
  <c r="AP59" i="145" s="1"/>
  <c r="AO77" i="145"/>
  <c r="AP77" i="145" s="1"/>
  <c r="BI29" i="145" s="1"/>
  <c r="AQ92" i="145"/>
  <c r="AQ80" i="145"/>
  <c r="AQ68" i="145"/>
  <c r="AO41" i="145"/>
  <c r="AP41" i="145" s="1"/>
  <c r="AQ14" i="145"/>
  <c r="AR14" i="145" s="1"/>
  <c r="BK8" i="145" s="1"/>
  <c r="AQ26" i="145"/>
  <c r="AR26" i="145" s="1"/>
  <c r="BK12" i="145" s="1"/>
  <c r="AQ20" i="145"/>
  <c r="AQ47" i="145"/>
  <c r="AQ8" i="145"/>
  <c r="AQ44" i="145"/>
  <c r="AR44" i="145" s="1"/>
  <c r="BK18" i="145" s="1"/>
  <c r="AQ65" i="145"/>
  <c r="AO56" i="145"/>
  <c r="AP56" i="145" s="1"/>
  <c r="BI22" i="145" s="1"/>
  <c r="AO44" i="145"/>
  <c r="AP44" i="145" s="1"/>
  <c r="BI18" i="145" s="1"/>
  <c r="AQ32" i="145"/>
  <c r="AO65" i="145"/>
  <c r="AP65" i="145" s="1"/>
  <c r="BI25" i="145" s="1"/>
  <c r="AQ53" i="145"/>
  <c r="AQ41" i="145"/>
  <c r="AO32" i="145"/>
  <c r="AP32" i="145" s="1"/>
  <c r="BI14" i="145" s="1"/>
  <c r="AO20" i="145"/>
  <c r="AP20" i="145" s="1"/>
  <c r="BI10" i="145" s="1"/>
  <c r="AO8" i="145"/>
  <c r="AQ17" i="145"/>
  <c r="AO29" i="145"/>
  <c r="AP29" i="145" s="1"/>
  <c r="BI13" i="145" s="1"/>
  <c r="AO17" i="145"/>
  <c r="AP17" i="145" s="1"/>
  <c r="BI9" i="145" s="1"/>
  <c r="AO26" i="145"/>
  <c r="AP26" i="145" s="1"/>
  <c r="BI12" i="145" s="1"/>
  <c r="AO14" i="145"/>
  <c r="AP14" i="145" s="1"/>
  <c r="BI8" i="145" s="1"/>
  <c r="BT6" i="154" l="1"/>
  <c r="BV6" i="154" s="1"/>
  <c r="BW6" i="154"/>
  <c r="BY6" i="154" s="1"/>
  <c r="BG31" i="145"/>
  <c r="BR7" i="145" s="1"/>
  <c r="BT7" i="145" s="1"/>
  <c r="BI31" i="145"/>
  <c r="BU7" i="145" s="1"/>
  <c r="BW7" i="145" s="1"/>
  <c r="BE6" i="145"/>
  <c r="BO6" i="145" s="1"/>
  <c r="BQ6" i="145" s="1"/>
  <c r="BG6" i="145"/>
  <c r="BR6" i="145" s="1"/>
  <c r="BT6" i="145" s="1"/>
  <c r="BE31" i="145"/>
  <c r="BO7" i="145" s="1"/>
  <c r="BQ7" i="145" s="1"/>
  <c r="AR8" i="145"/>
  <c r="AP86" i="145"/>
  <c r="AP107" i="145"/>
  <c r="BI39" i="145" s="1"/>
  <c r="BU8" i="145" s="1"/>
  <c r="BW8" i="145" s="1"/>
  <c r="AP8" i="145"/>
  <c r="AP83" i="145"/>
  <c r="AP11" i="145"/>
  <c r="AR11" i="145"/>
  <c r="BK7" i="145" s="1"/>
  <c r="BI53" i="145"/>
  <c r="BU22" i="145" s="1"/>
  <c r="BW22" i="145" s="1"/>
  <c r="BI40" i="145"/>
  <c r="BU9" i="145" s="1"/>
  <c r="BW9" i="145" s="1"/>
  <c r="BI61" i="145"/>
  <c r="BU30" i="145" s="1"/>
  <c r="BW30" i="145" s="1"/>
  <c r="BI74" i="145"/>
  <c r="BU43" i="145" s="1"/>
  <c r="BW43" i="145" s="1"/>
  <c r="BI52" i="145"/>
  <c r="BU21" i="145" s="1"/>
  <c r="BW21" i="145" s="1"/>
  <c r="BI72" i="145"/>
  <c r="BU41" i="145" s="1"/>
  <c r="BW41" i="145" s="1"/>
  <c r="BI46" i="145"/>
  <c r="BU15" i="145" s="1"/>
  <c r="BW15" i="145" s="1"/>
  <c r="AR197" i="145"/>
  <c r="AR32" i="145"/>
  <c r="BK14" i="145" s="1"/>
  <c r="AR98" i="145"/>
  <c r="BK36" i="145" s="1"/>
  <c r="AR167" i="145"/>
  <c r="BK59" i="145" s="1"/>
  <c r="BX28" i="145" s="1"/>
  <c r="BZ28" i="145" s="1"/>
  <c r="AR134" i="145"/>
  <c r="AR176" i="145"/>
  <c r="BK62" i="145" s="1"/>
  <c r="BX31" i="145" s="1"/>
  <c r="BZ31" i="145" s="1"/>
  <c r="AR50" i="145"/>
  <c r="BK20" i="145" s="1"/>
  <c r="AR152" i="145"/>
  <c r="BK54" i="145" s="1"/>
  <c r="BX23" i="145" s="1"/>
  <c r="BZ23" i="145" s="1"/>
  <c r="AR128" i="145"/>
  <c r="BK46" i="145" s="1"/>
  <c r="BX15" i="145" s="1"/>
  <c r="BZ15" i="145" s="1"/>
  <c r="AR80" i="145"/>
  <c r="BK30" i="145" s="1"/>
  <c r="AR59" i="145"/>
  <c r="BK23" i="145" s="1"/>
  <c r="AR104" i="145"/>
  <c r="BK38" i="145" s="1"/>
  <c r="AR146" i="145"/>
  <c r="BK52" i="145" s="1"/>
  <c r="BX21" i="145" s="1"/>
  <c r="BZ21" i="145" s="1"/>
  <c r="AR125" i="145"/>
  <c r="BK45" i="145" s="1"/>
  <c r="BX14" i="145" s="1"/>
  <c r="BZ14" i="145" s="1"/>
  <c r="AR83" i="145"/>
  <c r="AR200" i="145"/>
  <c r="BK70" i="145" s="1"/>
  <c r="BX39" i="145" s="1"/>
  <c r="BZ39" i="145" s="1"/>
  <c r="AR77" i="145"/>
  <c r="BK29" i="145" s="1"/>
  <c r="AR188" i="145"/>
  <c r="BK66" i="145" s="1"/>
  <c r="BX35" i="145" s="1"/>
  <c r="BZ35" i="145" s="1"/>
  <c r="AR71" i="145"/>
  <c r="BK27" i="145" s="1"/>
  <c r="AR101" i="145"/>
  <c r="BK37" i="145" s="1"/>
  <c r="AR41" i="145"/>
  <c r="BK17" i="145" s="1"/>
  <c r="AR92" i="145"/>
  <c r="BK34" i="145" s="1"/>
  <c r="AR227" i="145"/>
  <c r="AR185" i="145"/>
  <c r="BK65" i="145" s="1"/>
  <c r="BX34" i="145" s="1"/>
  <c r="BZ34" i="145" s="1"/>
  <c r="AR116" i="145"/>
  <c r="BK42" i="145" s="1"/>
  <c r="BX11" i="145" s="1"/>
  <c r="BZ11" i="145" s="1"/>
  <c r="AR158" i="145"/>
  <c r="BK56" i="145" s="1"/>
  <c r="BX25" i="145" s="1"/>
  <c r="BZ25" i="145" s="1"/>
  <c r="AR53" i="145"/>
  <c r="BK21" i="145" s="1"/>
  <c r="AR65" i="145"/>
  <c r="BK25" i="145" s="1"/>
  <c r="AR47" i="145"/>
  <c r="BK19" i="145" s="1"/>
  <c r="AR74" i="145"/>
  <c r="BK28" i="145" s="1"/>
  <c r="AR107" i="145"/>
  <c r="BK39" i="145" s="1"/>
  <c r="BX8" i="145" s="1"/>
  <c r="BZ8" i="145" s="1"/>
  <c r="AR179" i="145"/>
  <c r="BK63" i="145" s="1"/>
  <c r="BX32" i="145" s="1"/>
  <c r="BZ32" i="145" s="1"/>
  <c r="AR173" i="145"/>
  <c r="AR38" i="145"/>
  <c r="BK16" i="145" s="1"/>
  <c r="AR68" i="145"/>
  <c r="BK26" i="145" s="1"/>
  <c r="AR86" i="145"/>
  <c r="BK32" i="145" s="1"/>
  <c r="AR35" i="145"/>
  <c r="BK15" i="145" s="1"/>
  <c r="AR20" i="145"/>
  <c r="BK10" i="145" s="1"/>
  <c r="AR62" i="145"/>
  <c r="BK24" i="145" s="1"/>
  <c r="AR122" i="145"/>
  <c r="BK44" i="145" s="1"/>
  <c r="BX13" i="145" s="1"/>
  <c r="BZ13" i="145" s="1"/>
  <c r="AR95" i="145"/>
  <c r="BK35" i="145" s="1"/>
  <c r="AR206" i="145"/>
  <c r="BK72" i="145" s="1"/>
  <c r="BX41" i="145" s="1"/>
  <c r="BZ41" i="145" s="1"/>
  <c r="AR203" i="145"/>
  <c r="BK71" i="145" s="1"/>
  <c r="BX40" i="145" s="1"/>
  <c r="BZ40" i="145" s="1"/>
  <c r="AR224" i="145"/>
  <c r="BK78" i="145" s="1"/>
  <c r="BX47" i="145" s="1"/>
  <c r="BZ47" i="145" s="1"/>
  <c r="AR143" i="145"/>
  <c r="BK51" i="145" s="1"/>
  <c r="BX20" i="145" s="1"/>
  <c r="BZ20" i="145" s="1"/>
  <c r="AR194" i="145"/>
  <c r="BK68" i="145" s="1"/>
  <c r="BX37" i="145" s="1"/>
  <c r="BZ37" i="145" s="1"/>
  <c r="AR113" i="145"/>
  <c r="BK41" i="145" s="1"/>
  <c r="BX10" i="145" s="1"/>
  <c r="BZ10" i="145" s="1"/>
  <c r="AR17" i="145"/>
  <c r="BK9" i="145" s="1"/>
  <c r="AR29" i="145"/>
  <c r="BK13" i="145" s="1"/>
  <c r="AR89" i="145"/>
  <c r="BK33" i="145" s="1"/>
  <c r="AR119" i="145"/>
  <c r="BK43" i="145" s="1"/>
  <c r="BX12" i="145" s="1"/>
  <c r="BZ12" i="145" s="1"/>
  <c r="AR164" i="145"/>
  <c r="AR155" i="145"/>
  <c r="BK55" i="145" s="1"/>
  <c r="BX24" i="145" s="1"/>
  <c r="BZ24" i="145" s="1"/>
  <c r="AR218" i="145"/>
  <c r="BK76" i="145" s="1"/>
  <c r="BX45" i="145" s="1"/>
  <c r="BZ45" i="145" s="1"/>
  <c r="AR215" i="145"/>
  <c r="BI6" i="145" l="1"/>
  <c r="BU6" i="145" s="1"/>
  <c r="BW6" i="145" s="1"/>
  <c r="BK6" i="145"/>
  <c r="BX6" i="145" s="1"/>
  <c r="BZ6" i="145" s="1"/>
  <c r="BK31" i="145"/>
  <c r="BX7" i="145" s="1"/>
  <c r="BZ7" i="145" s="1"/>
  <c r="BE80" i="145"/>
  <c r="BK75" i="145"/>
  <c r="BX44" i="145" s="1"/>
  <c r="BZ44" i="145" s="1"/>
  <c r="BK79" i="145"/>
  <c r="BX48" i="145" s="1"/>
  <c r="BZ48" i="145" s="1"/>
  <c r="BK61" i="145"/>
  <c r="BX30" i="145" s="1"/>
  <c r="BZ30" i="145" s="1"/>
  <c r="BK48" i="145"/>
  <c r="BX17" i="145" s="1"/>
  <c r="BZ17" i="145" s="1"/>
  <c r="BK69" i="145"/>
  <c r="BX38" i="145" s="1"/>
  <c r="BZ38" i="145" s="1"/>
  <c r="BK58" i="145"/>
  <c r="BX27" i="145" s="1"/>
  <c r="BZ27" i="145" s="1"/>
  <c r="BD80" i="154" l="1"/>
  <c r="BN49" i="154" s="1"/>
  <c r="BP49" i="154" s="1"/>
  <c r="BF80" i="154"/>
  <c r="BQ49" i="154" s="1"/>
  <c r="BS49" i="154" s="1"/>
  <c r="CC6" i="145"/>
  <c r="CE6" i="145" s="1"/>
  <c r="CC10" i="145"/>
  <c r="CE10" i="145" s="1"/>
  <c r="CC14" i="145"/>
  <c r="CE14" i="145" s="1"/>
  <c r="CC18" i="145"/>
  <c r="CE18" i="145" s="1"/>
  <c r="CC22" i="145"/>
  <c r="CE22" i="145" s="1"/>
  <c r="CC26" i="145"/>
  <c r="CE26" i="145" s="1"/>
  <c r="CC30" i="145"/>
  <c r="CE30" i="145" s="1"/>
  <c r="CC34" i="145"/>
  <c r="CE34" i="145" s="1"/>
  <c r="CC38" i="145"/>
  <c r="CE38" i="145" s="1"/>
  <c r="CC43" i="145"/>
  <c r="CE43" i="145" s="1"/>
  <c r="CC8" i="145"/>
  <c r="CE8" i="145" s="1"/>
  <c r="CC41" i="145"/>
  <c r="CE41" i="145" s="1"/>
  <c r="CC13" i="145"/>
  <c r="CE13" i="145" s="1"/>
  <c r="CC15" i="145"/>
  <c r="CE15" i="145" s="1"/>
  <c r="CC17" i="145"/>
  <c r="CE17" i="145" s="1"/>
  <c r="CC19" i="145"/>
  <c r="CE19" i="145" s="1"/>
  <c r="CC21" i="145"/>
  <c r="CE21" i="145" s="1"/>
  <c r="CC23" i="145"/>
  <c r="CE23" i="145" s="1"/>
  <c r="CC25" i="145"/>
  <c r="CE25" i="145" s="1"/>
  <c r="CC27" i="145"/>
  <c r="CE27" i="145" s="1"/>
  <c r="CC29" i="145"/>
  <c r="CE29" i="145" s="1"/>
  <c r="CC31" i="145"/>
  <c r="CE31" i="145" s="1"/>
  <c r="CC33" i="145"/>
  <c r="CE33" i="145" s="1"/>
  <c r="CC35" i="145"/>
  <c r="CE35" i="145" s="1"/>
  <c r="CC37" i="145"/>
  <c r="CE37" i="145" s="1"/>
  <c r="CC39" i="145"/>
  <c r="CE39" i="145" s="1"/>
  <c r="CC9" i="145"/>
  <c r="CE9" i="145" s="1"/>
  <c r="CC7" i="145"/>
  <c r="CE7" i="145" s="1"/>
  <c r="CC11" i="145"/>
  <c r="CE11" i="145" s="1"/>
  <c r="CC42" i="145"/>
  <c r="CE42" i="145" s="1"/>
  <c r="CC46" i="145"/>
  <c r="CE46" i="145" s="1"/>
  <c r="CC12" i="145"/>
  <c r="CE12" i="145" s="1"/>
  <c r="CC16" i="145"/>
  <c r="CE16" i="145" s="1"/>
  <c r="CC24" i="145"/>
  <c r="CE24" i="145" s="1"/>
  <c r="CC32" i="145"/>
  <c r="CE32" i="145" s="1"/>
  <c r="CC48" i="145"/>
  <c r="CE48" i="145" s="1"/>
  <c r="CC44" i="145"/>
  <c r="CE44" i="145" s="1"/>
  <c r="CC47" i="145"/>
  <c r="CE47" i="145" s="1"/>
  <c r="BO49" i="145"/>
  <c r="BQ49" i="145" s="1"/>
  <c r="CC20" i="145"/>
  <c r="CE20" i="145" s="1"/>
  <c r="CC28" i="145"/>
  <c r="CE28" i="145" s="1"/>
  <c r="CC36" i="145"/>
  <c r="CE36" i="145" s="1"/>
  <c r="CC40" i="145"/>
  <c r="CE40" i="145" s="1"/>
  <c r="CC45" i="145"/>
  <c r="CE45" i="145" s="1"/>
  <c r="BH80" i="154"/>
  <c r="BT49" i="154" s="1"/>
  <c r="BV49" i="154" s="1"/>
  <c r="BJ80" i="154"/>
  <c r="BW49" i="154" s="1"/>
  <c r="BY49" i="154" s="1"/>
  <c r="BI80" i="145"/>
  <c r="BG80" i="145"/>
  <c r="CF6" i="145" l="1"/>
  <c r="CH6" i="145" s="1"/>
  <c r="CF7" i="145"/>
  <c r="CH7" i="145" s="1"/>
  <c r="CF9" i="145"/>
  <c r="CH9" i="145" s="1"/>
  <c r="CF42" i="145"/>
  <c r="CH42" i="145" s="1"/>
  <c r="CF46" i="145"/>
  <c r="CH46" i="145" s="1"/>
  <c r="CF40" i="145"/>
  <c r="CH40" i="145" s="1"/>
  <c r="CF44" i="145"/>
  <c r="CH44" i="145" s="1"/>
  <c r="BR49" i="145"/>
  <c r="BT49" i="145" s="1"/>
  <c r="CF12" i="145"/>
  <c r="CH12" i="145" s="1"/>
  <c r="CF16" i="145"/>
  <c r="CH16" i="145" s="1"/>
  <c r="CF20" i="145"/>
  <c r="CH20" i="145" s="1"/>
  <c r="CF24" i="145"/>
  <c r="CH24" i="145" s="1"/>
  <c r="CF28" i="145"/>
  <c r="CH28" i="145" s="1"/>
  <c r="CF32" i="145"/>
  <c r="CH32" i="145" s="1"/>
  <c r="CF36" i="145"/>
  <c r="CH36" i="145" s="1"/>
  <c r="CF10" i="145"/>
  <c r="CH10" i="145" s="1"/>
  <c r="CF14" i="145"/>
  <c r="CH14" i="145" s="1"/>
  <c r="CF18" i="145"/>
  <c r="CH18" i="145" s="1"/>
  <c r="CF22" i="145"/>
  <c r="CH22" i="145" s="1"/>
  <c r="CF26" i="145"/>
  <c r="CH26" i="145" s="1"/>
  <c r="CF30" i="145"/>
  <c r="CH30" i="145" s="1"/>
  <c r="CF34" i="145"/>
  <c r="CH34" i="145" s="1"/>
  <c r="CF38" i="145"/>
  <c r="CH38" i="145" s="1"/>
  <c r="CF8" i="145"/>
  <c r="CH8" i="145" s="1"/>
  <c r="CF39" i="145"/>
  <c r="CH39" i="145" s="1"/>
  <c r="CF41" i="145"/>
  <c r="CH41" i="145" s="1"/>
  <c r="CF43" i="145"/>
  <c r="CH43" i="145" s="1"/>
  <c r="CF45" i="145"/>
  <c r="CH45" i="145" s="1"/>
  <c r="CF47" i="145"/>
  <c r="CH47" i="145" s="1"/>
  <c r="CF13" i="145"/>
  <c r="CH13" i="145" s="1"/>
  <c r="CF17" i="145"/>
  <c r="CH17" i="145" s="1"/>
  <c r="CF25" i="145"/>
  <c r="CH25" i="145" s="1"/>
  <c r="CF33" i="145"/>
  <c r="CH33" i="145" s="1"/>
  <c r="CF29" i="145"/>
  <c r="CH29" i="145" s="1"/>
  <c r="CF37" i="145"/>
  <c r="CH37" i="145" s="1"/>
  <c r="CF35" i="145"/>
  <c r="CH35" i="145" s="1"/>
  <c r="CF15" i="145"/>
  <c r="CH15" i="145" s="1"/>
  <c r="CF23" i="145"/>
  <c r="CH23" i="145" s="1"/>
  <c r="CF31" i="145"/>
  <c r="CH31" i="145" s="1"/>
  <c r="CF48" i="145"/>
  <c r="CH48" i="145" s="1"/>
  <c r="CF21" i="145"/>
  <c r="CH21" i="145" s="1"/>
  <c r="CF11" i="145"/>
  <c r="CH11" i="145" s="1"/>
  <c r="CF19" i="145"/>
  <c r="CH19" i="145" s="1"/>
  <c r="CF27" i="145"/>
  <c r="CH27" i="145" s="1"/>
  <c r="CI6" i="145"/>
  <c r="CK6" i="145" s="1"/>
  <c r="CI39" i="145"/>
  <c r="CK39" i="145" s="1"/>
  <c r="CI41" i="145"/>
  <c r="CK41" i="145" s="1"/>
  <c r="CI43" i="145"/>
  <c r="CK43" i="145" s="1"/>
  <c r="CI45" i="145"/>
  <c r="CK45" i="145" s="1"/>
  <c r="CI47" i="145"/>
  <c r="CK47" i="145" s="1"/>
  <c r="CI15" i="145"/>
  <c r="CK15" i="145" s="1"/>
  <c r="CI23" i="145"/>
  <c r="CK23" i="145" s="1"/>
  <c r="CI25" i="145"/>
  <c r="CK25" i="145" s="1"/>
  <c r="CI27" i="145"/>
  <c r="CK27" i="145" s="1"/>
  <c r="CI29" i="145"/>
  <c r="CK29" i="145" s="1"/>
  <c r="CI31" i="145"/>
  <c r="CK31" i="145" s="1"/>
  <c r="CI33" i="145"/>
  <c r="CK33" i="145" s="1"/>
  <c r="CI35" i="145"/>
  <c r="CK35" i="145" s="1"/>
  <c r="CI37" i="145"/>
  <c r="CK37" i="145" s="1"/>
  <c r="CI11" i="145"/>
  <c r="CK11" i="145" s="1"/>
  <c r="CI13" i="145"/>
  <c r="CK13" i="145" s="1"/>
  <c r="CI17" i="145"/>
  <c r="CK17" i="145" s="1"/>
  <c r="CI19" i="145"/>
  <c r="CK19" i="145" s="1"/>
  <c r="CI21" i="145"/>
  <c r="CK21" i="145" s="1"/>
  <c r="CI7" i="145"/>
  <c r="CK7" i="145" s="1"/>
  <c r="CI9" i="145"/>
  <c r="CK9" i="145" s="1"/>
  <c r="CI42" i="145"/>
  <c r="CK42" i="145" s="1"/>
  <c r="CI46" i="145"/>
  <c r="CK46" i="145" s="1"/>
  <c r="BU49" i="145"/>
  <c r="BW49" i="145" s="1"/>
  <c r="CI12" i="145"/>
  <c r="CK12" i="145" s="1"/>
  <c r="CI44" i="145"/>
  <c r="CK44" i="145" s="1"/>
  <c r="CI16" i="145"/>
  <c r="CK16" i="145" s="1"/>
  <c r="CI20" i="145"/>
  <c r="CK20" i="145" s="1"/>
  <c r="CI24" i="145"/>
  <c r="CK24" i="145" s="1"/>
  <c r="CI28" i="145"/>
  <c r="CK28" i="145" s="1"/>
  <c r="CI32" i="145"/>
  <c r="CK32" i="145" s="1"/>
  <c r="CI36" i="145"/>
  <c r="CK36" i="145" s="1"/>
  <c r="CI40" i="145"/>
  <c r="CK40" i="145" s="1"/>
  <c r="CI48" i="145"/>
  <c r="CK48" i="145" s="1"/>
  <c r="CI10" i="145"/>
  <c r="CK10" i="145" s="1"/>
  <c r="CI14" i="145"/>
  <c r="CK14" i="145" s="1"/>
  <c r="CI18" i="145"/>
  <c r="CK18" i="145" s="1"/>
  <c r="CI22" i="145"/>
  <c r="CK22" i="145" s="1"/>
  <c r="CI26" i="145"/>
  <c r="CK26" i="145" s="1"/>
  <c r="CI30" i="145"/>
  <c r="CK30" i="145" s="1"/>
  <c r="CI34" i="145"/>
  <c r="CK34" i="145" s="1"/>
  <c r="CI38" i="145"/>
  <c r="CK38" i="145" s="1"/>
  <c r="CI8" i="145"/>
  <c r="CK8" i="145" s="1"/>
  <c r="CE9" i="154"/>
  <c r="CG9" i="154" s="1"/>
  <c r="CE13" i="154"/>
  <c r="CG13" i="154" s="1"/>
  <c r="CE16" i="154"/>
  <c r="CG16" i="154" s="1"/>
  <c r="CE18" i="154"/>
  <c r="CG18" i="154" s="1"/>
  <c r="CE20" i="154"/>
  <c r="CG20" i="154" s="1"/>
  <c r="CE22" i="154"/>
  <c r="CG22" i="154" s="1"/>
  <c r="CE24" i="154"/>
  <c r="CG24" i="154" s="1"/>
  <c r="CE26" i="154"/>
  <c r="CG26" i="154" s="1"/>
  <c r="CE28" i="154"/>
  <c r="CG28" i="154" s="1"/>
  <c r="CE30" i="154"/>
  <c r="CG30" i="154" s="1"/>
  <c r="CE32" i="154"/>
  <c r="CG32" i="154" s="1"/>
  <c r="CE34" i="154"/>
  <c r="CG34" i="154" s="1"/>
  <c r="CE36" i="154"/>
  <c r="CG36" i="154" s="1"/>
  <c r="CE38" i="154"/>
  <c r="CG38" i="154" s="1"/>
  <c r="CE40" i="154"/>
  <c r="CG40" i="154" s="1"/>
  <c r="CE42" i="154"/>
  <c r="CG42" i="154" s="1"/>
  <c r="CE44" i="154"/>
  <c r="CG44" i="154" s="1"/>
  <c r="CE46" i="154"/>
  <c r="CG46" i="154" s="1"/>
  <c r="CE48" i="154"/>
  <c r="CG48" i="154" s="1"/>
  <c r="CE10" i="154"/>
  <c r="CG10" i="154" s="1"/>
  <c r="CE14" i="154"/>
  <c r="CG14" i="154" s="1"/>
  <c r="CE7" i="154"/>
  <c r="CG7" i="154" s="1"/>
  <c r="CE11" i="154"/>
  <c r="CG11" i="154" s="1"/>
  <c r="CE15" i="154"/>
  <c r="CG15" i="154" s="1"/>
  <c r="CE17" i="154"/>
  <c r="CG17" i="154" s="1"/>
  <c r="CE19" i="154"/>
  <c r="CG19" i="154" s="1"/>
  <c r="CE21" i="154"/>
  <c r="CG21" i="154" s="1"/>
  <c r="CE23" i="154"/>
  <c r="CG23" i="154" s="1"/>
  <c r="CE25" i="154"/>
  <c r="CG25" i="154" s="1"/>
  <c r="CE27" i="154"/>
  <c r="CG27" i="154" s="1"/>
  <c r="CE29" i="154"/>
  <c r="CG29" i="154" s="1"/>
  <c r="CE31" i="154"/>
  <c r="CG31" i="154" s="1"/>
  <c r="CE33" i="154"/>
  <c r="CG33" i="154" s="1"/>
  <c r="CE35" i="154"/>
  <c r="CG35" i="154" s="1"/>
  <c r="CE37" i="154"/>
  <c r="CG37" i="154" s="1"/>
  <c r="CE39" i="154"/>
  <c r="CG39" i="154" s="1"/>
  <c r="CE41" i="154"/>
  <c r="CG41" i="154" s="1"/>
  <c r="CE43" i="154"/>
  <c r="CG43" i="154" s="1"/>
  <c r="CE45" i="154"/>
  <c r="CG45" i="154" s="1"/>
  <c r="CE47" i="154"/>
  <c r="CG47" i="154" s="1"/>
  <c r="CE8" i="154"/>
  <c r="CG8" i="154" s="1"/>
  <c r="CE12" i="154"/>
  <c r="CG12" i="154" s="1"/>
  <c r="CK6" i="154"/>
  <c r="CM6" i="154" s="1"/>
  <c r="CK9" i="154"/>
  <c r="CM9" i="154" s="1"/>
  <c r="CK13" i="154"/>
  <c r="CM13" i="154" s="1"/>
  <c r="CK16" i="154"/>
  <c r="CM16" i="154" s="1"/>
  <c r="CK18" i="154"/>
  <c r="CM18" i="154" s="1"/>
  <c r="CK20" i="154"/>
  <c r="CM20" i="154" s="1"/>
  <c r="CK22" i="154"/>
  <c r="CM22" i="154" s="1"/>
  <c r="CK24" i="154"/>
  <c r="CM24" i="154" s="1"/>
  <c r="CK26" i="154"/>
  <c r="CM26" i="154" s="1"/>
  <c r="CK28" i="154"/>
  <c r="CM28" i="154" s="1"/>
  <c r="CK30" i="154"/>
  <c r="CM30" i="154" s="1"/>
  <c r="CK32" i="154"/>
  <c r="CM32" i="154" s="1"/>
  <c r="CK34" i="154"/>
  <c r="CM34" i="154" s="1"/>
  <c r="CK36" i="154"/>
  <c r="CM36" i="154" s="1"/>
  <c r="CK38" i="154"/>
  <c r="CM38" i="154" s="1"/>
  <c r="CK40" i="154"/>
  <c r="CM40" i="154" s="1"/>
  <c r="CK42" i="154"/>
  <c r="CM42" i="154" s="1"/>
  <c r="CK44" i="154"/>
  <c r="CM44" i="154" s="1"/>
  <c r="CK46" i="154"/>
  <c r="CM46" i="154" s="1"/>
  <c r="CK48" i="154"/>
  <c r="CM48" i="154" s="1"/>
  <c r="CK10" i="154"/>
  <c r="CM10" i="154" s="1"/>
  <c r="CK14" i="154"/>
  <c r="CM14" i="154" s="1"/>
  <c r="CK7" i="154"/>
  <c r="CM7" i="154" s="1"/>
  <c r="CK11" i="154"/>
  <c r="CM11" i="154" s="1"/>
  <c r="CK15" i="154"/>
  <c r="CM15" i="154" s="1"/>
  <c r="CK17" i="154"/>
  <c r="CM17" i="154" s="1"/>
  <c r="CK19" i="154"/>
  <c r="CM19" i="154" s="1"/>
  <c r="CK21" i="154"/>
  <c r="CM21" i="154" s="1"/>
  <c r="CK23" i="154"/>
  <c r="CM23" i="154" s="1"/>
  <c r="CK25" i="154"/>
  <c r="CM25" i="154" s="1"/>
  <c r="CK27" i="154"/>
  <c r="CM27" i="154" s="1"/>
  <c r="CK29" i="154"/>
  <c r="CM29" i="154" s="1"/>
  <c r="CK31" i="154"/>
  <c r="CM31" i="154" s="1"/>
  <c r="CK33" i="154"/>
  <c r="CM33" i="154" s="1"/>
  <c r="CK35" i="154"/>
  <c r="CM35" i="154" s="1"/>
  <c r="CK37" i="154"/>
  <c r="CM37" i="154" s="1"/>
  <c r="CK39" i="154"/>
  <c r="CM39" i="154" s="1"/>
  <c r="CK41" i="154"/>
  <c r="CM41" i="154" s="1"/>
  <c r="CK43" i="154"/>
  <c r="CM43" i="154" s="1"/>
  <c r="CK45" i="154"/>
  <c r="CM45" i="154" s="1"/>
  <c r="CK47" i="154"/>
  <c r="CM47" i="154" s="1"/>
  <c r="CK8" i="154"/>
  <c r="CM8" i="154" s="1"/>
  <c r="CK12" i="154"/>
  <c r="CM12" i="154" s="1"/>
  <c r="CH6" i="154"/>
  <c r="CJ6" i="154" s="1"/>
  <c r="CH7" i="154"/>
  <c r="CJ7" i="154" s="1"/>
  <c r="CH11" i="154"/>
  <c r="CJ11" i="154" s="1"/>
  <c r="CH15" i="154"/>
  <c r="CJ15" i="154" s="1"/>
  <c r="CH17" i="154"/>
  <c r="CJ17" i="154" s="1"/>
  <c r="CH19" i="154"/>
  <c r="CJ19" i="154" s="1"/>
  <c r="CH21" i="154"/>
  <c r="CJ21" i="154" s="1"/>
  <c r="CH23" i="154"/>
  <c r="CJ23" i="154" s="1"/>
  <c r="CH25" i="154"/>
  <c r="CJ25" i="154" s="1"/>
  <c r="CH27" i="154"/>
  <c r="CJ27" i="154" s="1"/>
  <c r="CH29" i="154"/>
  <c r="CJ29" i="154" s="1"/>
  <c r="CH31" i="154"/>
  <c r="CJ31" i="154" s="1"/>
  <c r="CH33" i="154"/>
  <c r="CJ33" i="154" s="1"/>
  <c r="CH35" i="154"/>
  <c r="CJ35" i="154" s="1"/>
  <c r="CH37" i="154"/>
  <c r="CJ37" i="154" s="1"/>
  <c r="CH39" i="154"/>
  <c r="CJ39" i="154" s="1"/>
  <c r="CH41" i="154"/>
  <c r="CJ41" i="154" s="1"/>
  <c r="CH43" i="154"/>
  <c r="CJ43" i="154" s="1"/>
  <c r="CH45" i="154"/>
  <c r="CJ45" i="154" s="1"/>
  <c r="CH47" i="154"/>
  <c r="CJ47" i="154" s="1"/>
  <c r="CH8" i="154"/>
  <c r="CJ8" i="154" s="1"/>
  <c r="CH12" i="154"/>
  <c r="CJ12" i="154" s="1"/>
  <c r="CH9" i="154"/>
  <c r="CJ9" i="154" s="1"/>
  <c r="CH13" i="154"/>
  <c r="CJ13" i="154" s="1"/>
  <c r="CH16" i="154"/>
  <c r="CJ16" i="154" s="1"/>
  <c r="CH18" i="154"/>
  <c r="CJ18" i="154" s="1"/>
  <c r="CH20" i="154"/>
  <c r="CJ20" i="154" s="1"/>
  <c r="CH22" i="154"/>
  <c r="CJ22" i="154" s="1"/>
  <c r="CH24" i="154"/>
  <c r="CJ24" i="154" s="1"/>
  <c r="CH26" i="154"/>
  <c r="CJ26" i="154" s="1"/>
  <c r="CH28" i="154"/>
  <c r="CJ28" i="154" s="1"/>
  <c r="CH30" i="154"/>
  <c r="CJ30" i="154" s="1"/>
  <c r="CH32" i="154"/>
  <c r="CJ32" i="154" s="1"/>
  <c r="CH34" i="154"/>
  <c r="CJ34" i="154" s="1"/>
  <c r="CH36" i="154"/>
  <c r="CJ36" i="154" s="1"/>
  <c r="CH38" i="154"/>
  <c r="CJ38" i="154" s="1"/>
  <c r="CH40" i="154"/>
  <c r="CJ40" i="154" s="1"/>
  <c r="CH42" i="154"/>
  <c r="CJ42" i="154" s="1"/>
  <c r="CH44" i="154"/>
  <c r="CJ44" i="154" s="1"/>
  <c r="CH46" i="154"/>
  <c r="CJ46" i="154" s="1"/>
  <c r="CH48" i="154"/>
  <c r="CJ48" i="154" s="1"/>
  <c r="CH10" i="154"/>
  <c r="CJ10" i="154" s="1"/>
  <c r="CH14" i="154"/>
  <c r="CJ14" i="154" s="1"/>
  <c r="CB6" i="154"/>
  <c r="CD6" i="154" s="1"/>
  <c r="CB7" i="154"/>
  <c r="CD7" i="154" s="1"/>
  <c r="CB11" i="154"/>
  <c r="CD11" i="154" s="1"/>
  <c r="CB15" i="154"/>
  <c r="CD15" i="154" s="1"/>
  <c r="CB8" i="154"/>
  <c r="CD8" i="154" s="1"/>
  <c r="CB12" i="154"/>
  <c r="CD12" i="154" s="1"/>
  <c r="CB16" i="154"/>
  <c r="CD16" i="154" s="1"/>
  <c r="CB18" i="154"/>
  <c r="CD18" i="154" s="1"/>
  <c r="CB20" i="154"/>
  <c r="CD20" i="154" s="1"/>
  <c r="CB22" i="154"/>
  <c r="CD22" i="154" s="1"/>
  <c r="CB24" i="154"/>
  <c r="CD24" i="154" s="1"/>
  <c r="CB26" i="154"/>
  <c r="CD26" i="154" s="1"/>
  <c r="CB28" i="154"/>
  <c r="CD28" i="154" s="1"/>
  <c r="CB30" i="154"/>
  <c r="CD30" i="154" s="1"/>
  <c r="CB32" i="154"/>
  <c r="CD32" i="154" s="1"/>
  <c r="CB34" i="154"/>
  <c r="CD34" i="154" s="1"/>
  <c r="CB36" i="154"/>
  <c r="CD36" i="154" s="1"/>
  <c r="CB38" i="154"/>
  <c r="CD38" i="154" s="1"/>
  <c r="CB40" i="154"/>
  <c r="CD40" i="154" s="1"/>
  <c r="CB42" i="154"/>
  <c r="CD42" i="154" s="1"/>
  <c r="CB44" i="154"/>
  <c r="CD44" i="154" s="1"/>
  <c r="CB46" i="154"/>
  <c r="CD46" i="154" s="1"/>
  <c r="CB48" i="154"/>
  <c r="CD48" i="154" s="1"/>
  <c r="CB9" i="154"/>
  <c r="CD9" i="154" s="1"/>
  <c r="CB13" i="154"/>
  <c r="CD13" i="154" s="1"/>
  <c r="CB14" i="154"/>
  <c r="CD14" i="154" s="1"/>
  <c r="CB17" i="154"/>
  <c r="CD17" i="154" s="1"/>
  <c r="CB21" i="154"/>
  <c r="CD21" i="154" s="1"/>
  <c r="CB25" i="154"/>
  <c r="CD25" i="154" s="1"/>
  <c r="CB29" i="154"/>
  <c r="CD29" i="154" s="1"/>
  <c r="CB33" i="154"/>
  <c r="CD33" i="154" s="1"/>
  <c r="CB37" i="154"/>
  <c r="CD37" i="154" s="1"/>
  <c r="CB41" i="154"/>
  <c r="CD41" i="154" s="1"/>
  <c r="CB45" i="154"/>
  <c r="CD45" i="154" s="1"/>
  <c r="CB19" i="154"/>
  <c r="CD19" i="154" s="1"/>
  <c r="CB23" i="154"/>
  <c r="CD23" i="154" s="1"/>
  <c r="CB27" i="154"/>
  <c r="CD27" i="154" s="1"/>
  <c r="CB31" i="154"/>
  <c r="CD31" i="154" s="1"/>
  <c r="CB35" i="154"/>
  <c r="CD35" i="154" s="1"/>
  <c r="CB39" i="154"/>
  <c r="CD39" i="154" s="1"/>
  <c r="CB43" i="154"/>
  <c r="CD43" i="154" s="1"/>
  <c r="CB47" i="154"/>
  <c r="CD47" i="154" s="1"/>
  <c r="CB10" i="154"/>
  <c r="CD10" i="154" s="1"/>
  <c r="CE6" i="154"/>
  <c r="CG6" i="154" s="1"/>
  <c r="BK80" i="145"/>
  <c r="CL6" i="145" l="1"/>
  <c r="CN6" i="145" s="1"/>
  <c r="CL10" i="145"/>
  <c r="CN10" i="145" s="1"/>
  <c r="CL14" i="145"/>
  <c r="CN14" i="145" s="1"/>
  <c r="CL18" i="145"/>
  <c r="CN18" i="145" s="1"/>
  <c r="CL22" i="145"/>
  <c r="CN22" i="145" s="1"/>
  <c r="CL26" i="145"/>
  <c r="CN26" i="145" s="1"/>
  <c r="CL30" i="145"/>
  <c r="CN30" i="145" s="1"/>
  <c r="CL34" i="145"/>
  <c r="CN34" i="145" s="1"/>
  <c r="CL38" i="145"/>
  <c r="CN38" i="145" s="1"/>
  <c r="CL8" i="145"/>
  <c r="CN8" i="145" s="1"/>
  <c r="CL39" i="145"/>
  <c r="CN39" i="145" s="1"/>
  <c r="CL41" i="145"/>
  <c r="CN41" i="145" s="1"/>
  <c r="CL43" i="145"/>
  <c r="CN43" i="145" s="1"/>
  <c r="CL45" i="145"/>
  <c r="CN45" i="145" s="1"/>
  <c r="CL47" i="145"/>
  <c r="CN47" i="145" s="1"/>
  <c r="CL11" i="145"/>
  <c r="CN11" i="145" s="1"/>
  <c r="CL15" i="145"/>
  <c r="CN15" i="145" s="1"/>
  <c r="CL17" i="145"/>
  <c r="CN17" i="145" s="1"/>
  <c r="CL19" i="145"/>
  <c r="CN19" i="145" s="1"/>
  <c r="CL21" i="145"/>
  <c r="CN21" i="145" s="1"/>
  <c r="CL23" i="145"/>
  <c r="CN23" i="145" s="1"/>
  <c r="CL25" i="145"/>
  <c r="CN25" i="145" s="1"/>
  <c r="CL27" i="145"/>
  <c r="CN27" i="145" s="1"/>
  <c r="CL29" i="145"/>
  <c r="CN29" i="145" s="1"/>
  <c r="CL31" i="145"/>
  <c r="CN31" i="145" s="1"/>
  <c r="CL33" i="145"/>
  <c r="CN33" i="145" s="1"/>
  <c r="CL35" i="145"/>
  <c r="CN35" i="145" s="1"/>
  <c r="CL37" i="145"/>
  <c r="CN37" i="145" s="1"/>
  <c r="CL13" i="145"/>
  <c r="CN13" i="145" s="1"/>
  <c r="CL7" i="145"/>
  <c r="CN7" i="145" s="1"/>
  <c r="CL9" i="145"/>
  <c r="CN9" i="145" s="1"/>
  <c r="CL42" i="145"/>
  <c r="CN42" i="145" s="1"/>
  <c r="CL46" i="145"/>
  <c r="CN46" i="145" s="1"/>
  <c r="CL24" i="145"/>
  <c r="CN24" i="145" s="1"/>
  <c r="CL16" i="145"/>
  <c r="CN16" i="145" s="1"/>
  <c r="CL48" i="145"/>
  <c r="CN48" i="145" s="1"/>
  <c r="CL12" i="145"/>
  <c r="CN12" i="145" s="1"/>
  <c r="CL20" i="145"/>
  <c r="CN20" i="145" s="1"/>
  <c r="CL28" i="145"/>
  <c r="CN28" i="145" s="1"/>
  <c r="CL36" i="145"/>
  <c r="CN36" i="145" s="1"/>
  <c r="BX49" i="145"/>
  <c r="BZ49" i="145" s="1"/>
  <c r="CL40" i="145"/>
  <c r="CN40" i="145" s="1"/>
  <c r="CL44" i="145"/>
  <c r="CN44" i="145" s="1"/>
  <c r="CL32" i="145"/>
  <c r="CN32" i="145" s="1"/>
  <c r="F10" i="161"/>
  <c r="AG9" i="161"/>
  <c r="H10" i="161"/>
  <c r="Y6" i="161" l="1"/>
  <c r="X6" i="161"/>
  <c r="AK9" i="161"/>
  <c r="AI9" i="161"/>
  <c r="AG33" i="161" l="1"/>
  <c r="AI33" i="161"/>
  <c r="AK33" i="161"/>
</calcChain>
</file>

<file path=xl/sharedStrings.xml><?xml version="1.0" encoding="utf-8"?>
<sst xmlns="http://schemas.openxmlformats.org/spreadsheetml/2006/main" count="4572" uniqueCount="298">
  <si>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</si>
  <si>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</si>
  <si>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</si>
  <si>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</si>
  <si>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</si>
  <si>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</si>
  <si>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</si>
  <si>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</si>
  <si>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</si>
  <si>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</si>
  <si>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</si>
  <si>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</si>
  <si>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</si>
  <si>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</si>
  <si>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</si>
  <si>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</si>
  <si>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</si>
  <si>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</si>
  <si>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</si>
  <si>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</si>
  <si>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</si>
  <si>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</si>
  <si>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</si>
  <si>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</si>
  <si>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</si>
  <si>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</si>
  <si>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</si>
  <si>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</si>
  <si>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</si>
  <si>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</si>
  <si>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</si>
  <si>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</si>
  <si>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</si>
  <si>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</si>
  <si>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</si>
  <si>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</si>
  <si>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</si>
  <si>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</si>
  <si>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</si>
  <si>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</si>
  <si>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</si>
  <si>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</si>
  <si>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</si>
  <si>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</si>
  <si>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</si>
  <si>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</si>
  <si>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</si>
  <si>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</si>
  <si>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</si>
  <si>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</si>
  <si>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</si>
  <si>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</si>
  <si>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</si>
  <si>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</si>
  <si>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</si>
  <si>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</si>
  <si>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</si>
  <si>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</si>
  <si>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</si>
  <si>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</si>
  <si>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</si>
  <si>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</si>
  <si>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</si>
  <si>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</si>
  <si>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</si>
  <si>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</si>
  <si>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対象者数(人)</t>
    <rPh sb="0" eb="3">
      <t>タイショウシャ</t>
    </rPh>
    <rPh sb="3" eb="4">
      <t>スウ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</si>
  <si>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</si>
  <si>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</si>
  <si>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</si>
  <si>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</si>
  <si>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</si>
  <si>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</si>
  <si>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</si>
  <si>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</si>
  <si>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</si>
  <si>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</si>
  <si>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</si>
  <si>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</si>
  <si>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</si>
  <si>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</si>
  <si>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</si>
  <si>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</si>
  <si>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</si>
  <si>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</si>
  <si>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</si>
  <si>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</si>
  <si>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</si>
  <si>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</si>
  <si>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</si>
  <si>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</si>
  <si>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</si>
  <si>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</si>
  <si>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</si>
  <si>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</si>
  <si>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</si>
  <si>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</si>
  <si>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</si>
  <si>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</si>
  <si>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</si>
  <si>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</si>
  <si>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</si>
  <si>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</si>
  <si>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</si>
  <si>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</si>
  <si>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</si>
  <si>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</si>
  <si>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</si>
  <si>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</si>
  <si>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</si>
  <si>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</si>
  <si>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</si>
  <si>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</si>
  <si>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</si>
  <si>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</si>
  <si>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</si>
  <si>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65歳～74歳</t>
    <rPh sb="2" eb="3">
      <t>サイ</t>
    </rPh>
    <rPh sb="6" eb="7">
      <t>サイ</t>
    </rPh>
    <phoneticPr fontId="3"/>
  </si>
  <si>
    <t>受診率(%)</t>
    <rPh sb="0" eb="2">
      <t>ジュシン</t>
    </rPh>
    <rPh sb="2" eb="3">
      <t>リツ</t>
    </rPh>
    <phoneticPr fontId="3"/>
  </si>
  <si>
    <t>医科のみ</t>
    <rPh sb="0" eb="2">
      <t>イカ</t>
    </rPh>
    <phoneticPr fontId="3"/>
  </si>
  <si>
    <t>歯科のみ</t>
    <rPh sb="0" eb="2">
      <t>シカ</t>
    </rPh>
    <phoneticPr fontId="3"/>
  </si>
  <si>
    <t>医科･歯科</t>
    <rPh sb="0" eb="2">
      <t>イカ</t>
    </rPh>
    <rPh sb="3" eb="5">
      <t>シカ</t>
    </rPh>
    <phoneticPr fontId="3"/>
  </si>
  <si>
    <t>未受診</t>
    <rPh sb="0" eb="3">
      <t>ミジュシン</t>
    </rPh>
    <phoneticPr fontId="3"/>
  </si>
  <si>
    <t>生活習慣病レセプトなし</t>
    <rPh sb="0" eb="2">
      <t>セイカツ</t>
    </rPh>
    <rPh sb="2" eb="4">
      <t>シュウカン</t>
    </rPh>
    <rPh sb="4" eb="5">
      <t>ビョウ</t>
    </rPh>
    <phoneticPr fontId="3"/>
  </si>
  <si>
    <t>生活習慣病レセプトあり</t>
    <rPh sb="0" eb="5">
      <t>セイカツシュウカンビョウ</t>
    </rPh>
    <phoneticPr fontId="3"/>
  </si>
  <si>
    <t>【グラフ用】</t>
    <rPh sb="4" eb="5">
      <t>ヨウ</t>
    </rPh>
    <phoneticPr fontId="3"/>
  </si>
  <si>
    <t>医科健診未受診者</t>
    <rPh sb="0" eb="4">
      <t>イカケンシン</t>
    </rPh>
    <rPh sb="4" eb="8">
      <t>ミジュシンシャ</t>
    </rPh>
    <phoneticPr fontId="3"/>
  </si>
  <si>
    <t>医科健診受診者</t>
    <rPh sb="0" eb="4">
      <t>イカケンシン</t>
    </rPh>
    <rPh sb="4" eb="7">
      <t>ジュシンシャ</t>
    </rPh>
    <phoneticPr fontId="3"/>
  </si>
  <si>
    <t>医療機関受診状況</t>
    <rPh sb="0" eb="8">
      <t>イリョウキカンジュシンジョウキョウ</t>
    </rPh>
    <phoneticPr fontId="3"/>
  </si>
  <si>
    <t>合計</t>
    <rPh sb="0" eb="2">
      <t>ゴウケイ</t>
    </rPh>
    <phoneticPr fontId="3"/>
  </si>
  <si>
    <t>生活習慣病レセプトなし</t>
    <rPh sb="0" eb="5">
      <t>セイカツシュウカンビョウ</t>
    </rPh>
    <phoneticPr fontId="3"/>
  </si>
  <si>
    <t>生活習慣病レセプトあり</t>
    <rPh sb="0" eb="5">
      <t>セイカツシュウカンビョウ</t>
    </rPh>
    <phoneticPr fontId="3"/>
  </si>
  <si>
    <t>広域連合全体</t>
    <phoneticPr fontId="3"/>
  </si>
  <si>
    <t>医療機関受診状況</t>
    <rPh sb="0" eb="4">
      <t>イリョウキカン</t>
    </rPh>
    <rPh sb="4" eb="8">
      <t>ジュシンジョウキョウ</t>
    </rPh>
    <phoneticPr fontId="3"/>
  </si>
  <si>
    <t>市区町村</t>
    <rPh sb="0" eb="4">
      <t>シクチョウソン</t>
    </rPh>
    <phoneticPr fontId="3"/>
  </si>
  <si>
    <t>歯科レセプトあり</t>
    <rPh sb="0" eb="2">
      <t>シカ</t>
    </rPh>
    <phoneticPr fontId="3"/>
  </si>
  <si>
    <t>歯科レセプトなし</t>
    <rPh sb="0" eb="2">
      <t>シカ</t>
    </rPh>
    <phoneticPr fontId="3"/>
  </si>
  <si>
    <t>歯科健診受診者</t>
    <rPh sb="4" eb="7">
      <t>ジュシンシャ</t>
    </rPh>
    <phoneticPr fontId="3"/>
  </si>
  <si>
    <t>歯科健診未受診者</t>
    <rPh sb="4" eb="8">
      <t>ミジュシンシャ</t>
    </rPh>
    <phoneticPr fontId="3"/>
  </si>
  <si>
    <t>自己負担割合1割</t>
  </si>
  <si>
    <t>自己負担割合3割</t>
    <phoneticPr fontId="3"/>
  </si>
  <si>
    <t>【自己負担割合3割】</t>
    <phoneticPr fontId="3"/>
  </si>
  <si>
    <t>全年齢</t>
    <rPh sb="0" eb="3">
      <t>ゼンネンレイ</t>
    </rPh>
    <phoneticPr fontId="3"/>
  </si>
  <si>
    <t>受診者数(人)</t>
    <rPh sb="0" eb="4">
      <t>ジュシンシャスウ</t>
    </rPh>
    <phoneticPr fontId="3"/>
  </si>
  <si>
    <t>受診率(%)</t>
    <rPh sb="0" eb="3">
      <t>ジュシンリツ</t>
    </rPh>
    <phoneticPr fontId="3"/>
  </si>
  <si>
    <t>未受診者数(人)</t>
    <rPh sb="0" eb="5">
      <t>ミジュシンシャスウ</t>
    </rPh>
    <phoneticPr fontId="3"/>
  </si>
  <si>
    <t>未受診率(%)</t>
    <rPh sb="0" eb="4">
      <t>ミジュシンリツ</t>
    </rPh>
    <phoneticPr fontId="3"/>
  </si>
  <si>
    <t>対象者数(人)</t>
    <rPh sb="0" eb="4">
      <t>タイショウシャスウ</t>
    </rPh>
    <rPh sb="5" eb="6">
      <t>ニン</t>
    </rPh>
    <phoneticPr fontId="3"/>
  </si>
  <si>
    <t>対象者数(人)</t>
    <rPh sb="0" eb="4">
      <t>タイショウシャスウ</t>
    </rPh>
    <rPh sb="5" eb="6">
      <t>ニン</t>
    </rPh>
    <phoneticPr fontId="3"/>
  </si>
  <si>
    <t>自己負担割合1割</t>
    <phoneticPr fontId="3"/>
  </si>
  <si>
    <t>対象者数(人)</t>
    <rPh sb="0" eb="3">
      <t>タイショウシャ</t>
    </rPh>
    <rPh sb="3" eb="4">
      <t>スウ</t>
    </rPh>
    <rPh sb="5" eb="6">
      <t>ニン</t>
    </rPh>
    <phoneticPr fontId="3"/>
  </si>
  <si>
    <t>未受診者数(人)</t>
    <rPh sb="0" eb="4">
      <t>ミジュシンシャ</t>
    </rPh>
    <rPh sb="4" eb="5">
      <t>スウ</t>
    </rPh>
    <phoneticPr fontId="3"/>
  </si>
  <si>
    <t>【生活習慣病レセプトなし】</t>
    <phoneticPr fontId="3"/>
  </si>
  <si>
    <t>【歯科レセプトなし】</t>
    <phoneticPr fontId="3"/>
  </si>
  <si>
    <t>【グラフ用】</t>
    <rPh sb="4" eb="5">
      <t>ヨウ</t>
    </rPh>
    <phoneticPr fontId="3"/>
  </si>
  <si>
    <t>医科のみ</t>
  </si>
  <si>
    <t>医科のみ</t>
    <phoneticPr fontId="3"/>
  </si>
  <si>
    <t>自己負担割合3割</t>
  </si>
  <si>
    <t>広域連合全体</t>
    <rPh sb="0" eb="2">
      <t>コウイキ</t>
    </rPh>
    <rPh sb="2" eb="4">
      <t>レンゴウ</t>
    </rPh>
    <rPh sb="4" eb="6">
      <t>ゼンタイ</t>
    </rPh>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</si>
  <si>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</si>
  <si>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</si>
  <si>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自己負担割合区分</t>
    <phoneticPr fontId="3"/>
  </si>
  <si>
    <t>65歳～74歳</t>
  </si>
  <si>
    <t>医科･歯科</t>
  </si>
  <si>
    <t>歯科のみ</t>
  </si>
  <si>
    <t>【グラフラベル用】</t>
    <rPh sb="7" eb="8">
      <t>ヨウ</t>
    </rPh>
    <phoneticPr fontId="3"/>
  </si>
  <si>
    <t>80歳～84歳</t>
  </si>
  <si>
    <t>85歳～89歳</t>
  </si>
  <si>
    <t>90歳～94歳</t>
  </si>
  <si>
    <t>95歳～</t>
  </si>
  <si>
    <t>全年齢</t>
  </si>
  <si>
    <t>自己負担割合区分</t>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</si>
  <si>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</si>
  <si>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</si>
  <si>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</si>
  <si>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</si>
  <si>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</si>
  <si>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</si>
  <si>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</si>
  <si>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</si>
  <si>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</si>
  <si>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</si>
  <si>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</si>
  <si>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</si>
  <si>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</si>
  <si>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</si>
  <si>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</si>
  <si>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</si>
  <si>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</si>
  <si>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</si>
  <si>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</si>
  <si>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【表作成用】</t>
    <rPh sb="1" eb="2">
      <t>ヒョウ</t>
    </rPh>
    <rPh sb="2" eb="4">
      <t>サクセイ</t>
    </rPh>
    <rPh sb="4" eb="5">
      <t>ヨウ</t>
    </rPh>
    <phoneticPr fontId="3"/>
  </si>
  <si>
    <t>114歳</t>
    <rPh sb="3" eb="4">
      <t>サイ</t>
    </rPh>
    <phoneticPr fontId="3"/>
  </si>
  <si>
    <t>広域連合全体</t>
    <rPh sb="0" eb="6">
      <t>コウイキレンゴウゼンタイ</t>
    </rPh>
    <phoneticPr fontId="3"/>
  </si>
  <si>
    <t>府内医療機関受診</t>
    <rPh sb="0" eb="2">
      <t>フナイ</t>
    </rPh>
    <rPh sb="2" eb="4">
      <t>イリョウ</t>
    </rPh>
    <rPh sb="4" eb="6">
      <t>キカン</t>
    </rPh>
    <rPh sb="6" eb="8">
      <t>ジュシン</t>
    </rPh>
    <phoneticPr fontId="3"/>
  </si>
  <si>
    <t>【グラフ用】</t>
    <rPh sb="4" eb="5">
      <t>ヨウ</t>
    </rPh>
    <phoneticPr fontId="3"/>
  </si>
  <si>
    <t>医療機関受診状況…生活習慣病での医療機関受診。</t>
    <rPh sb="0" eb="6">
      <t>イリョウキカンジュシン</t>
    </rPh>
    <rPh sb="6" eb="8">
      <t>ジョウキョウ</t>
    </rPh>
    <rPh sb="9" eb="14">
      <t>セイカツシュウカンビョウ</t>
    </rPh>
    <rPh sb="16" eb="22">
      <t>イリョウキカンジュシン</t>
    </rPh>
    <phoneticPr fontId="3"/>
  </si>
  <si>
    <t>　　　　　　　　　生活習慣病は、中分類の｢0402 糖尿病｣｢0403 脂質異常症｣｢0901 高血圧性疾患｣｢0902 虚血性心疾患｣｢0904 くも膜下出血｣</t>
    <rPh sb="9" eb="14">
      <t>セイカツシュウカンビョウ</t>
    </rPh>
    <phoneticPr fontId="3"/>
  </si>
  <si>
    <t>　　　　　　　　　 ｢0905 脳内出血｣｢0906 脳梗塞｣｢0907 脳動脈硬化(症)｣｢0909 動脈硬化(症)｣｢1402 腎不全｣の医療費がある者とする。</t>
    <rPh sb="71" eb="74">
      <t>イリョウヒ</t>
    </rPh>
    <rPh sb="77" eb="78">
      <t>モノ</t>
    </rPh>
    <phoneticPr fontId="3"/>
  </si>
  <si>
    <t>府外医療機関のみ受診</t>
    <rPh sb="0" eb="2">
      <t>フガイ</t>
    </rPh>
    <rPh sb="2" eb="6">
      <t>イリョウキカン</t>
    </rPh>
    <rPh sb="8" eb="10">
      <t>ジュシン</t>
    </rPh>
    <phoneticPr fontId="3"/>
  </si>
  <si>
    <t>不明</t>
    <rPh sb="0" eb="2">
      <t>フメイ</t>
    </rPh>
    <phoneticPr fontId="3"/>
  </si>
  <si>
    <t>不明</t>
    <rPh sb="0" eb="2">
      <t>フメイ</t>
    </rPh>
    <phoneticPr fontId="3"/>
  </si>
  <si>
    <t>自己負担割合1割</t>
    <phoneticPr fontId="3"/>
  </si>
  <si>
    <t>115歳</t>
    <rPh sb="3" eb="4">
      <t>サイ</t>
    </rPh>
    <phoneticPr fontId="3"/>
  </si>
  <si>
    <t>116歳</t>
    <rPh sb="3" eb="4">
      <t>サイ</t>
    </rPh>
    <phoneticPr fontId="3"/>
  </si>
  <si>
    <t>生活習慣病…厚生労働省｢特定健康診査等実施計画作成の手引き(第2版)｣に記載された疾病中分類を生活習慣病の疾病項目としている。</t>
    <rPh sb="0" eb="5">
      <t>セイカツシュウカンビョウ</t>
    </rPh>
    <rPh sb="6" eb="8">
      <t>コウセイ</t>
    </rPh>
    <rPh sb="8" eb="11">
      <t>ロウドウショウ</t>
    </rPh>
    <rPh sb="12" eb="14">
      <t>トクテイ</t>
    </rPh>
    <rPh sb="14" eb="16">
      <t>ケンコウ</t>
    </rPh>
    <rPh sb="16" eb="18">
      <t>シンサ</t>
    </rPh>
    <rPh sb="18" eb="19">
      <t>トウ</t>
    </rPh>
    <rPh sb="19" eb="21">
      <t>ジッシ</t>
    </rPh>
    <rPh sb="21" eb="23">
      <t>ケイカク</t>
    </rPh>
    <rPh sb="23" eb="25">
      <t>サクセイ</t>
    </rPh>
    <rPh sb="26" eb="28">
      <t>テビ</t>
    </rPh>
    <rPh sb="30" eb="31">
      <t>ダイ</t>
    </rPh>
    <rPh sb="32" eb="33">
      <t>バン</t>
    </rPh>
    <rPh sb="36" eb="38">
      <t>キサイ</t>
    </rPh>
    <rPh sb="41" eb="43">
      <t>シッペイ</t>
    </rPh>
    <rPh sb="43" eb="46">
      <t>チュウブンルイ</t>
    </rPh>
    <rPh sb="47" eb="49">
      <t>セイカツ</t>
    </rPh>
    <rPh sb="49" eb="51">
      <t>シュウカン</t>
    </rPh>
    <rPh sb="51" eb="52">
      <t>ビョウ</t>
    </rPh>
    <rPh sb="53" eb="55">
      <t>シッペイ</t>
    </rPh>
    <rPh sb="55" eb="57">
      <t>コウモク</t>
    </rPh>
    <phoneticPr fontId="3"/>
  </si>
  <si>
    <t>広域連合全体</t>
    <rPh sb="2" eb="4">
      <t>レンゴウ</t>
    </rPh>
    <phoneticPr fontId="3"/>
  </si>
  <si>
    <t>広域連合全体</t>
    <rPh sb="2" eb="4">
      <t>レンゴウ</t>
    </rPh>
    <phoneticPr fontId="3"/>
  </si>
  <si>
    <t>【グラフラベル用】</t>
    <phoneticPr fontId="3"/>
  </si>
  <si>
    <t>医科健診受診率</t>
    <phoneticPr fontId="3"/>
  </si>
  <si>
    <t>受診率</t>
  </si>
  <si>
    <t>受診率</t>
    <rPh sb="0" eb="3">
      <t>ジュシンリツ</t>
    </rPh>
    <phoneticPr fontId="3"/>
  </si>
  <si>
    <t>未受診率</t>
  </si>
  <si>
    <t>未受診率</t>
    <rPh sb="0" eb="4">
      <t>ミジュシンリツ</t>
    </rPh>
    <phoneticPr fontId="3"/>
  </si>
  <si>
    <t>未受診率</t>
    <phoneticPr fontId="3"/>
  </si>
  <si>
    <t>未受診率</t>
    <rPh sb="0" eb="1">
      <t>ミ</t>
    </rPh>
    <rPh sb="1" eb="3">
      <t>ジュシン</t>
    </rPh>
    <rPh sb="3" eb="4">
      <t>リツ</t>
    </rPh>
    <phoneticPr fontId="3"/>
  </si>
  <si>
    <t>受診率</t>
    <rPh sb="0" eb="2">
      <t>ジュシン</t>
    </rPh>
    <rPh sb="2" eb="3">
      <t>リツ</t>
    </rPh>
    <phoneticPr fontId="3"/>
  </si>
  <si>
    <t>【グラフラベル用】</t>
    <rPh sb="7" eb="8">
      <t>ヨウ</t>
    </rPh>
    <phoneticPr fontId="3"/>
  </si>
  <si>
    <t>前年度との差分</t>
    <rPh sb="0" eb="3">
      <t>ゼンネンド</t>
    </rPh>
    <rPh sb="5" eb="7">
      <t>サブン</t>
    </rPh>
    <phoneticPr fontId="3"/>
  </si>
  <si>
    <t>医科･歯科</t>
    <phoneticPr fontId="3"/>
  </si>
  <si>
    <t>前年度との差分(医科･歯科)</t>
    <rPh sb="0" eb="3">
      <t>ゼンネンド</t>
    </rPh>
    <rPh sb="5" eb="7">
      <t>サブン</t>
    </rPh>
    <phoneticPr fontId="3"/>
  </si>
  <si>
    <t>医科のみ</t>
    <phoneticPr fontId="3"/>
  </si>
  <si>
    <t>前年度との差分(医科のみ)</t>
    <rPh sb="0" eb="3">
      <t>ゼンネンド</t>
    </rPh>
    <rPh sb="5" eb="7">
      <t>サブン</t>
    </rPh>
    <phoneticPr fontId="3"/>
  </si>
  <si>
    <t>前年度との差分(歯科のみ)</t>
    <rPh sb="0" eb="3">
      <t>ゼンネンド</t>
    </rPh>
    <rPh sb="5" eb="7">
      <t>サブン</t>
    </rPh>
    <phoneticPr fontId="3"/>
  </si>
  <si>
    <t>前年度との差分(未受診)</t>
    <rPh sb="0" eb="3">
      <t>ゼンネンド</t>
    </rPh>
    <rPh sb="5" eb="7">
      <t>サブン</t>
    </rPh>
    <phoneticPr fontId="3"/>
  </si>
  <si>
    <t>前年度との差分(受診率)</t>
    <rPh sb="0" eb="3">
      <t>ゼンネンド</t>
    </rPh>
    <rPh sb="5" eb="7">
      <t>サブン</t>
    </rPh>
    <phoneticPr fontId="3"/>
  </si>
  <si>
    <t>前年度との差分(未受診率)</t>
    <rPh sb="0" eb="3">
      <t>ゼンネンド</t>
    </rPh>
    <rPh sb="5" eb="7">
      <t>サブン</t>
    </rPh>
    <phoneticPr fontId="3"/>
  </si>
  <si>
    <t>【生活習慣病レセプトなし】</t>
  </si>
  <si>
    <t>受診率</t>
    <phoneticPr fontId="3"/>
  </si>
  <si>
    <t>未受診率</t>
    <phoneticPr fontId="3"/>
  </si>
  <si>
    <t>年齢</t>
    <rPh sb="0" eb="2">
      <t>ネンレイ</t>
    </rPh>
    <phoneticPr fontId="3"/>
  </si>
  <si>
    <t>性別</t>
    <rPh sb="0" eb="2">
      <t>セ</t>
    </rPh>
    <phoneticPr fontId="3"/>
  </si>
  <si>
    <t>男性</t>
    <rPh sb="0" eb="2">
      <t>ダ</t>
    </rPh>
    <phoneticPr fontId="3"/>
  </si>
  <si>
    <t>女性</t>
    <rPh sb="0" eb="2">
      <t>ジ</t>
    </rPh>
    <phoneticPr fontId="3"/>
  </si>
  <si>
    <t>男女計</t>
    <rPh sb="0" eb="3">
      <t>ダ</t>
    </rPh>
    <phoneticPr fontId="3"/>
  </si>
  <si>
    <t>医科･歯科健診受診率</t>
    <rPh sb="0" eb="2">
      <t>イカ</t>
    </rPh>
    <rPh sb="3" eb="5">
      <t>シカ</t>
    </rPh>
    <rPh sb="5" eb="7">
      <t>ケンシン</t>
    </rPh>
    <rPh sb="7" eb="9">
      <t>ジュシン</t>
    </rPh>
    <rPh sb="9" eb="10">
      <t>リツ</t>
    </rPh>
    <phoneticPr fontId="3"/>
  </si>
  <si>
    <t>広域連合全体(年齢別)</t>
    <rPh sb="0" eb="2">
      <t>コウイキ</t>
    </rPh>
    <rPh sb="2" eb="4">
      <t>レンゴウ</t>
    </rPh>
    <rPh sb="4" eb="6">
      <t>ゼンタイ</t>
    </rPh>
    <rPh sb="7" eb="10">
      <t>ネンレイベツ</t>
    </rPh>
    <phoneticPr fontId="3"/>
  </si>
  <si>
    <t>自己負担割合別医科･歯科健診受診率</t>
    <phoneticPr fontId="3"/>
  </si>
  <si>
    <t>広域連合全体(年齢階層別)</t>
    <rPh sb="0" eb="2">
      <t>コウイキ</t>
    </rPh>
    <rPh sb="2" eb="4">
      <t>レンゴウ</t>
    </rPh>
    <rPh sb="4" eb="6">
      <t>ゼンタイ</t>
    </rPh>
    <rPh sb="9" eb="11">
      <t>カイソウ</t>
    </rPh>
    <phoneticPr fontId="3"/>
  </si>
  <si>
    <t>市区町村</t>
    <rPh sb="0" eb="4">
      <t>シクチョウソン</t>
    </rPh>
    <phoneticPr fontId="3"/>
  </si>
  <si>
    <t>市町村</t>
    <rPh sb="0" eb="3">
      <t>シチョウソン</t>
    </rPh>
    <phoneticPr fontId="3"/>
  </si>
  <si>
    <t>市町村</t>
    <rPh sb="0" eb="2">
      <t>シチョウ</t>
    </rPh>
    <rPh sb="2" eb="3">
      <t>ソン</t>
    </rPh>
    <phoneticPr fontId="3"/>
  </si>
  <si>
    <t>年齢階層</t>
    <rPh sb="0" eb="4">
      <t>ネンレイカイソウ</t>
    </rPh>
    <phoneticPr fontId="3"/>
  </si>
  <si>
    <t>年齢</t>
    <rPh sb="0" eb="2">
      <t>ネンレイ</t>
    </rPh>
    <phoneticPr fontId="3"/>
  </si>
  <si>
    <t>広域連合全体(年齢別)</t>
    <rPh sb="0" eb="2">
      <t>コウイキ</t>
    </rPh>
    <rPh sb="2" eb="4">
      <t>レンゴウ</t>
    </rPh>
    <rPh sb="4" eb="6">
      <t>ゼンタイ</t>
    </rPh>
    <rPh sb="6" eb="11">
      <t>ネ</t>
    </rPh>
    <phoneticPr fontId="3"/>
  </si>
  <si>
    <t>広域連合全体(男女別)</t>
    <rPh sb="0" eb="2">
      <t>コウイキ</t>
    </rPh>
    <rPh sb="2" eb="4">
      <t>レンゴウ</t>
    </rPh>
    <rPh sb="4" eb="6">
      <t>ゼンタイ</t>
    </rPh>
    <rPh sb="6" eb="11">
      <t>ダ</t>
    </rPh>
    <phoneticPr fontId="3"/>
  </si>
  <si>
    <t>自己負担割合別医科･歯科健診受診率</t>
    <rPh sb="7" eb="9">
      <t>イカ</t>
    </rPh>
    <rPh sb="10" eb="12">
      <t>シカ</t>
    </rPh>
    <rPh sb="12" eb="14">
      <t>ケンシン</t>
    </rPh>
    <rPh sb="14" eb="16">
      <t>ジュシン</t>
    </rPh>
    <rPh sb="16" eb="17">
      <t>リツ</t>
    </rPh>
    <phoneticPr fontId="3"/>
  </si>
  <si>
    <t>市区町村別</t>
    <rPh sb="0" eb="5">
      <t>シクチョウソンベツ</t>
    </rPh>
    <phoneticPr fontId="3"/>
  </si>
  <si>
    <t>市町村別</t>
    <rPh sb="0" eb="3">
      <t>シチョウソン</t>
    </rPh>
    <rPh sb="3" eb="4">
      <t>ベツ</t>
    </rPh>
    <phoneticPr fontId="3"/>
  </si>
  <si>
    <t>前年度との差分(医科･歯科健診受診率)</t>
    <phoneticPr fontId="3"/>
  </si>
  <si>
    <t>前年度との差分(医科のみ健診受診率)</t>
    <rPh sb="8" eb="10">
      <t>イカ</t>
    </rPh>
    <phoneticPr fontId="3"/>
  </si>
  <si>
    <t>前年度との差分(歯科のみ健診受診率)</t>
    <rPh sb="8" eb="10">
      <t>シカ</t>
    </rPh>
    <phoneticPr fontId="3"/>
  </si>
  <si>
    <t>前年度との差分(未受診率)</t>
    <rPh sb="8" eb="11">
      <t>ミジュシン</t>
    </rPh>
    <rPh sb="11" eb="12">
      <t>リツ</t>
    </rPh>
    <phoneticPr fontId="3"/>
  </si>
  <si>
    <t>市町村別</t>
    <rPh sb="0" eb="3">
      <t>シチョウソン</t>
    </rPh>
    <rPh sb="1" eb="3">
      <t>チョウソン</t>
    </rPh>
    <rPh sb="3" eb="4">
      <t>ベツ</t>
    </rPh>
    <phoneticPr fontId="3"/>
  </si>
  <si>
    <t>【自己負担割合1割】</t>
    <rPh sb="1" eb="7">
      <t>ジコフタンワリアイ</t>
    </rPh>
    <rPh sb="8" eb="9">
      <t>ワリ</t>
    </rPh>
    <phoneticPr fontId="3"/>
  </si>
  <si>
    <t>医科健診･歯科健診ともに受診した者の割合</t>
    <rPh sb="0" eb="4">
      <t>イカケンシン</t>
    </rPh>
    <rPh sb="5" eb="7">
      <t>シカ</t>
    </rPh>
    <rPh sb="7" eb="9">
      <t>ケンシン</t>
    </rPh>
    <rPh sb="16" eb="17">
      <t>モノ</t>
    </rPh>
    <rPh sb="18" eb="20">
      <t>ワリアイ</t>
    </rPh>
    <phoneticPr fontId="3"/>
  </si>
  <si>
    <t>市区町村別</t>
    <phoneticPr fontId="3"/>
  </si>
  <si>
    <t>医科健診のみ受診した者の割合</t>
    <rPh sb="0" eb="2">
      <t>イカ</t>
    </rPh>
    <rPh sb="2" eb="4">
      <t>ケンシン</t>
    </rPh>
    <rPh sb="10" eb="11">
      <t>モノ</t>
    </rPh>
    <rPh sb="12" eb="14">
      <t>ワリアイ</t>
    </rPh>
    <phoneticPr fontId="3"/>
  </si>
  <si>
    <t>歯科健診のみ受診した者の割合</t>
    <rPh sb="0" eb="2">
      <t>シカ</t>
    </rPh>
    <rPh sb="2" eb="4">
      <t>ケンシン</t>
    </rPh>
    <rPh sb="10" eb="11">
      <t>モノ</t>
    </rPh>
    <rPh sb="12" eb="14">
      <t>ワリアイ</t>
    </rPh>
    <phoneticPr fontId="3"/>
  </si>
  <si>
    <t>医療機関受診状況別医科健診受診率</t>
    <rPh sb="0" eb="2">
      <t>イリョウ</t>
    </rPh>
    <rPh sb="2" eb="4">
      <t>キカン</t>
    </rPh>
    <rPh sb="4" eb="6">
      <t>ジュシン</t>
    </rPh>
    <rPh sb="6" eb="8">
      <t>ジョウキョウ</t>
    </rPh>
    <rPh sb="8" eb="9">
      <t>ベツ</t>
    </rPh>
    <rPh sb="9" eb="11">
      <t>イカ</t>
    </rPh>
    <rPh sb="11" eb="13">
      <t>ケンシン</t>
    </rPh>
    <rPh sb="13" eb="15">
      <t>ジュシン</t>
    </rPh>
    <rPh sb="15" eb="16">
      <t>リツ</t>
    </rPh>
    <phoneticPr fontId="3"/>
  </si>
  <si>
    <t>市区町村別</t>
    <rPh sb="0" eb="2">
      <t>シク</t>
    </rPh>
    <rPh sb="2" eb="4">
      <t>マチムラ</t>
    </rPh>
    <rPh sb="4" eb="5">
      <t>ベツ</t>
    </rPh>
    <phoneticPr fontId="3"/>
  </si>
  <si>
    <t>【生活習慣病レセプトあり】</t>
    <rPh sb="1" eb="3">
      <t>セイカツ</t>
    </rPh>
    <rPh sb="3" eb="5">
      <t>シュウカン</t>
    </rPh>
    <rPh sb="5" eb="6">
      <t>ビョウ</t>
    </rPh>
    <phoneticPr fontId="3"/>
  </si>
  <si>
    <t>前年度との差分(医療機関受診状況別医科健診受診率)</t>
    <rPh sb="0" eb="3">
      <t>ゼンネンド</t>
    </rPh>
    <rPh sb="5" eb="7">
      <t>サブン</t>
    </rPh>
    <rPh sb="8" eb="10">
      <t>イリョウ</t>
    </rPh>
    <rPh sb="10" eb="12">
      <t>キカン</t>
    </rPh>
    <rPh sb="12" eb="14">
      <t>ジュシン</t>
    </rPh>
    <rPh sb="14" eb="16">
      <t>ジョウキョウ</t>
    </rPh>
    <rPh sb="16" eb="17">
      <t>ベツ</t>
    </rPh>
    <rPh sb="17" eb="19">
      <t>イカ</t>
    </rPh>
    <rPh sb="19" eb="21">
      <t>ケンシン</t>
    </rPh>
    <rPh sb="21" eb="23">
      <t>ジュシン</t>
    </rPh>
    <rPh sb="23" eb="24">
      <t>リツ</t>
    </rPh>
    <phoneticPr fontId="3"/>
  </si>
  <si>
    <t>前年度との差分(医療機関受診状況別医科健診未受診率)</t>
    <rPh sb="0" eb="3">
      <t>ゼンネンド</t>
    </rPh>
    <rPh sb="5" eb="7">
      <t>サブン</t>
    </rPh>
    <rPh sb="21" eb="25">
      <t>ミジュシンリツ</t>
    </rPh>
    <phoneticPr fontId="3"/>
  </si>
  <si>
    <t>医療機関受診状況別歯科健診受診率</t>
    <rPh sb="0" eb="2">
      <t>イリョウ</t>
    </rPh>
    <rPh sb="2" eb="4">
      <t>キカン</t>
    </rPh>
    <rPh sb="4" eb="6">
      <t>ジュシン</t>
    </rPh>
    <rPh sb="6" eb="8">
      <t>ジョウキョウ</t>
    </rPh>
    <rPh sb="8" eb="9">
      <t>ベツ</t>
    </rPh>
    <rPh sb="9" eb="11">
      <t>シカ</t>
    </rPh>
    <rPh sb="11" eb="13">
      <t>ケンシン</t>
    </rPh>
    <rPh sb="13" eb="15">
      <t>ジュシン</t>
    </rPh>
    <rPh sb="15" eb="16">
      <t>リツ</t>
    </rPh>
    <phoneticPr fontId="3"/>
  </si>
  <si>
    <t>市区町村別</t>
    <rPh sb="0" eb="4">
      <t>シクチョウソン</t>
    </rPh>
    <rPh sb="4" eb="5">
      <t>ベツ</t>
    </rPh>
    <phoneticPr fontId="3"/>
  </si>
  <si>
    <t>市町村別</t>
    <rPh sb="0" eb="3">
      <t>シチョウソン</t>
    </rPh>
    <rPh sb="1" eb="3">
      <t>マチムラ</t>
    </rPh>
    <rPh sb="3" eb="4">
      <t>ベツ</t>
    </rPh>
    <phoneticPr fontId="3"/>
  </si>
  <si>
    <t>【歯科レセプトあり】</t>
    <rPh sb="1" eb="3">
      <t>シカ</t>
    </rPh>
    <phoneticPr fontId="3"/>
  </si>
  <si>
    <t>前年度との差分(医療機関受診状況別歯科健診受診率)</t>
    <rPh sb="0" eb="3">
      <t>ゼンネンド</t>
    </rPh>
    <rPh sb="5" eb="7">
      <t>サブン</t>
    </rPh>
    <rPh sb="8" eb="10">
      <t>イリョウ</t>
    </rPh>
    <rPh sb="10" eb="12">
      <t>キカン</t>
    </rPh>
    <rPh sb="12" eb="14">
      <t>ジュシン</t>
    </rPh>
    <rPh sb="14" eb="16">
      <t>ジョウキョウ</t>
    </rPh>
    <rPh sb="16" eb="17">
      <t>ベツ</t>
    </rPh>
    <rPh sb="17" eb="19">
      <t>シカ</t>
    </rPh>
    <rPh sb="19" eb="21">
      <t>ケンシン</t>
    </rPh>
    <rPh sb="21" eb="23">
      <t>ジュシン</t>
    </rPh>
    <rPh sb="23" eb="24">
      <t>リツ</t>
    </rPh>
    <phoneticPr fontId="3"/>
  </si>
  <si>
    <t>前年度との差分(医療機関受診状況別歯科健診未受診率)</t>
    <rPh sb="0" eb="3">
      <t>ゼンネンド</t>
    </rPh>
    <rPh sb="5" eb="7">
      <t>サブン</t>
    </rPh>
    <rPh sb="21" eb="22">
      <t>ミ</t>
    </rPh>
    <rPh sb="22" eb="24">
      <t>ジュシン</t>
    </rPh>
    <rPh sb="24" eb="25">
      <t>リツ</t>
    </rPh>
    <phoneticPr fontId="3"/>
  </si>
  <si>
    <t>府内府外医療機関受診別医科健診受診率</t>
    <rPh sb="0" eb="2">
      <t>フナイ</t>
    </rPh>
    <rPh sb="2" eb="3">
      <t>フ</t>
    </rPh>
    <rPh sb="3" eb="4">
      <t>ガイ</t>
    </rPh>
    <rPh sb="4" eb="6">
      <t>イリョウ</t>
    </rPh>
    <rPh sb="6" eb="8">
      <t>キカン</t>
    </rPh>
    <rPh sb="8" eb="10">
      <t>ジュシン</t>
    </rPh>
    <rPh sb="10" eb="11">
      <t>ベツ</t>
    </rPh>
    <rPh sb="11" eb="13">
      <t>イカ</t>
    </rPh>
    <rPh sb="13" eb="15">
      <t>ケンシン</t>
    </rPh>
    <rPh sb="15" eb="17">
      <t>ジュシン</t>
    </rPh>
    <rPh sb="17" eb="18">
      <t>リツ</t>
    </rPh>
    <phoneticPr fontId="3"/>
  </si>
  <si>
    <t>117歳</t>
    <rPh sb="3" eb="4">
      <t>サイ</t>
    </rPh>
    <phoneticPr fontId="3"/>
  </si>
  <si>
    <t>R4年度</t>
    <phoneticPr fontId="3"/>
  </si>
  <si>
    <t>118歳</t>
    <rPh sb="3" eb="4">
      <t>サイ</t>
    </rPh>
    <phoneticPr fontId="3"/>
  </si>
  <si>
    <t>自己負担割合2割</t>
  </si>
  <si>
    <t>自己負担割合2割</t>
    <phoneticPr fontId="3"/>
  </si>
  <si>
    <t>自己負担割合2割</t>
    <phoneticPr fontId="3"/>
  </si>
  <si>
    <t>自己負担割合2割</t>
    <rPh sb="0" eb="6">
      <t>ジコフタンワリアイ</t>
    </rPh>
    <rPh sb="7" eb="8">
      <t>ワリ</t>
    </rPh>
    <phoneticPr fontId="3"/>
  </si>
  <si>
    <t>自己負担割合2割</t>
    <rPh sb="0" eb="6">
      <t>ジコフタンワリアイ</t>
    </rPh>
    <rPh sb="7" eb="8">
      <t>ワリ</t>
    </rPh>
    <phoneticPr fontId="3"/>
  </si>
  <si>
    <t>自己負担割合2割</t>
    <phoneticPr fontId="3"/>
  </si>
  <si>
    <t>【自己負担割合2割】</t>
    <rPh sb="1" eb="7">
      <t>ジコフタンワリアイ</t>
    </rPh>
    <rPh sb="8" eb="9">
      <t>ワリ</t>
    </rPh>
    <phoneticPr fontId="3"/>
  </si>
  <si>
    <t>以上</t>
    <rPh sb="0" eb="2">
      <t>イジョウ</t>
    </rPh>
    <phoneticPr fontId="4"/>
  </si>
  <si>
    <t>データ化範囲(分析対象)…健康診査データは令和5年4月～令和6年3月健診分(12カ月分)。</t>
    <phoneticPr fontId="3"/>
  </si>
  <si>
    <t>データ化範囲(分析対象)…歯科健診データは令和5年4月～令和6年3月健診分(12カ月分)。</t>
    <phoneticPr fontId="3"/>
  </si>
  <si>
    <t>資格確認条件…令和6年3月31日時点。ただし、除外対象者は含まれない。</t>
    <phoneticPr fontId="3"/>
  </si>
  <si>
    <t>年齢基準日…令和6年3月31日時点。</t>
    <phoneticPr fontId="3"/>
  </si>
  <si>
    <t>分析対象者…令和6年3月31日時点で資格がある者を対象とする。</t>
    <phoneticPr fontId="3"/>
  </si>
  <si>
    <t>※令和6年3月31日時点で資格がある者を対象とする。</t>
    <phoneticPr fontId="3"/>
  </si>
  <si>
    <t>R5年度</t>
    <phoneticPr fontId="3"/>
  </si>
  <si>
    <t>R4年度市区町村別数値</t>
    <phoneticPr fontId="3"/>
  </si>
  <si>
    <t>データ化範囲(分析対象)…入院(DPCを含む)、入院外、調剤の電子レセプト。対象診療年月は令和5年4月～令和6年3月診療分(12カ月分)。</t>
    <phoneticPr fontId="3"/>
  </si>
  <si>
    <t>データ化範囲(分析対象)…歯科の電子レセプト。対象診療年月は令和5年4月～令和6年3月診療分(12カ月分)。</t>
    <phoneticPr fontId="3"/>
  </si>
  <si>
    <t>データ化範囲(分析対象)…入院(DPCを含む)、入院外の電子レセプト。対象診療年月は令和5年4月～令和6年3月診療分(12カ月分)。</t>
    <phoneticPr fontId="3"/>
  </si>
  <si>
    <t>119歳</t>
    <rPh sb="3" eb="4">
      <t>サイ</t>
    </rPh>
    <phoneticPr fontId="3"/>
  </si>
  <si>
    <t>前年度との差分(医科･歯科健診受診率)</t>
    <rPh sb="0" eb="3">
      <t>ゼンネンド</t>
    </rPh>
    <rPh sb="5" eb="7">
      <t>サブン</t>
    </rPh>
    <phoneticPr fontId="3"/>
  </si>
  <si>
    <t>前年度との差分(医科のみ健診受診率)</t>
    <rPh sb="0" eb="3">
      <t>ゼンネンド</t>
    </rPh>
    <rPh sb="5" eb="7">
      <t>サブン</t>
    </rPh>
    <phoneticPr fontId="3"/>
  </si>
  <si>
    <t>前年度との差分(歯科のみ健診受診率)</t>
    <rPh sb="0" eb="3">
      <t>ゼンネンド</t>
    </rPh>
    <rPh sb="5" eb="7">
      <t>サブン</t>
    </rPh>
    <phoneticPr fontId="3"/>
  </si>
  <si>
    <t>以下</t>
    <rPh sb="0" eb="2">
      <t>イカ</t>
    </rPh>
    <phoneticPr fontId="4"/>
  </si>
  <si>
    <t>未満</t>
    <rPh sb="0" eb="2">
      <t>ミマン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</si>
</sst>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0%"/>
    <numFmt numFmtId="178" formatCode="#,##0_ ;[Red]\-#,##0\ "/>
    <numFmt numFmtId="179" formatCode="#,##0_ "/>
    <numFmt numFmtId="180" formatCode="0.0_ ;[Red]\-0.0\ "/>
  </numFmts>
  <fonts count="49">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9"/>
      <color theme="1"/>
      <name val="ＭＳ 明朝"/>
      <family val="1"/>
      <charset val="128"/>
    </font>
    <font>
      <b/>
      <sz val="8"/>
      <color theme="1"/>
      <name val="ＭＳ 明朝"/>
      <family val="1"/>
      <charset val="128"/>
    </font>
    <font>
      <b/>
      <sz val="8"/>
      <name val="ＭＳ 明朝"/>
      <family val="1"/>
      <charset val="128"/>
    </font>
    <font>
      <b/>
      <sz val="10"/>
      <color theme="1"/>
      <name val="ＭＳ 明朝"/>
      <family val="1"/>
      <charset val="128"/>
    </font>
    <font>
      <sz val="11"/>
      <color rgb="FFFF0000"/>
      <name val="ＭＳ 明朝"/>
      <family val="1"/>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96">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hair">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style="thin">
        <color indexed="64"/>
      </right>
      <top/>
      <bottom style="double">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style="double">
        <color indexed="64"/>
      </top>
      <bottom style="hair">
        <color auto="1"/>
      </bottom>
      <diagonal/>
    </border>
    <border>
      <left/>
      <right style="hair">
        <color indexed="64"/>
      </right>
      <top/>
      <bottom/>
      <diagonal/>
    </border>
    <border>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right style="thin">
        <color indexed="64"/>
      </right>
      <top/>
      <bottom style="hair">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4" borderId="2"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1" fillId="0" borderId="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8" fillId="42" borderId="0" applyBorder="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10" fillId="4" borderId="2" applyNumberFormat="0" applyFont="0" applyAlignment="0" applyProtection="0">
      <alignment vertical="center"/>
    </xf>
    <xf numFmtId="0" fontId="5" fillId="25" borderId="7" applyNumberFormat="0" applyFont="0" applyAlignment="0" applyProtection="0">
      <alignment vertical="center"/>
    </xf>
    <xf numFmtId="0" fontId="4"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4" fillId="0" borderId="0" applyFont="0" applyFill="0" applyBorder="0" applyAlignment="0" applyProtection="0"/>
    <xf numFmtId="38" fontId="37"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40" fillId="0" borderId="0"/>
    <xf numFmtId="0" fontId="30" fillId="0" borderId="0">
      <alignment vertical="center"/>
    </xf>
    <xf numFmtId="0" fontId="4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52">
    <xf numFmtId="0" fontId="0" fillId="0" borderId="0" xfId="0">
      <alignment vertical="center"/>
    </xf>
    <xf numFmtId="0" fontId="35" fillId="0" borderId="0" xfId="0" applyFont="1">
      <alignment vertical="center"/>
    </xf>
    <xf numFmtId="0" fontId="36" fillId="0" borderId="0" xfId="0" applyFont="1" applyFill="1" applyBorder="1" applyAlignment="1">
      <alignment vertical="center"/>
    </xf>
    <xf numFmtId="0" fontId="35" fillId="0" borderId="0" xfId="0" applyFont="1" applyAlignment="1">
      <alignment vertical="center"/>
    </xf>
    <xf numFmtId="0" fontId="36" fillId="0" borderId="0" xfId="0" applyFont="1" applyFill="1" applyBorder="1" applyAlignment="1">
      <alignment vertical="center" wrapText="1"/>
    </xf>
    <xf numFmtId="0" fontId="36" fillId="0" borderId="3" xfId="1386" applyFont="1" applyFill="1" applyBorder="1" applyAlignment="1">
      <alignment vertical="center" shrinkToFit="1"/>
    </xf>
    <xf numFmtId="0" fontId="36" fillId="0" borderId="0" xfId="0" applyFont="1" applyAlignment="1">
      <alignment vertical="center"/>
    </xf>
    <xf numFmtId="0" fontId="42" fillId="0" borderId="0" xfId="0" applyFont="1" applyFill="1" applyBorder="1" applyAlignment="1">
      <alignment vertical="center"/>
    </xf>
    <xf numFmtId="0" fontId="43" fillId="0" borderId="0" xfId="0" applyFont="1" applyFill="1" applyBorder="1" applyAlignment="1">
      <alignment vertical="center"/>
    </xf>
    <xf numFmtId="0" fontId="35" fillId="27" borderId="0" xfId="0" applyFont="1" applyFill="1" applyAlignment="1">
      <alignment vertical="center"/>
    </xf>
    <xf numFmtId="0" fontId="35" fillId="0" borderId="0" xfId="0" applyFont="1" applyBorder="1" applyAlignment="1">
      <alignment vertical="center"/>
    </xf>
    <xf numFmtId="0" fontId="36" fillId="0" borderId="3" xfId="1386" applyFont="1" applyFill="1" applyBorder="1" applyAlignment="1">
      <alignment vertical="center"/>
    </xf>
    <xf numFmtId="0" fontId="35" fillId="0" borderId="0" xfId="0" applyFont="1" applyFill="1" applyAlignment="1">
      <alignment vertical="center"/>
    </xf>
    <xf numFmtId="177" fontId="36" fillId="0" borderId="26" xfId="0" applyNumberFormat="1" applyFont="1" applyFill="1" applyBorder="1" applyAlignment="1">
      <alignment horizontal="right" vertical="center" shrinkToFit="1"/>
    </xf>
    <xf numFmtId="0" fontId="35" fillId="0" borderId="0" xfId="0" applyFont="1" applyBorder="1">
      <alignment vertical="center"/>
    </xf>
    <xf numFmtId="0" fontId="35" fillId="0" borderId="31" xfId="0" applyFont="1" applyBorder="1">
      <alignment vertical="center"/>
    </xf>
    <xf numFmtId="0" fontId="35" fillId="0" borderId="32" xfId="0" applyFont="1" applyBorder="1">
      <alignment vertical="center"/>
    </xf>
    <xf numFmtId="0" fontId="35" fillId="0" borderId="33" xfId="0" applyFont="1" applyBorder="1">
      <alignment vertical="center"/>
    </xf>
    <xf numFmtId="0" fontId="35" fillId="0" borderId="34" xfId="0" applyFont="1" applyBorder="1">
      <alignment vertical="center"/>
    </xf>
    <xf numFmtId="0" fontId="35" fillId="43" borderId="3" xfId="0" applyFont="1" applyFill="1" applyBorder="1">
      <alignment vertical="center"/>
    </xf>
    <xf numFmtId="177" fontId="35" fillId="0" borderId="0" xfId="1917" applyNumberFormat="1" applyFont="1" applyBorder="1">
      <alignment vertical="center"/>
    </xf>
    <xf numFmtId="177" fontId="35" fillId="0" borderId="0" xfId="1917" applyNumberFormat="1" applyFont="1" applyBorder="1" applyAlignment="1">
      <alignment vertical="center"/>
    </xf>
    <xf numFmtId="0" fontId="35" fillId="0" borderId="35" xfId="0" applyFont="1" applyBorder="1" applyAlignment="1">
      <alignment vertical="center"/>
    </xf>
    <xf numFmtId="0" fontId="35" fillId="44" borderId="3" xfId="0" applyFont="1" applyFill="1" applyBorder="1">
      <alignment vertical="center"/>
    </xf>
    <xf numFmtId="0" fontId="35" fillId="45" borderId="3" xfId="0" applyFont="1" applyFill="1" applyBorder="1">
      <alignment vertical="center"/>
    </xf>
    <xf numFmtId="0" fontId="35" fillId="46" borderId="3" xfId="0" applyFont="1" applyFill="1" applyBorder="1">
      <alignment vertical="center"/>
    </xf>
    <xf numFmtId="0" fontId="35" fillId="47" borderId="3" xfId="0" applyFont="1" applyFill="1" applyBorder="1">
      <alignment vertical="center"/>
    </xf>
    <xf numFmtId="0" fontId="35" fillId="0" borderId="36" xfId="0" applyFont="1" applyBorder="1">
      <alignment vertical="center"/>
    </xf>
    <xf numFmtId="0" fontId="35" fillId="0" borderId="37" xfId="0" applyFont="1" applyBorder="1">
      <alignment vertical="center"/>
    </xf>
    <xf numFmtId="0" fontId="35" fillId="0" borderId="38" xfId="0" applyFont="1" applyBorder="1" applyAlignment="1">
      <alignment vertical="center"/>
    </xf>
    <xf numFmtId="0" fontId="35" fillId="0" borderId="35" xfId="0" applyFont="1" applyBorder="1">
      <alignment vertical="center"/>
    </xf>
    <xf numFmtId="0" fontId="35" fillId="0" borderId="38" xfId="0" applyFont="1" applyBorder="1">
      <alignment vertical="center"/>
    </xf>
    <xf numFmtId="0" fontId="37" fillId="0" borderId="3" xfId="1147" applyFont="1" applyFill="1" applyBorder="1" applyAlignment="1" applyProtection="1">
      <alignment vertical="center"/>
      <protection locked="0"/>
    </xf>
    <xf numFmtId="178" fontId="36" fillId="0" borderId="25" xfId="0" applyNumberFormat="1" applyFont="1" applyFill="1" applyBorder="1" applyAlignment="1">
      <alignment horizontal="right" vertical="center" shrinkToFit="1"/>
    </xf>
    <xf numFmtId="178" fontId="36" fillId="0" borderId="27" xfId="0" applyNumberFormat="1" applyFont="1" applyFill="1" applyBorder="1" applyAlignment="1">
      <alignment horizontal="right" vertical="center" shrinkToFit="1"/>
    </xf>
    <xf numFmtId="178" fontId="36" fillId="0" borderId="27" xfId="1577" applyNumberFormat="1" applyFont="1" applyFill="1" applyBorder="1" applyAlignment="1">
      <alignment horizontal="right" vertical="center" shrinkToFit="1"/>
    </xf>
    <xf numFmtId="177" fontId="36" fillId="0" borderId="3" xfId="0" applyNumberFormat="1" applyFont="1" applyFill="1" applyBorder="1" applyAlignment="1">
      <alignment horizontal="right" vertical="center"/>
    </xf>
    <xf numFmtId="178" fontId="36" fillId="0" borderId="4"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8" fontId="36" fillId="0" borderId="3" xfId="1577" applyNumberFormat="1" applyFont="1" applyFill="1" applyBorder="1" applyAlignment="1">
      <alignment horizontal="right" vertical="center" shrinkToFit="1"/>
    </xf>
    <xf numFmtId="0" fontId="35" fillId="0" borderId="0" xfId="1550" applyFont="1">
      <alignment vertical="center"/>
    </xf>
    <xf numFmtId="177" fontId="36" fillId="0" borderId="0" xfId="1550" applyNumberFormat="1" applyFont="1" applyFill="1" applyBorder="1" applyAlignment="1">
      <alignment vertical="center" shrinkToFit="1"/>
    </xf>
    <xf numFmtId="179" fontId="36" fillId="0" borderId="0" xfId="1550" applyNumberFormat="1" applyFont="1" applyFill="1" applyBorder="1" applyAlignment="1">
      <alignment vertical="center" shrinkToFit="1"/>
    </xf>
    <xf numFmtId="49" fontId="36" fillId="0" borderId="0" xfId="1550" applyNumberFormat="1" applyFont="1" applyBorder="1" applyAlignment="1">
      <alignment vertical="center" shrinkToFit="1"/>
    </xf>
    <xf numFmtId="0" fontId="42" fillId="0" borderId="0" xfId="0" applyFont="1" applyFill="1" applyBorder="1">
      <alignment vertical="center"/>
    </xf>
    <xf numFmtId="0" fontId="40" fillId="0" borderId="0" xfId="0" applyFont="1">
      <alignment vertical="center"/>
    </xf>
    <xf numFmtId="0" fontId="44" fillId="0" borderId="0" xfId="0" applyFont="1" applyFill="1" applyBorder="1">
      <alignment vertical="center"/>
    </xf>
    <xf numFmtId="0" fontId="45" fillId="0" borderId="0" xfId="1550" applyFont="1" applyAlignment="1">
      <alignment vertical="center"/>
    </xf>
    <xf numFmtId="177" fontId="36" fillId="0" borderId="18" xfId="1550" applyNumberFormat="1" applyFont="1" applyFill="1" applyBorder="1" applyAlignment="1">
      <alignment horizontal="right" vertical="center" shrinkToFit="1"/>
    </xf>
    <xf numFmtId="178" fontId="36" fillId="0" borderId="39" xfId="1550" applyNumberFormat="1" applyFont="1" applyFill="1" applyBorder="1" applyAlignment="1">
      <alignment horizontal="right" vertical="center" shrinkToFit="1"/>
    </xf>
    <xf numFmtId="177" fontId="36" fillId="0" borderId="26" xfId="1550" applyNumberFormat="1" applyFont="1" applyFill="1" applyBorder="1" applyAlignment="1">
      <alignment horizontal="right" vertical="center" shrinkToFit="1"/>
    </xf>
    <xf numFmtId="178" fontId="36" fillId="0" borderId="30" xfId="1550" applyNumberFormat="1" applyFont="1" applyFill="1" applyBorder="1" applyAlignment="1">
      <alignment horizontal="right" vertical="center" shrinkToFit="1"/>
    </xf>
    <xf numFmtId="0" fontId="37" fillId="28" borderId="15" xfId="1550" applyFont="1" applyFill="1" applyBorder="1" applyAlignment="1">
      <alignment horizontal="center" vertical="center"/>
    </xf>
    <xf numFmtId="0" fontId="36" fillId="0" borderId="0" xfId="0" applyFont="1" applyFill="1" applyAlignment="1">
      <alignment vertical="center"/>
    </xf>
    <xf numFmtId="0" fontId="46" fillId="0" borderId="0" xfId="1" applyNumberFormat="1" applyFont="1" applyFill="1" applyBorder="1" applyAlignment="1">
      <alignment vertical="center"/>
    </xf>
    <xf numFmtId="177" fontId="36" fillId="0" borderId="24" xfId="0" applyNumberFormat="1" applyFont="1" applyFill="1" applyBorder="1" applyAlignment="1">
      <alignment horizontal="right" vertical="center" shrinkToFit="1"/>
    </xf>
    <xf numFmtId="178" fontId="36" fillId="0" borderId="23" xfId="0" applyNumberFormat="1" applyFont="1" applyFill="1" applyBorder="1" applyAlignment="1">
      <alignment horizontal="right" vertical="center" shrinkToFit="1"/>
    </xf>
    <xf numFmtId="178" fontId="36" fillId="0" borderId="22" xfId="0" applyNumberFormat="1" applyFont="1" applyFill="1" applyBorder="1" applyAlignment="1">
      <alignment horizontal="right" vertical="center" shrinkToFit="1"/>
    </xf>
    <xf numFmtId="0" fontId="36" fillId="0" borderId="17" xfId="1386" applyFont="1" applyFill="1" applyBorder="1" applyAlignment="1">
      <alignment horizontal="center" vertical="center"/>
    </xf>
    <xf numFmtId="177" fontId="36" fillId="0" borderId="42" xfId="0" applyNumberFormat="1" applyFont="1" applyFill="1" applyBorder="1" applyAlignment="1">
      <alignment horizontal="right" vertical="center" shrinkToFit="1"/>
    </xf>
    <xf numFmtId="178" fontId="36" fillId="0" borderId="43" xfId="0" applyNumberFormat="1" applyFont="1" applyFill="1" applyBorder="1" applyAlignment="1">
      <alignment horizontal="right" vertical="center" shrinkToFit="1"/>
    </xf>
    <xf numFmtId="177" fontId="36" fillId="0" borderId="46" xfId="0" applyNumberFormat="1" applyFont="1" applyFill="1" applyBorder="1" applyAlignment="1">
      <alignment horizontal="right" vertical="center" shrinkToFit="1"/>
    </xf>
    <xf numFmtId="178" fontId="36" fillId="0" borderId="47"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0" fontId="36" fillId="0" borderId="49" xfId="1386" applyFont="1" applyFill="1" applyBorder="1" applyAlignment="1">
      <alignment vertical="center"/>
    </xf>
    <xf numFmtId="177" fontId="36" fillId="0" borderId="50"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0" fontId="36" fillId="0" borderId="53" xfId="1386" applyFont="1" applyFill="1" applyBorder="1" applyAlignment="1">
      <alignment vertical="center"/>
    </xf>
    <xf numFmtId="178" fontId="36" fillId="0" borderId="56" xfId="0" applyNumberFormat="1" applyFont="1" applyFill="1" applyBorder="1" applyAlignment="1">
      <alignment horizontal="right" vertical="center" shrinkToFit="1"/>
    </xf>
    <xf numFmtId="0" fontId="36" fillId="0" borderId="19" xfId="1386" applyFont="1" applyFill="1" applyBorder="1" applyAlignment="1">
      <alignment horizontal="center" vertical="center"/>
    </xf>
    <xf numFmtId="177" fontId="36" fillId="0" borderId="58"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60" xfId="0" applyNumberFormat="1" applyFont="1" applyFill="1" applyBorder="1" applyAlignment="1">
      <alignment horizontal="right" vertical="center" shrinkToFit="1"/>
    </xf>
    <xf numFmtId="0" fontId="36" fillId="0" borderId="61" xfId="1386" applyFont="1" applyFill="1" applyBorder="1" applyAlignment="1">
      <alignment vertical="center"/>
    </xf>
    <xf numFmtId="0" fontId="36" fillId="0" borderId="45" xfId="1386" applyFont="1" applyFill="1" applyBorder="1" applyAlignment="1">
      <alignment vertical="center"/>
    </xf>
    <xf numFmtId="0" fontId="36" fillId="0" borderId="3" xfId="0" applyFont="1" applyFill="1" applyBorder="1" applyAlignment="1">
      <alignment vertical="center"/>
    </xf>
    <xf numFmtId="0" fontId="36" fillId="28" borderId="23" xfId="0" applyFont="1" applyFill="1" applyBorder="1" applyAlignment="1">
      <alignment horizontal="center" vertical="center" wrapText="1"/>
    </xf>
    <xf numFmtId="0" fontId="36" fillId="28" borderId="22" xfId="0" applyFont="1" applyFill="1" applyBorder="1" applyAlignment="1">
      <alignment horizontal="center" vertical="center" wrapText="1"/>
    </xf>
    <xf numFmtId="0" fontId="35" fillId="0" borderId="0" xfId="0" applyFont="1" applyFill="1" applyBorder="1" applyAlignment="1">
      <alignment vertical="center"/>
    </xf>
    <xf numFmtId="177" fontId="36" fillId="0" borderId="0" xfId="0" applyNumberFormat="1" applyFont="1" applyFill="1" applyBorder="1" applyAlignment="1">
      <alignment horizontal="right" vertical="center"/>
    </xf>
    <xf numFmtId="0" fontId="36" fillId="0" borderId="0" xfId="1386" applyFont="1" applyFill="1" applyBorder="1" applyAlignment="1">
      <alignment vertical="center"/>
    </xf>
    <xf numFmtId="178" fontId="36" fillId="0" borderId="66" xfId="0" applyNumberFormat="1" applyFont="1" applyFill="1" applyBorder="1" applyAlignment="1">
      <alignment horizontal="right" vertical="center" shrinkToFit="1"/>
    </xf>
    <xf numFmtId="177" fontId="36" fillId="0" borderId="67" xfId="0" applyNumberFormat="1" applyFont="1" applyFill="1" applyBorder="1" applyAlignment="1">
      <alignment horizontal="right" vertical="center" shrinkToFit="1"/>
    </xf>
    <xf numFmtId="177" fontId="36" fillId="0" borderId="3" xfId="0" applyNumberFormat="1" applyFont="1" applyFill="1" applyBorder="1" applyAlignment="1">
      <alignment horizontal="right" vertical="center" shrinkToFit="1"/>
    </xf>
    <xf numFmtId="177" fontId="36" fillId="0" borderId="16" xfId="0" applyNumberFormat="1" applyFont="1" applyFill="1" applyBorder="1" applyAlignment="1">
      <alignment horizontal="right" vertical="center" shrinkToFit="1"/>
    </xf>
    <xf numFmtId="0" fontId="36" fillId="28" borderId="24" xfId="0" applyFont="1" applyFill="1" applyBorder="1" applyAlignment="1">
      <alignment horizontal="center" vertical="center"/>
    </xf>
    <xf numFmtId="0" fontId="37" fillId="28" borderId="15" xfId="1550" applyFont="1" applyFill="1" applyBorder="1" applyAlignment="1">
      <alignment horizontal="center" vertical="center" wrapText="1"/>
    </xf>
    <xf numFmtId="0" fontId="36" fillId="0" borderId="0" xfId="0" applyFont="1" applyFill="1" applyBorder="1" applyAlignment="1">
      <alignment horizontal="center" vertical="center"/>
    </xf>
    <xf numFmtId="178" fontId="36" fillId="0" borderId="28" xfId="1550" applyNumberFormat="1" applyFont="1" applyFill="1" applyBorder="1" applyAlignment="1">
      <alignment horizontal="right" vertical="center" shrinkToFit="1"/>
    </xf>
    <xf numFmtId="177" fontId="36" fillId="0" borderId="0" xfId="0" applyNumberFormat="1" applyFont="1" applyFill="1" applyBorder="1" applyAlignment="1">
      <alignment horizontal="right" vertical="center" shrinkToFit="1"/>
    </xf>
    <xf numFmtId="0" fontId="36" fillId="0" borderId="0" xfId="0" applyFont="1" applyFill="1" applyBorder="1" applyAlignment="1">
      <alignment horizontal="center" vertical="center" shrinkToFit="1"/>
    </xf>
    <xf numFmtId="0" fontId="40" fillId="0" borderId="0" xfId="1550" applyFont="1" applyFill="1" applyBorder="1" applyAlignment="1">
      <alignment horizontal="center" vertical="center" wrapText="1"/>
    </xf>
    <xf numFmtId="178" fontId="36" fillId="0" borderId="61" xfId="1386" applyNumberFormat="1" applyFont="1" applyFill="1" applyBorder="1" applyAlignment="1">
      <alignment horizontal="right" vertical="center" shrinkToFit="1"/>
    </xf>
    <xf numFmtId="178" fontId="36" fillId="0" borderId="49" xfId="1386" applyNumberFormat="1" applyFont="1" applyFill="1" applyBorder="1" applyAlignment="1">
      <alignment horizontal="right" vertical="center" shrinkToFit="1"/>
    </xf>
    <xf numFmtId="178" fontId="36" fillId="0" borderId="19" xfId="1386" applyNumberFormat="1" applyFont="1" applyFill="1" applyBorder="1" applyAlignment="1">
      <alignment horizontal="right" vertical="center" shrinkToFit="1"/>
    </xf>
    <xf numFmtId="178" fontId="36" fillId="0" borderId="53" xfId="1386" applyNumberFormat="1" applyFont="1" applyFill="1" applyBorder="1" applyAlignment="1">
      <alignment horizontal="right" vertical="center" shrinkToFit="1"/>
    </xf>
    <xf numFmtId="178" fontId="36" fillId="0" borderId="17" xfId="1386" applyNumberFormat="1" applyFont="1" applyFill="1" applyBorder="1" applyAlignment="1">
      <alignment horizontal="right" vertical="center" shrinkToFit="1"/>
    </xf>
    <xf numFmtId="0" fontId="35" fillId="0" borderId="0" xfId="0" applyFont="1" applyAlignment="1">
      <alignment vertical="center" wrapText="1"/>
    </xf>
    <xf numFmtId="178" fontId="36" fillId="0" borderId="4" xfId="1550" applyNumberFormat="1" applyFont="1" applyBorder="1" applyAlignment="1">
      <alignment horizontal="right" vertical="center" shrinkToFit="1"/>
    </xf>
    <xf numFmtId="178" fontId="36" fillId="0" borderId="5" xfId="1550" applyNumberFormat="1" applyFont="1" applyBorder="1" applyAlignment="1">
      <alignment horizontal="right" vertical="center" shrinkToFit="1"/>
    </xf>
    <xf numFmtId="0" fontId="36" fillId="0" borderId="3" xfId="0" applyFont="1" applyBorder="1" applyAlignment="1">
      <alignment horizontal="center" vertical="center" wrapText="1"/>
    </xf>
    <xf numFmtId="177" fontId="36" fillId="0" borderId="0" xfId="0" applyNumberFormat="1" applyFont="1" applyFill="1" applyBorder="1" applyAlignment="1">
      <alignment vertical="center" shrinkToFit="1"/>
    </xf>
    <xf numFmtId="0" fontId="35" fillId="0" borderId="0" xfId="0" applyFont="1" applyFill="1" applyBorder="1" applyAlignment="1">
      <alignment horizontal="center" vertical="center"/>
    </xf>
    <xf numFmtId="0" fontId="36" fillId="0" borderId="3" xfId="0" applyFont="1" applyFill="1" applyBorder="1" applyAlignment="1">
      <alignment vertical="center" shrinkToFit="1"/>
    </xf>
    <xf numFmtId="0" fontId="36" fillId="0" borderId="0" xfId="1550" applyFont="1">
      <alignment vertical="center"/>
    </xf>
    <xf numFmtId="0" fontId="37" fillId="28" borderId="24" xfId="1550" applyFont="1" applyFill="1" applyBorder="1" applyAlignment="1">
      <alignment horizontal="center" vertical="center" wrapText="1"/>
    </xf>
    <xf numFmtId="178" fontId="36" fillId="0" borderId="3" xfId="1550" applyNumberFormat="1" applyFont="1" applyBorder="1" applyAlignment="1">
      <alignment horizontal="right" vertical="center" shrinkToFit="1"/>
    </xf>
    <xf numFmtId="178" fontId="36" fillId="0" borderId="44" xfId="1386"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28" borderId="16" xfId="0" applyFont="1" applyFill="1" applyBorder="1" applyAlignment="1">
      <alignment horizontal="center" vertical="center"/>
    </xf>
    <xf numFmtId="0" fontId="36" fillId="0" borderId="3" xfId="0" applyFont="1" applyFill="1" applyBorder="1" applyAlignment="1">
      <alignment horizontal="center" vertical="center" shrinkToFit="1"/>
    </xf>
    <xf numFmtId="0" fontId="36" fillId="0" borderId="3" xfId="0" applyFont="1" applyFill="1" applyBorder="1" applyAlignment="1">
      <alignment horizontal="center" vertical="center" wrapText="1"/>
    </xf>
    <xf numFmtId="0" fontId="36" fillId="0" borderId="0" xfId="0" applyFont="1" applyFill="1" applyBorder="1" applyAlignment="1">
      <alignment horizontal="center" vertical="center"/>
    </xf>
    <xf numFmtId="0" fontId="36" fillId="0" borderId="3" xfId="0" applyFont="1" applyBorder="1" applyAlignment="1">
      <alignment horizontal="center" vertical="center" shrinkToFit="1"/>
    </xf>
    <xf numFmtId="0" fontId="36" fillId="28" borderId="16"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0" xfId="0" applyFont="1" applyFill="1" applyBorder="1" applyAlignment="1">
      <alignment horizontal="center" vertical="center"/>
    </xf>
    <xf numFmtId="0" fontId="44" fillId="0" borderId="0" xfId="1550" applyFont="1" applyAlignment="1">
      <alignment vertical="center"/>
    </xf>
    <xf numFmtId="178" fontId="36" fillId="0" borderId="68" xfId="0" applyNumberFormat="1" applyFont="1" applyFill="1" applyBorder="1" applyAlignment="1">
      <alignment horizontal="right" vertical="center" shrinkToFit="1"/>
    </xf>
    <xf numFmtId="177" fontId="36" fillId="0" borderId="69" xfId="0" applyNumberFormat="1" applyFont="1" applyFill="1" applyBorder="1" applyAlignment="1">
      <alignment horizontal="right" vertical="center" shrinkToFit="1"/>
    </xf>
    <xf numFmtId="177" fontId="36" fillId="0" borderId="71" xfId="0" applyNumberFormat="1" applyFont="1" applyFill="1" applyBorder="1" applyAlignment="1">
      <alignment horizontal="right" vertical="center" shrinkToFit="1"/>
    </xf>
    <xf numFmtId="177" fontId="36" fillId="0" borderId="74" xfId="0" applyNumberFormat="1" applyFont="1" applyFill="1" applyBorder="1" applyAlignment="1">
      <alignment horizontal="right" vertical="center" shrinkToFit="1"/>
    </xf>
    <xf numFmtId="0" fontId="36" fillId="0" borderId="68" xfId="0" applyFont="1" applyFill="1" applyBorder="1" applyAlignment="1">
      <alignment vertical="center"/>
    </xf>
    <xf numFmtId="0" fontId="36" fillId="0" borderId="72" xfId="0" applyFont="1" applyFill="1" applyBorder="1" applyAlignment="1">
      <alignment vertical="center"/>
    </xf>
    <xf numFmtId="178" fontId="36" fillId="0" borderId="68" xfId="1577" applyNumberFormat="1" applyFont="1" applyFill="1" applyBorder="1" applyAlignment="1">
      <alignment horizontal="right" vertical="center" shrinkToFit="1"/>
    </xf>
    <xf numFmtId="178" fontId="36" fillId="0" borderId="66" xfId="1577" applyNumberFormat="1" applyFont="1" applyFill="1" applyBorder="1" applyAlignment="1">
      <alignment horizontal="right" vertical="center" shrinkToFit="1"/>
    </xf>
    <xf numFmtId="0" fontId="36" fillId="0" borderId="70" xfId="0" applyFont="1" applyFill="1" applyBorder="1" applyAlignment="1">
      <alignment vertical="center"/>
    </xf>
    <xf numFmtId="178" fontId="36" fillId="0" borderId="70" xfId="1577" applyNumberFormat="1" applyFont="1" applyFill="1" applyBorder="1" applyAlignment="1">
      <alignment horizontal="right" vertical="center" shrinkToFit="1"/>
    </xf>
    <xf numFmtId="178" fontId="36" fillId="0" borderId="64" xfId="1577"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8" fontId="36" fillId="0" borderId="57" xfId="1577" applyNumberFormat="1" applyFont="1" applyFill="1" applyBorder="1" applyAlignment="1">
      <alignment horizontal="right" vertical="center" shrinkToFit="1"/>
    </xf>
    <xf numFmtId="178" fontId="36" fillId="0" borderId="76" xfId="1577" applyNumberFormat="1" applyFont="1" applyFill="1" applyBorder="1" applyAlignment="1">
      <alignment horizontal="right" vertical="center" shrinkToFit="1"/>
    </xf>
    <xf numFmtId="177" fontId="36" fillId="0" borderId="45" xfId="0" applyNumberFormat="1" applyFont="1" applyFill="1" applyBorder="1" applyAlignment="1">
      <alignment horizontal="right" vertical="center" shrinkToFit="1"/>
    </xf>
    <xf numFmtId="0" fontId="36" fillId="0" borderId="68" xfId="1386" applyFont="1" applyFill="1" applyBorder="1" applyAlignment="1">
      <alignment vertical="center" shrinkToFit="1"/>
    </xf>
    <xf numFmtId="0" fontId="36" fillId="0" borderId="70"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0" xfId="0" applyNumberFormat="1" applyFont="1" applyFill="1" applyBorder="1" applyAlignment="1">
      <alignment horizontal="right" vertical="center"/>
    </xf>
    <xf numFmtId="177" fontId="36" fillId="0" borderId="0" xfId="0" applyNumberFormat="1" applyFont="1" applyFill="1" applyBorder="1" applyAlignment="1">
      <alignment vertical="center"/>
    </xf>
    <xf numFmtId="0" fontId="47" fillId="0" borderId="0" xfId="0" applyFont="1" applyFill="1" applyBorder="1" applyAlignment="1">
      <alignment vertical="center"/>
    </xf>
    <xf numFmtId="178" fontId="36" fillId="0" borderId="3" xfId="0" applyNumberFormat="1" applyFont="1" applyFill="1" applyBorder="1" applyAlignment="1">
      <alignment horizontal="right" vertical="center"/>
    </xf>
    <xf numFmtId="0" fontId="36" fillId="0" borderId="3" xfId="0" applyNumberFormat="1" applyFont="1" applyFill="1" applyBorder="1" applyAlignment="1">
      <alignment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44" fillId="0" borderId="0" xfId="0" applyFont="1" applyFill="1" applyBorder="1" applyAlignment="1">
      <alignment vertical="center"/>
    </xf>
    <xf numFmtId="0" fontId="35" fillId="0" borderId="0" xfId="1550" applyFont="1" applyAlignment="1">
      <alignment vertical="center"/>
    </xf>
    <xf numFmtId="0" fontId="48" fillId="0" borderId="0" xfId="1550" applyFont="1">
      <alignment vertical="center"/>
    </xf>
    <xf numFmtId="0" fontId="36" fillId="0" borderId="3" xfId="1386" applyFont="1" applyFill="1" applyBorder="1" applyAlignment="1">
      <alignment horizontal="center" vertical="center"/>
    </xf>
    <xf numFmtId="0" fontId="42" fillId="0" borderId="0" xfId="1" applyNumberFormat="1" applyFont="1" applyFill="1" applyBorder="1" applyAlignment="1">
      <alignment vertical="center"/>
    </xf>
    <xf numFmtId="0" fontId="36" fillId="0" borderId="3" xfId="0" applyFont="1" applyFill="1" applyBorder="1" applyAlignment="1">
      <alignment horizontal="center" vertical="center"/>
    </xf>
    <xf numFmtId="0" fontId="36" fillId="0" borderId="4" xfId="1386" applyFont="1" applyFill="1" applyBorder="1" applyAlignment="1">
      <alignment horizontal="center" vertical="center" shrinkToFit="1"/>
    </xf>
    <xf numFmtId="177" fontId="36" fillId="0" borderId="41" xfId="0" applyNumberFormat="1" applyFont="1" applyFill="1" applyBorder="1" applyAlignment="1">
      <alignment horizontal="right" vertical="center" shrinkToFit="1"/>
    </xf>
    <xf numFmtId="178" fontId="36" fillId="0" borderId="29" xfId="0" applyNumberFormat="1" applyFont="1" applyFill="1" applyBorder="1" applyAlignment="1">
      <alignment horizontal="right" vertical="center" shrinkToFit="1"/>
    </xf>
    <xf numFmtId="178" fontId="36" fillId="0" borderId="81" xfId="0" applyNumberFormat="1" applyFont="1" applyFill="1" applyBorder="1" applyAlignment="1">
      <alignment horizontal="right" vertical="center" shrinkToFit="1"/>
    </xf>
    <xf numFmtId="177" fontId="36" fillId="0" borderId="82" xfId="0" applyNumberFormat="1" applyFont="1" applyFill="1" applyBorder="1" applyAlignment="1">
      <alignment horizontal="right" vertical="center" shrinkToFit="1"/>
    </xf>
    <xf numFmtId="178" fontId="36" fillId="0" borderId="72" xfId="1577" applyNumberFormat="1" applyFont="1" applyFill="1" applyBorder="1" applyAlignment="1">
      <alignment horizontal="right" vertical="center" shrinkToFit="1"/>
    </xf>
    <xf numFmtId="178" fontId="36" fillId="0" borderId="73" xfId="1577" applyNumberFormat="1" applyFont="1" applyFill="1" applyBorder="1" applyAlignment="1">
      <alignment horizontal="right" vertical="center" shrinkToFit="1"/>
    </xf>
    <xf numFmtId="178" fontId="36" fillId="0" borderId="79" xfId="1577" applyNumberFormat="1" applyFont="1" applyFill="1" applyBorder="1" applyAlignment="1">
      <alignment horizontal="right" vertical="center" shrinkToFit="1"/>
    </xf>
    <xf numFmtId="178" fontId="36" fillId="0" borderId="65" xfId="1577" applyNumberFormat="1" applyFont="1" applyFill="1" applyBorder="1" applyAlignment="1">
      <alignment horizontal="right" vertical="center" shrinkToFit="1"/>
    </xf>
    <xf numFmtId="177" fontId="36" fillId="0" borderId="83" xfId="0" applyNumberFormat="1" applyFont="1" applyFill="1" applyBorder="1" applyAlignment="1">
      <alignment horizontal="right" vertical="center" shrinkToFit="1"/>
    </xf>
    <xf numFmtId="178" fontId="36" fillId="0" borderId="7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0" fontId="35" fillId="0" borderId="3" xfId="0" applyFont="1" applyFill="1" applyBorder="1" applyAlignment="1">
      <alignment vertical="center"/>
    </xf>
    <xf numFmtId="0" fontId="36" fillId="0" borderId="85" xfId="0" applyFont="1" applyFill="1" applyBorder="1" applyAlignment="1">
      <alignment vertical="center"/>
    </xf>
    <xf numFmtId="0" fontId="36" fillId="0" borderId="84" xfId="0" applyFont="1" applyFill="1" applyBorder="1" applyAlignment="1">
      <alignment horizontal="center" vertical="center"/>
    </xf>
    <xf numFmtId="0" fontId="36" fillId="0" borderId="72" xfId="1386" applyFont="1" applyFill="1" applyBorder="1" applyAlignment="1">
      <alignment vertical="center" shrinkToFit="1"/>
    </xf>
    <xf numFmtId="178" fontId="36" fillId="0" borderId="85" xfId="0" applyNumberFormat="1" applyFont="1" applyFill="1" applyBorder="1" applyAlignment="1">
      <alignment horizontal="right" vertical="center" shrinkToFit="1"/>
    </xf>
    <xf numFmtId="178" fontId="36" fillId="0" borderId="89"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79" xfId="0" applyFont="1" applyFill="1" applyBorder="1" applyAlignment="1">
      <alignment vertical="center"/>
    </xf>
    <xf numFmtId="177" fontId="36" fillId="0" borderId="90"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178" fontId="36" fillId="0" borderId="92"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70" xfId="1386" applyFont="1" applyFill="1" applyBorder="1" applyAlignment="1">
      <alignment vertical="center"/>
    </xf>
    <xf numFmtId="178" fontId="36" fillId="0" borderId="93"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75" xfId="1386" applyFont="1" applyFill="1" applyBorder="1" applyAlignment="1">
      <alignment vertical="center" shrinkToFit="1"/>
    </xf>
    <xf numFmtId="178" fontId="36" fillId="0" borderId="94" xfId="1386" applyNumberFormat="1" applyFont="1" applyFill="1" applyBorder="1" applyAlignment="1">
      <alignment horizontal="right" vertical="center" shrinkToFit="1"/>
    </xf>
    <xf numFmtId="0" fontId="36" fillId="0" borderId="29"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4" xfId="1386" applyFont="1" applyFill="1" applyBorder="1" applyAlignment="1">
      <alignment vertical="center" shrinkToFit="1"/>
    </xf>
    <xf numFmtId="0" fontId="36" fillId="0" borderId="57" xfId="1386" applyFont="1" applyFill="1" applyBorder="1" applyAlignment="1">
      <alignment vertical="center" shrinkToFit="1"/>
    </xf>
    <xf numFmtId="0" fontId="36" fillId="0" borderId="29" xfId="1386" applyFont="1" applyFill="1" applyBorder="1" applyAlignment="1">
      <alignment vertical="center" shrinkToFit="1"/>
    </xf>
    <xf numFmtId="0" fontId="36" fillId="0" borderId="0"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4" xfId="0" applyFont="1" applyFill="1" applyBorder="1" applyAlignment="1">
      <alignment vertical="center"/>
    </xf>
    <xf numFmtId="0" fontId="36" fillId="0" borderId="57" xfId="0" applyFont="1" applyFill="1" applyBorder="1" applyAlignment="1">
      <alignment vertical="center"/>
    </xf>
    <xf numFmtId="0" fontId="36" fillId="0" borderId="29" xfId="0" applyFont="1" applyFill="1" applyBorder="1" applyAlignment="1">
      <alignment vertical="center"/>
    </xf>
    <xf numFmtId="180" fontId="36" fillId="0" borderId="3" xfId="0" applyNumberFormat="1" applyFont="1" applyFill="1" applyBorder="1" applyAlignment="1">
      <alignment horizontal="right" vertical="center"/>
    </xf>
    <xf numFmtId="0" fontId="37" fillId="0" borderId="0" xfId="1550" applyFont="1" applyFill="1" applyBorder="1" applyAlignment="1">
      <alignment horizontal="center" vertical="center" wrapText="1"/>
    </xf>
    <xf numFmtId="0" fontId="36" fillId="0" borderId="3" xfId="0" applyFont="1" applyFill="1" applyBorder="1" applyAlignment="1">
      <alignment horizontal="center" vertical="center"/>
    </xf>
    <xf numFmtId="0" fontId="36" fillId="28" borderId="16" xfId="0" applyFont="1" applyFill="1" applyBorder="1" applyAlignment="1">
      <alignment horizontal="center" vertical="center"/>
    </xf>
    <xf numFmtId="0" fontId="36" fillId="0" borderId="0" xfId="0" applyFont="1" applyFill="1" applyBorder="1" applyAlignment="1">
      <alignment horizontal="center" vertical="center"/>
    </xf>
    <xf numFmtId="0" fontId="44" fillId="0" borderId="0" xfId="0" applyFont="1" applyFill="1" applyAlignment="1">
      <alignment vertical="center"/>
    </xf>
    <xf numFmtId="0" fontId="36" fillId="0" borderId="0" xfId="1550" applyNumberFormat="1" applyFont="1" applyBorder="1" applyAlignment="1">
      <alignment vertical="center" shrinkToFit="1"/>
    </xf>
    <xf numFmtId="0" fontId="36" fillId="0" borderId="0" xfId="1550" applyFont="1" applyBorder="1">
      <alignment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3" xfId="1386" applyFont="1" applyFill="1" applyBorder="1" applyAlignment="1">
      <alignment horizontal="center" vertical="center" shrinkToFit="1"/>
    </xf>
    <xf numFmtId="178" fontId="36" fillId="0" borderId="3" xfId="1386" applyNumberFormat="1" applyFont="1" applyFill="1" applyBorder="1" applyAlignment="1">
      <alignment horizontal="right" vertical="center" shrinkToFit="1"/>
    </xf>
    <xf numFmtId="0" fontId="37" fillId="0" borderId="3" xfId="155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57"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3" xfId="0" applyFont="1" applyBorder="1" applyAlignment="1">
      <alignment horizontal="center" vertical="center" shrinkToFit="1"/>
    </xf>
    <xf numFmtId="0" fontId="36" fillId="0" borderId="57" xfId="1386" applyFont="1" applyFill="1" applyBorder="1" applyAlignment="1">
      <alignment vertical="center" shrinkToFit="1"/>
    </xf>
    <xf numFmtId="178" fontId="36" fillId="0" borderId="85" xfId="1577" applyNumberFormat="1" applyFont="1" applyFill="1" applyBorder="1" applyAlignment="1">
      <alignment horizontal="right" vertical="center" shrinkToFit="1"/>
    </xf>
    <xf numFmtId="178" fontId="36" fillId="0" borderId="87" xfId="1577" applyNumberFormat="1" applyFont="1" applyFill="1" applyBorder="1" applyAlignment="1">
      <alignment horizontal="right" vertical="center" shrinkToFit="1"/>
    </xf>
    <xf numFmtId="177" fontId="36" fillId="0" borderId="95" xfId="0" applyNumberFormat="1" applyFont="1" applyFill="1" applyBorder="1" applyAlignment="1">
      <alignment horizontal="right" vertical="center" shrinkToFit="1"/>
    </xf>
    <xf numFmtId="178" fontId="36" fillId="0" borderId="87" xfId="0" applyNumberFormat="1" applyFont="1" applyFill="1" applyBorder="1" applyAlignment="1">
      <alignment horizontal="right" vertical="center" shrinkToFit="1"/>
    </xf>
    <xf numFmtId="177" fontId="36" fillId="0" borderId="40" xfId="0" applyNumberFormat="1" applyFont="1" applyFill="1" applyBorder="1" applyAlignment="1">
      <alignment horizontal="right" vertical="center" shrinkToFit="1"/>
    </xf>
    <xf numFmtId="0" fontId="35" fillId="0" borderId="62" xfId="0" applyFont="1" applyFill="1" applyBorder="1" applyAlignment="1">
      <alignment vertical="center"/>
    </xf>
    <xf numFmtId="0" fontId="36" fillId="0" borderId="20" xfId="0" applyFont="1" applyFill="1" applyBorder="1" applyAlignment="1">
      <alignment vertical="center"/>
    </xf>
    <xf numFmtId="0" fontId="36" fillId="0" borderId="57" xfId="1386" applyFont="1" applyFill="1" applyBorder="1" applyAlignment="1">
      <alignment vertical="center" shrinkToFit="1"/>
    </xf>
    <xf numFmtId="0" fontId="36" fillId="0" borderId="3" xfId="0" applyFont="1" applyFill="1" applyBorder="1" applyAlignment="1">
      <alignment horizontal="center" vertical="center"/>
    </xf>
    <xf numFmtId="0" fontId="35" fillId="0" borderId="45" xfId="0" applyFont="1" applyFill="1" applyBorder="1" applyAlignment="1">
      <alignment vertical="center"/>
    </xf>
    <xf numFmtId="0" fontId="35" fillId="0" borderId="57" xfId="0" applyFont="1" applyFill="1" applyBorder="1" applyAlignment="1">
      <alignment vertical="center"/>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29" xfId="0" applyFont="1" applyFill="1" applyBorder="1" applyAlignment="1">
      <alignment horizontal="center" vertical="center" wrapText="1"/>
    </xf>
    <xf numFmtId="0" fontId="36" fillId="0" borderId="3" xfId="0" applyFont="1" applyFill="1" applyBorder="1" applyAlignment="1">
      <alignment horizontal="center" vertical="center"/>
    </xf>
    <xf numFmtId="0" fontId="35" fillId="0" borderId="45" xfId="0" applyFont="1" applyBorder="1" applyAlignment="1">
      <alignment vertical="center"/>
    </xf>
    <xf numFmtId="178" fontId="36" fillId="0" borderId="88" xfId="0" applyNumberFormat="1" applyFont="1" applyFill="1" applyBorder="1" applyAlignment="1">
      <alignment horizontal="right" vertical="center" shrinkToFit="1"/>
    </xf>
    <xf numFmtId="178" fontId="36" fillId="0" borderId="80" xfId="0" applyNumberFormat="1" applyFont="1" applyFill="1" applyBorder="1" applyAlignment="1">
      <alignment horizontal="right" vertical="center" shrinkToFit="1"/>
    </xf>
    <xf numFmtId="178" fontId="36" fillId="0" borderId="86"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94"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178" fontId="36" fillId="0" borderId="3" xfId="1550" applyNumberFormat="1" applyFont="1" applyFill="1" applyBorder="1" applyAlignment="1">
      <alignment horizontal="right" vertical="center" shrinkToFit="1"/>
    </xf>
    <xf numFmtId="178" fontId="36" fillId="0" borderId="4" xfId="1550" applyNumberFormat="1" applyFont="1" applyFill="1" applyBorder="1" applyAlignment="1">
      <alignment horizontal="right" vertical="center" shrinkToFit="1"/>
    </xf>
    <xf numFmtId="178" fontId="36" fillId="0" borderId="5" xfId="1550" applyNumberFormat="1" applyFont="1" applyFill="1" applyBorder="1" applyAlignment="1">
      <alignment horizontal="right" vertical="center" shrinkToFit="1"/>
    </xf>
    <xf numFmtId="0" fontId="36" fillId="0" borderId="4" xfId="0" applyFont="1" applyFill="1" applyBorder="1" applyAlignment="1">
      <alignment horizontal="center" vertical="center"/>
    </xf>
    <xf numFmtId="0" fontId="36" fillId="0" borderId="57"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63" xfId="0" applyFont="1" applyFill="1" applyBorder="1" applyAlignment="1">
      <alignment horizontal="center" vertical="center"/>
    </xf>
    <xf numFmtId="0" fontId="36" fillId="0" borderId="3" xfId="0" applyFont="1" applyBorder="1" applyAlignment="1">
      <alignment horizontal="center" vertical="center"/>
    </xf>
    <xf numFmtId="0" fontId="36" fillId="28" borderId="3" xfId="0" applyFont="1" applyFill="1" applyBorder="1" applyAlignment="1">
      <alignment horizontal="center" vertical="center"/>
    </xf>
    <xf numFmtId="0" fontId="36" fillId="0" borderId="3" xfId="0" applyFont="1" applyFill="1" applyBorder="1" applyAlignment="1">
      <alignment horizontal="center" vertical="center" shrinkToFit="1"/>
    </xf>
    <xf numFmtId="0" fontId="36" fillId="28" borderId="4" xfId="0" applyFont="1" applyFill="1" applyBorder="1" applyAlignment="1">
      <alignment horizontal="center" vertical="center"/>
    </xf>
    <xf numFmtId="0" fontId="36" fillId="28" borderId="57" xfId="0" applyFont="1" applyFill="1" applyBorder="1" applyAlignment="1">
      <alignment horizontal="center" vertical="center"/>
    </xf>
    <xf numFmtId="0" fontId="36" fillId="28" borderId="29" xfId="0" applyFont="1" applyFill="1" applyBorder="1" applyAlignment="1">
      <alignment horizontal="center" vertical="center"/>
    </xf>
    <xf numFmtId="0" fontId="36" fillId="0" borderId="17"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16" xfId="0" applyFont="1" applyBorder="1" applyAlignment="1">
      <alignment horizontal="center" vertical="center" shrinkToFit="1"/>
    </xf>
    <xf numFmtId="0" fontId="36" fillId="0" borderId="19" xfId="0" applyFont="1" applyFill="1" applyBorder="1" applyAlignment="1">
      <alignment horizontal="center" vertical="center"/>
    </xf>
    <xf numFmtId="0" fontId="36" fillId="0" borderId="40"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45"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41" xfId="0" applyFont="1" applyFill="1" applyBorder="1" applyAlignment="1">
      <alignment horizontal="center" vertical="center"/>
    </xf>
    <xf numFmtId="0" fontId="36" fillId="0" borderId="4" xfId="0" applyFont="1" applyFill="1" applyBorder="1" applyAlignment="1">
      <alignment horizontal="center" vertical="center" wrapText="1"/>
    </xf>
    <xf numFmtId="0" fontId="36" fillId="0" borderId="57"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4" xfId="0" applyFont="1" applyFill="1" applyBorder="1" applyAlignment="1">
      <alignment horizontal="center" vertical="center" shrinkToFit="1"/>
    </xf>
    <xf numFmtId="0" fontId="36" fillId="0" borderId="57" xfId="0" applyFont="1" applyFill="1" applyBorder="1" applyAlignment="1">
      <alignment horizontal="center" vertical="center" shrinkToFit="1"/>
    </xf>
    <xf numFmtId="0" fontId="36" fillId="0" borderId="29" xfId="0" applyFont="1" applyFill="1" applyBorder="1" applyAlignment="1">
      <alignment horizontal="center" vertical="center" shrinkToFit="1"/>
    </xf>
    <xf numFmtId="0" fontId="36" fillId="0" borderId="19" xfId="0" applyFont="1" applyFill="1" applyBorder="1" applyAlignment="1">
      <alignment horizontal="center" vertical="center" shrinkToFit="1"/>
    </xf>
    <xf numFmtId="0" fontId="36" fillId="0" borderId="40" xfId="0" applyFont="1" applyFill="1" applyBorder="1" applyAlignment="1">
      <alignment horizontal="center" vertical="center" shrinkToFit="1"/>
    </xf>
    <xf numFmtId="0" fontId="36" fillId="0" borderId="20" xfId="0" applyFont="1" applyFill="1" applyBorder="1" applyAlignment="1">
      <alignment horizontal="center" vertical="center" shrinkToFit="1"/>
    </xf>
    <xf numFmtId="0" fontId="36" fillId="0" borderId="41" xfId="0" applyFont="1" applyFill="1" applyBorder="1" applyAlignment="1">
      <alignment horizontal="center" vertical="center" shrinkToFit="1"/>
    </xf>
    <xf numFmtId="0" fontId="36" fillId="0" borderId="3" xfId="0" applyFont="1" applyFill="1" applyBorder="1" applyAlignment="1">
      <alignment horizontal="center" vertical="center" wrapText="1"/>
    </xf>
    <xf numFmtId="0" fontId="36" fillId="0" borderId="78" xfId="0" applyFont="1" applyFill="1" applyBorder="1" applyAlignment="1">
      <alignment horizontal="center" vertical="center"/>
    </xf>
    <xf numFmtId="0" fontId="36" fillId="0" borderId="4" xfId="1386" applyFont="1" applyFill="1" applyBorder="1" applyAlignment="1">
      <alignment vertical="center" shrinkToFit="1"/>
    </xf>
    <xf numFmtId="0" fontId="36" fillId="0" borderId="57" xfId="1386" applyFont="1" applyFill="1" applyBorder="1" applyAlignment="1">
      <alignment vertical="center" shrinkToFit="1"/>
    </xf>
    <xf numFmtId="0" fontId="36" fillId="0" borderId="29" xfId="1386" applyFont="1" applyFill="1" applyBorder="1" applyAlignment="1">
      <alignment vertical="center" shrinkToFit="1"/>
    </xf>
    <xf numFmtId="0" fontId="36" fillId="0" borderId="4" xfId="0" applyFont="1" applyBorder="1" applyAlignment="1">
      <alignment horizontal="center" vertical="center"/>
    </xf>
    <xf numFmtId="0" fontId="36" fillId="0" borderId="57" xfId="0" applyFont="1" applyBorder="1" applyAlignment="1">
      <alignment horizontal="center" vertical="center"/>
    </xf>
    <xf numFmtId="0" fontId="36" fillId="0" borderId="29" xfId="0" applyFont="1" applyBorder="1" applyAlignment="1">
      <alignment horizontal="center" vertical="center"/>
    </xf>
    <xf numFmtId="0" fontId="36" fillId="28" borderId="19" xfId="0" applyFont="1" applyFill="1" applyBorder="1" applyAlignment="1">
      <alignment horizontal="center" vertical="center"/>
    </xf>
    <xf numFmtId="0" fontId="36" fillId="28" borderId="40" xfId="0" applyFont="1" applyFill="1" applyBorder="1" applyAlignment="1">
      <alignment horizontal="center" vertical="center"/>
    </xf>
    <xf numFmtId="0" fontId="36" fillId="28" borderId="20" xfId="0" applyFont="1" applyFill="1" applyBorder="1" applyAlignment="1">
      <alignment horizontal="center" vertical="center"/>
    </xf>
    <xf numFmtId="0" fontId="36" fillId="28" borderId="41" xfId="0" applyFont="1" applyFill="1" applyBorder="1" applyAlignment="1">
      <alignment horizontal="center" vertical="center"/>
    </xf>
    <xf numFmtId="0" fontId="36" fillId="28" borderId="21" xfId="0" applyFont="1" applyFill="1" applyBorder="1" applyAlignment="1">
      <alignment horizontal="center" vertical="center"/>
    </xf>
    <xf numFmtId="0" fontId="36" fillId="28" borderId="3" xfId="0" applyFont="1" applyFill="1" applyBorder="1" applyAlignment="1">
      <alignment horizontal="center" vertical="center" shrinkToFit="1"/>
    </xf>
    <xf numFmtId="0" fontId="36" fillId="28" borderId="4" xfId="0" applyFont="1" applyFill="1" applyBorder="1" applyAlignment="1">
      <alignment horizontal="center" vertical="center" wrapText="1" shrinkToFit="1"/>
    </xf>
    <xf numFmtId="0" fontId="36" fillId="28" borderId="57" xfId="0" applyFont="1" applyFill="1" applyBorder="1" applyAlignment="1">
      <alignment horizontal="center" vertical="center" wrapText="1" shrinkToFit="1"/>
    </xf>
    <xf numFmtId="0" fontId="36" fillId="28" borderId="29" xfId="0" applyFont="1" applyFill="1" applyBorder="1" applyAlignment="1">
      <alignment horizontal="center" vertical="center" wrapText="1" shrinkToFit="1"/>
    </xf>
    <xf numFmtId="0" fontId="36" fillId="28" borderId="17" xfId="0" applyFont="1" applyFill="1" applyBorder="1" applyAlignment="1">
      <alignment horizontal="center" vertical="center"/>
    </xf>
    <xf numFmtId="0" fontId="36" fillId="28" borderId="15" xfId="0" applyFont="1" applyFill="1" applyBorder="1" applyAlignment="1">
      <alignment horizontal="center" vertical="center"/>
    </xf>
    <xf numFmtId="0" fontId="36" fillId="28" borderId="16" xfId="0" applyFont="1" applyFill="1" applyBorder="1" applyAlignment="1">
      <alignment horizontal="center" vertical="center"/>
    </xf>
    <xf numFmtId="0" fontId="36" fillId="28" borderId="4" xfId="0" applyFont="1" applyFill="1" applyBorder="1" applyAlignment="1">
      <alignment horizontal="center" vertical="center" wrapText="1"/>
    </xf>
    <xf numFmtId="0" fontId="36" fillId="28" borderId="57" xfId="0" applyFont="1" applyFill="1" applyBorder="1" applyAlignment="1">
      <alignment horizontal="center" vertical="center" wrapText="1"/>
    </xf>
    <xf numFmtId="0" fontId="36" fillId="28" borderId="29" xfId="0" applyFont="1" applyFill="1" applyBorder="1" applyAlignment="1">
      <alignment horizontal="center" vertical="center" wrapText="1"/>
    </xf>
    <xf numFmtId="0" fontId="36" fillId="0" borderId="4" xfId="0" applyFont="1" applyFill="1" applyBorder="1" applyAlignment="1">
      <alignment horizontal="center" vertical="center" wrapText="1" shrinkToFit="1"/>
    </xf>
    <xf numFmtId="0" fontId="36" fillId="0" borderId="57" xfId="0" applyFont="1" applyFill="1" applyBorder="1" applyAlignment="1">
      <alignment horizontal="center" vertical="center" wrapText="1" shrinkToFit="1"/>
    </xf>
    <xf numFmtId="0" fontId="36" fillId="0" borderId="29" xfId="0" applyFont="1" applyFill="1" applyBorder="1" applyAlignment="1">
      <alignment horizontal="center" vertical="center" wrapText="1" shrinkToFit="1"/>
    </xf>
    <xf numFmtId="0" fontId="36" fillId="0" borderId="17" xfId="0" applyFont="1" applyFill="1" applyBorder="1" applyAlignment="1">
      <alignment horizontal="center" vertical="center"/>
    </xf>
    <xf numFmtId="0" fontId="36" fillId="0" borderId="15" xfId="0" applyFont="1" applyFill="1" applyBorder="1" applyAlignment="1">
      <alignment horizontal="center" vertical="center"/>
    </xf>
    <xf numFmtId="0" fontId="36" fillId="0" borderId="62" xfId="0" applyFont="1" applyFill="1" applyBorder="1" applyAlignment="1">
      <alignment horizontal="center" vertical="center"/>
    </xf>
    <xf numFmtId="0" fontId="36" fillId="0" borderId="77"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55" xfId="0" applyFont="1" applyFill="1" applyBorder="1" applyAlignment="1">
      <alignment horizontal="center" vertical="center" shrinkToFit="1"/>
    </xf>
    <xf numFmtId="0" fontId="36" fillId="0" borderId="54" xfId="0" applyFont="1" applyFill="1" applyBorder="1" applyAlignment="1">
      <alignment horizontal="center" vertical="center" shrinkToFit="1"/>
    </xf>
    <xf numFmtId="0" fontId="36" fillId="0" borderId="21" xfId="0" applyFont="1" applyFill="1" applyBorder="1" applyAlignment="1">
      <alignment horizontal="center" vertical="center" shrinkToFit="1"/>
    </xf>
    <xf numFmtId="0" fontId="36" fillId="0" borderId="45" xfId="0" applyFont="1" applyFill="1" applyBorder="1" applyAlignment="1">
      <alignment horizontal="center" vertical="center" shrinkToFit="1"/>
    </xf>
    <xf numFmtId="0" fontId="36" fillId="0" borderId="5" xfId="1550" applyNumberFormat="1" applyFont="1" applyBorder="1" applyAlignment="1">
      <alignment horizontal="center" vertical="center" shrinkToFit="1"/>
    </xf>
    <xf numFmtId="0" fontId="36" fillId="28" borderId="16" xfId="1550" applyFont="1" applyFill="1" applyBorder="1" applyAlignment="1">
      <alignment horizontal="center" vertical="center"/>
    </xf>
    <xf numFmtId="0" fontId="36" fillId="28" borderId="3" xfId="1550" applyFont="1" applyFill="1" applyBorder="1" applyAlignment="1">
      <alignment horizontal="center" vertical="center"/>
    </xf>
    <xf numFmtId="0" fontId="37" fillId="28" borderId="3" xfId="1550" applyFont="1" applyFill="1" applyBorder="1" applyAlignment="1">
      <alignment horizontal="center" vertical="center"/>
    </xf>
    <xf numFmtId="0" fontId="36" fillId="0" borderId="17" xfId="1550" applyNumberFormat="1" applyFont="1" applyBorder="1" applyAlignment="1">
      <alignment vertical="center" shrinkToFit="1"/>
    </xf>
    <xf numFmtId="0" fontId="36" fillId="0" borderId="16" xfId="1550" applyNumberFormat="1" applyFont="1" applyBorder="1" applyAlignment="1">
      <alignment vertical="center" shrinkToFit="1"/>
    </xf>
    <xf numFmtId="0" fontId="36" fillId="0" borderId="17" xfId="1550" applyNumberFormat="1" applyFont="1" applyBorder="1" applyAlignment="1">
      <alignment vertical="center" wrapText="1" shrinkToFit="1"/>
    </xf>
    <xf numFmtId="0" fontId="36" fillId="0" borderId="16" xfId="1550" applyNumberFormat="1" applyFont="1" applyBorder="1" applyAlignment="1">
      <alignment vertical="center" wrapText="1" shrinkToFit="1"/>
    </xf>
    <xf numFmtId="0" fontId="37" fillId="28" borderId="4" xfId="1550" applyFont="1" applyFill="1" applyBorder="1" applyAlignment="1">
      <alignment horizontal="center" vertical="center"/>
    </xf>
    <xf numFmtId="0" fontId="37" fillId="28" borderId="29" xfId="1550" applyFont="1" applyFill="1" applyBorder="1" applyAlignment="1">
      <alignment horizontal="center" vertical="center"/>
    </xf>
    <xf numFmtId="0" fontId="36" fillId="0" borderId="3" xfId="0" applyFont="1" applyBorder="1" applyAlignment="1">
      <alignment horizontal="center" vertical="center" shrinkToFit="1"/>
    </xf>
    <xf numFmtId="0" fontId="36" fillId="0" borderId="3"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4" xfId="1386" applyFont="1" applyFill="1" applyBorder="1" applyAlignment="1">
      <alignment vertical="center"/>
    </xf>
    <xf numFmtId="0" fontId="36" fillId="0" borderId="57" xfId="1386" applyFont="1" applyFill="1" applyBorder="1" applyAlignment="1">
      <alignment vertical="center"/>
    </xf>
    <xf numFmtId="0" fontId="36" fillId="0" borderId="29" xfId="1386" applyFont="1" applyFill="1" applyBorder="1" applyAlignment="1">
      <alignment vertical="center"/>
    </xf>
    <xf numFmtId="0" fontId="36" fillId="0" borderId="17" xfId="0" applyFont="1" applyFill="1" applyBorder="1" applyAlignment="1">
      <alignment horizontal="center" vertical="center" wrapText="1"/>
    </xf>
    <xf numFmtId="0" fontId="36" fillId="0" borderId="16" xfId="0" applyFont="1" applyFill="1" applyBorder="1" applyAlignment="1">
      <alignment horizontal="center" vertical="center" wrapText="1"/>
    </xf>
    <xf numFmtId="0" fontId="36" fillId="28" borderId="17" xfId="0" applyFont="1" applyFill="1" applyBorder="1" applyAlignment="1">
      <alignment horizontal="center" vertical="center" shrinkToFit="1"/>
    </xf>
    <xf numFmtId="0" fontId="36" fillId="28" borderId="15" xfId="0" applyFont="1" applyFill="1" applyBorder="1" applyAlignment="1">
      <alignment horizontal="center" vertical="center" shrinkToFit="1"/>
    </xf>
    <xf numFmtId="0" fontId="36" fillId="28" borderId="16" xfId="0" applyFont="1" applyFill="1" applyBorder="1" applyAlignment="1">
      <alignment horizontal="center" vertical="center" shrinkToFit="1"/>
    </xf>
    <xf numFmtId="0" fontId="36" fillId="28" borderId="62" xfId="0" applyFont="1" applyFill="1" applyBorder="1" applyAlignment="1">
      <alignment horizontal="center" vertical="center"/>
    </xf>
    <xf numFmtId="0" fontId="35" fillId="28" borderId="4" xfId="0" applyFont="1" applyFill="1" applyBorder="1" applyAlignment="1">
      <alignment horizontal="center" vertical="center"/>
    </xf>
    <xf numFmtId="0" fontId="35" fillId="28" borderId="57" xfId="0" applyFont="1" applyFill="1" applyBorder="1" applyAlignment="1">
      <alignment horizontal="center" vertical="center"/>
    </xf>
    <xf numFmtId="0" fontId="35" fillId="28" borderId="29" xfId="0" applyFont="1" applyFill="1" applyBorder="1" applyAlignment="1">
      <alignment horizontal="center" vertical="center"/>
    </xf>
    <xf numFmtId="0" fontId="36" fillId="28" borderId="4" xfId="0" applyFont="1" applyFill="1" applyBorder="1" applyAlignment="1">
      <alignment horizontal="center" vertical="center" shrinkToFit="1"/>
    </xf>
    <xf numFmtId="0" fontId="36" fillId="28" borderId="57" xfId="0" applyFont="1" applyFill="1" applyBorder="1" applyAlignment="1">
      <alignment horizontal="center" vertical="center" shrinkToFit="1"/>
    </xf>
    <xf numFmtId="0" fontId="36" fillId="28" borderId="29" xfId="0" applyFont="1" applyFill="1" applyBorder="1" applyAlignment="1">
      <alignment horizontal="center" vertical="center" shrinkToFit="1"/>
    </xf>
    <xf numFmtId="0" fontId="35" fillId="0" borderId="4" xfId="0" applyFont="1" applyBorder="1" applyAlignment="1">
      <alignment horizontal="center" vertical="center"/>
    </xf>
    <xf numFmtId="0" fontId="35" fillId="0" borderId="57" xfId="0" applyFont="1" applyBorder="1" applyAlignment="1">
      <alignment horizontal="center" vertical="center"/>
    </xf>
    <xf numFmtId="0" fontId="35" fillId="0" borderId="29" xfId="0" applyFont="1" applyBorder="1" applyAlignment="1">
      <alignment horizontal="center" vertical="center"/>
    </xf>
    <xf numFmtId="0" fontId="36" fillId="0" borderId="17" xfId="0" applyFont="1" applyFill="1" applyBorder="1" applyAlignment="1">
      <alignment horizontal="center" vertical="center" shrinkToFit="1"/>
    </xf>
    <xf numFmtId="0" fontId="36" fillId="0" borderId="15" xfId="0" applyFont="1" applyFill="1" applyBorder="1" applyAlignment="1">
      <alignment horizontal="center" vertical="center" shrinkToFit="1"/>
    </xf>
    <xf numFmtId="0" fontId="36" fillId="0" borderId="16" xfId="0" applyFont="1" applyFill="1" applyBorder="1" applyAlignment="1">
      <alignment horizontal="center" vertical="center" shrinkToFit="1"/>
    </xf>
    <xf numFmtId="0" fontId="35" fillId="0" borderId="4" xfId="0" applyFont="1" applyFill="1" applyBorder="1" applyAlignment="1">
      <alignment horizontal="center" vertical="center"/>
    </xf>
    <xf numFmtId="0" fontId="35" fillId="0" borderId="57" xfId="0" applyFont="1" applyFill="1" applyBorder="1" applyAlignment="1">
      <alignment horizontal="center" vertical="center"/>
    </xf>
    <xf numFmtId="0" fontId="35" fillId="0" borderId="29" xfId="0" applyFont="1" applyFill="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16" xfId="0" applyFont="1" applyBorder="1" applyAlignment="1">
      <alignment horizontal="center" vertical="center"/>
    </xf>
    <xf numFmtId="0" fontId="35" fillId="0" borderId="3" xfId="0" applyFont="1" applyFill="1" applyBorder="1" applyAlignment="1">
      <alignment horizontal="center" vertical="center"/>
    </xf>
    <xf numFmtId="0" fontId="35" fillId="28" borderId="3" xfId="0" applyFont="1" applyFill="1" applyBorder="1" applyAlignment="1">
      <alignment horizontal="center" vertical="center"/>
    </xf>
    <xf numFmtId="0" fontId="36" fillId="0" borderId="63" xfId="1386" applyFont="1" applyFill="1" applyBorder="1" applyAlignment="1">
      <alignment vertical="center"/>
    </xf>
    <xf numFmtId="0" fontId="36" fillId="0" borderId="19" xfId="1550" applyNumberFormat="1" applyFont="1" applyBorder="1" applyAlignment="1">
      <alignment vertical="center" shrinkToFit="1"/>
    </xf>
    <xf numFmtId="0" fontId="36" fillId="0" borderId="40" xfId="1550" applyNumberFormat="1" applyFont="1" applyBorder="1" applyAlignment="1">
      <alignment vertical="center" shrinkToFit="1"/>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E6B9B8"/>
      <color rgb="FFFFC000"/>
      <color rgb="FF7F7F7F"/>
      <color rgb="FF7F7F86"/>
      <color rgb="FF7F8686"/>
      <color rgb="FF376092"/>
      <color rgb="FF7F7FBB"/>
      <color rgb="FF95B3D7"/>
      <color rgb="FFFFFFCC"/>
      <color rgb="FF77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2"/>
          <c:order val="0"/>
          <c:tx>
            <c:strRef>
              <c:f>年齢別_健診受診率!$X$4:$X$5</c:f>
              <c:strCache>
                <c:ptCount val="2"/>
                <c:pt idx="0">
                  <c:v>医科･歯科</c:v>
                </c:pt>
              </c:strCache>
            </c:strRef>
          </c:tx>
          <c:spPr>
            <a:solidFill>
              <a:srgbClr val="95B3D7"/>
            </a:solidFill>
          </c:spPr>
          <c:invertIfNegative val="0"/>
          <c:dLbls>
            <c:dLbl>
              <c:idx val="0"/>
              <c:layout>
                <c:manualLayout>
                  <c:x val="2.9053386953066678E-2"/>
                  <c:y val="-2.2168144138282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8-4C95-8A3E-90C92F2743AA}"/>
                </c:ext>
              </c:extLst>
            </c:dLbl>
            <c:dLbl>
              <c:idx val="13"/>
              <c:layout>
                <c:manualLayout>
                  <c:x val="2.905338695306665E-2"/>
                  <c:y val="-2.2168302828453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94-474E-9B44-102E383DF91C}"/>
                </c:ext>
              </c:extLst>
            </c:dLbl>
            <c:dLbl>
              <c:idx val="14"/>
              <c:layout>
                <c:manualLayout>
                  <c:x val="2.9053386953066678E-2"/>
                  <c:y val="-2.21679854481112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4-474E-9B44-102E383DF91C}"/>
                </c:ext>
              </c:extLst>
            </c:dLbl>
            <c:dLbl>
              <c:idx val="15"/>
              <c:layout>
                <c:manualLayout>
                  <c:x val="2.9053386953066678E-2"/>
                  <c:y val="-2.2168302828453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4-474E-9B44-102E383DF91C}"/>
                </c:ext>
              </c:extLst>
            </c:dLbl>
            <c:dLbl>
              <c:idx val="16"/>
              <c:layout>
                <c:manualLayout>
                  <c:x val="2.9053386953066678E-2"/>
                  <c:y val="-2.21684615186252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4-474E-9B44-102E383DF91C}"/>
                </c:ext>
              </c:extLst>
            </c:dLbl>
            <c:dLbl>
              <c:idx val="17"/>
              <c:layout>
                <c:manualLayout>
                  <c:x val="2.905338695306665E-2"/>
                  <c:y val="-2.2167985448111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4-474E-9B44-102E383DF91C}"/>
                </c:ext>
              </c:extLst>
            </c:dLbl>
            <c:dLbl>
              <c:idx val="18"/>
              <c:layout>
                <c:manualLayout>
                  <c:x val="2.9053386953066664E-2"/>
                  <c:y val="-2.2168302828453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4-474E-9B44-102E383DF91C}"/>
                </c:ext>
              </c:extLst>
            </c:dLbl>
            <c:dLbl>
              <c:idx val="19"/>
              <c:layout>
                <c:manualLayout>
                  <c:x val="2.9053386953066678E-2"/>
                  <c:y val="-2.2168302828453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4-474E-9B44-102E383DF91C}"/>
                </c:ext>
              </c:extLst>
            </c:dLbl>
            <c:dLbl>
              <c:idx val="20"/>
              <c:layout>
                <c:manualLayout>
                  <c:x val="2.9053386953066664E-2"/>
                  <c:y val="-2.21681441382824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8-4C95-8A3E-90C92F2743AA}"/>
                </c:ext>
              </c:extLst>
            </c:dLbl>
            <c:dLbl>
              <c:idx val="21"/>
              <c:layout>
                <c:manualLayout>
                  <c:x val="2.9053386953066664E-2"/>
                  <c:y val="-2.2168302828453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年齢別_健診受診率!$X$6:$X$28</c:f>
              <c:numCache>
                <c:formatCode>0.0%</c:formatCode>
                <c:ptCount val="23"/>
                <c:pt idx="0">
                  <c:v>3.2112166440524649E-2</c:v>
                </c:pt>
                <c:pt idx="1">
                  <c:v>4.5322367222103373E-2</c:v>
                </c:pt>
                <c:pt idx="2">
                  <c:v>8.4307079708942662E-2</c:v>
                </c:pt>
                <c:pt idx="3">
                  <c:v>8.3540107064798488E-2</c:v>
                </c:pt>
                <c:pt idx="4">
                  <c:v>7.2020385658510419E-2</c:v>
                </c:pt>
                <c:pt idx="5">
                  <c:v>6.5548632070879173E-2</c:v>
                </c:pt>
                <c:pt idx="6">
                  <c:v>6.3581677163898231E-2</c:v>
                </c:pt>
                <c:pt idx="7">
                  <c:v>5.9228826480138733E-2</c:v>
                </c:pt>
                <c:pt idx="8">
                  <c:v>5.5338875392810183E-2</c:v>
                </c:pt>
                <c:pt idx="9">
                  <c:v>5.2085623747008987E-2</c:v>
                </c:pt>
                <c:pt idx="10">
                  <c:v>4.8417535501036411E-2</c:v>
                </c:pt>
                <c:pt idx="11">
                  <c:v>4.3565647237764134E-2</c:v>
                </c:pt>
                <c:pt idx="12">
                  <c:v>3.847804074347401E-2</c:v>
                </c:pt>
                <c:pt idx="13">
                  <c:v>3.6010382767704942E-2</c:v>
                </c:pt>
                <c:pt idx="14">
                  <c:v>3.2343819229065131E-2</c:v>
                </c:pt>
                <c:pt idx="15">
                  <c:v>2.8355486056815222E-2</c:v>
                </c:pt>
                <c:pt idx="16">
                  <c:v>2.6368357970435477E-2</c:v>
                </c:pt>
                <c:pt idx="17">
                  <c:v>2.0907611893800408E-2</c:v>
                </c:pt>
                <c:pt idx="18">
                  <c:v>1.7022754907069653E-2</c:v>
                </c:pt>
                <c:pt idx="19">
                  <c:v>1.5376315079579175E-2</c:v>
                </c:pt>
                <c:pt idx="20">
                  <c:v>1.1644535240040858E-2</c:v>
                </c:pt>
                <c:pt idx="21">
                  <c:v>7.1057231719221774E-3</c:v>
                </c:pt>
                <c:pt idx="22">
                  <c:v>5.246330782200663E-2</c:v>
                </c:pt>
              </c:numCache>
            </c:numRef>
          </c:val>
          <c:extLst>
            <c:ext xmlns:c16="http://schemas.microsoft.com/office/drawing/2014/chart" uri="{C3380CC4-5D6E-409C-BE32-E72D297353CC}">
              <c16:uniqueId val="{00000017-E645-4B40-81E0-68E950A39304}"/>
            </c:ext>
          </c:extLst>
        </c:ser>
        <c:ser>
          <c:idx val="0"/>
          <c:order val="1"/>
          <c:tx>
            <c:strRef>
              <c:f>年齢別_健診受診率!$Y$4:$Y$5</c:f>
              <c:strCache>
                <c:ptCount val="2"/>
                <c:pt idx="0">
                  <c:v>医科のみ</c:v>
                </c:pt>
              </c:strCache>
            </c:strRef>
          </c:tx>
          <c:spPr>
            <a:solidFill>
              <a:srgbClr val="FFC000"/>
            </a:solidFill>
            <a:ln>
              <a:noFill/>
            </a:ln>
          </c:spPr>
          <c:invertIfNegative val="0"/>
          <c:dLbls>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年齢別_健診受診率!$Y$6:$Y$28</c:f>
              <c:numCache>
                <c:formatCode>0.0%</c:formatCode>
                <c:ptCount val="23"/>
                <c:pt idx="0">
                  <c:v>0.11849841700587969</c:v>
                </c:pt>
                <c:pt idx="1">
                  <c:v>0.13664852187279627</c:v>
                </c:pt>
                <c:pt idx="2">
                  <c:v>0.23463929906062114</c:v>
                </c:pt>
                <c:pt idx="3">
                  <c:v>0.23759093644743373</c:v>
                </c:pt>
                <c:pt idx="4">
                  <c:v>0.22257324233302536</c:v>
                </c:pt>
                <c:pt idx="5">
                  <c:v>0.21330688345828058</c:v>
                </c:pt>
                <c:pt idx="6">
                  <c:v>0.20363541428711288</c:v>
                </c:pt>
                <c:pt idx="7">
                  <c:v>0.19364299763736456</c:v>
                </c:pt>
                <c:pt idx="8">
                  <c:v>0.18155073658873611</c:v>
                </c:pt>
                <c:pt idx="9">
                  <c:v>0.17503718553967534</c:v>
                </c:pt>
                <c:pt idx="10">
                  <c:v>0.1625931998886242</c:v>
                </c:pt>
                <c:pt idx="11">
                  <c:v>0.15336701251199594</c:v>
                </c:pt>
                <c:pt idx="12">
                  <c:v>0.141091870183809</c:v>
                </c:pt>
                <c:pt idx="13">
                  <c:v>0.13170230900356422</c:v>
                </c:pt>
                <c:pt idx="14">
                  <c:v>0.12464923940333776</c:v>
                </c:pt>
                <c:pt idx="15">
                  <c:v>0.11378681261402138</c:v>
                </c:pt>
                <c:pt idx="16">
                  <c:v>0.10498171425059159</c:v>
                </c:pt>
                <c:pt idx="17">
                  <c:v>9.7130395652324411E-2</c:v>
                </c:pt>
                <c:pt idx="18">
                  <c:v>8.8240402987667194E-2</c:v>
                </c:pt>
                <c:pt idx="19">
                  <c:v>8.0658214189371455E-2</c:v>
                </c:pt>
                <c:pt idx="20">
                  <c:v>7.116104868913857E-2</c:v>
                </c:pt>
                <c:pt idx="21">
                  <c:v>4.8900088537764765E-2</c:v>
                </c:pt>
                <c:pt idx="22">
                  <c:v>0.16981717092085957</c:v>
                </c:pt>
              </c:numCache>
            </c:numRef>
          </c:val>
          <c:extLst>
            <c:ext xmlns:c16="http://schemas.microsoft.com/office/drawing/2014/chart" uri="{C3380CC4-5D6E-409C-BE32-E72D297353CC}">
              <c16:uniqueId val="{00000015-E645-4B40-81E0-68E950A39304}"/>
            </c:ext>
          </c:extLst>
        </c:ser>
        <c:ser>
          <c:idx val="1"/>
          <c:order val="2"/>
          <c:tx>
            <c:strRef>
              <c:f>年齢別_健診受診率!$Z$4:$Z$5</c:f>
              <c:strCache>
                <c:ptCount val="2"/>
                <c:pt idx="0">
                  <c:v>歯科のみ</c:v>
                </c:pt>
              </c:strCache>
            </c:strRef>
          </c:tx>
          <c:spPr>
            <a:solidFill>
              <a:srgbClr val="77933C"/>
            </a:solidFill>
          </c:spPr>
          <c:invertIfNegative val="0"/>
          <c:dLbls>
            <c:dLbl>
              <c:idx val="0"/>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10-4F44-9D2B-5B4FD23E4D7C}"/>
                </c:ext>
              </c:extLst>
            </c:dLbl>
            <c:dLbl>
              <c:idx val="1"/>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10-4F44-9D2B-5B4FD23E4D7C}"/>
                </c:ext>
              </c:extLst>
            </c:dLbl>
            <c:dLbl>
              <c:idx val="2"/>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10-4F44-9D2B-5B4FD23E4D7C}"/>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10-4F44-9D2B-5B4FD23E4D7C}"/>
                </c:ext>
              </c:extLst>
            </c:dLbl>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10-4F44-9D2B-5B4FD23E4D7C}"/>
                </c:ext>
              </c:extLst>
            </c:dLbl>
            <c:dLbl>
              <c:idx val="5"/>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10-4F44-9D2B-5B4FD23E4D7C}"/>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10-4F44-9D2B-5B4FD23E4D7C}"/>
                </c:ext>
              </c:extLst>
            </c:dLbl>
            <c:dLbl>
              <c:idx val="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10-4F44-9D2B-5B4FD23E4D7C}"/>
                </c:ext>
              </c:extLst>
            </c:dLbl>
            <c:dLbl>
              <c:idx val="8"/>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10-4F44-9D2B-5B4FD23E4D7C}"/>
                </c:ext>
              </c:extLst>
            </c:dLbl>
            <c:dLbl>
              <c:idx val="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10-4F44-9D2B-5B4FD23E4D7C}"/>
                </c:ext>
              </c:extLst>
            </c:dLbl>
            <c:dLbl>
              <c:idx val="1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10-4F44-9D2B-5B4FD23E4D7C}"/>
                </c:ext>
              </c:extLst>
            </c:dLbl>
            <c:dLbl>
              <c:idx val="11"/>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10-4F44-9D2B-5B4FD23E4D7C}"/>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10-4F44-9D2B-5B4FD23E4D7C}"/>
                </c:ext>
              </c:extLst>
            </c:dLbl>
            <c:dLbl>
              <c:idx val="13"/>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10-4F44-9D2B-5B4FD23E4D7C}"/>
                </c:ext>
              </c:extLst>
            </c:dLbl>
            <c:dLbl>
              <c:idx val="1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10-4F44-9D2B-5B4FD23E4D7C}"/>
                </c:ext>
              </c:extLst>
            </c:dLbl>
            <c:dLbl>
              <c:idx val="15"/>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10-4F44-9D2B-5B4FD23E4D7C}"/>
                </c:ext>
              </c:extLst>
            </c:dLbl>
            <c:dLbl>
              <c:idx val="1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10-4F44-9D2B-5B4FD23E4D7C}"/>
                </c:ext>
              </c:extLst>
            </c:dLbl>
            <c:dLbl>
              <c:idx val="1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10-4F44-9D2B-5B4FD23E4D7C}"/>
                </c:ext>
              </c:extLst>
            </c:dLbl>
            <c:dLbl>
              <c:idx val="18"/>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10-4F44-9D2B-5B4FD23E4D7C}"/>
                </c:ext>
              </c:extLst>
            </c:dLbl>
            <c:dLbl>
              <c:idx val="19"/>
              <c:layout>
                <c:manualLayout>
                  <c:x val="2.905338695306665E-2"/>
                  <c:y val="-2.21686995538822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10-4F44-9D2B-5B4FD23E4D7C}"/>
                </c:ext>
              </c:extLst>
            </c:dLbl>
            <c:dLbl>
              <c:idx val="20"/>
              <c:layout>
                <c:manualLayout>
                  <c:x val="2.9053386953066678E-2"/>
                  <c:y val="-2.21688582440535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110-4F44-9D2B-5B4FD23E4D7C}"/>
                </c:ext>
              </c:extLst>
            </c:dLbl>
            <c:dLbl>
              <c:idx val="21"/>
              <c:layout>
                <c:manualLayout>
                  <c:x val="3.4405386856743811E-2"/>
                  <c:y val="-2.2671072963757151E-2"/>
                </c:manualLayout>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7406506610157245E-2"/>
                      <c:h val="1.5169114131954842E-2"/>
                    </c:manualLayout>
                  </c15:layout>
                </c:ext>
                <c:ext xmlns:c16="http://schemas.microsoft.com/office/drawing/2014/chart" uri="{C3380CC4-5D6E-409C-BE32-E72D297353CC}">
                  <c16:uniqueId val="{00000002-03C8-4C95-8A3E-90C92F2743AA}"/>
                </c:ext>
              </c:extLst>
            </c:dLbl>
            <c:dLbl>
              <c:idx val="2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110-4F44-9D2B-5B4FD23E4D7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年齢別_健診受診率!$Z$6:$Z$28</c:f>
              <c:numCache>
                <c:formatCode>0.0%</c:formatCode>
                <c:ptCount val="23"/>
                <c:pt idx="0">
                  <c:v>4.5982210161314638E-2</c:v>
                </c:pt>
                <c:pt idx="1">
                  <c:v>6.7785463563827683E-2</c:v>
                </c:pt>
                <c:pt idx="2">
                  <c:v>7.7338768931762697E-2</c:v>
                </c:pt>
                <c:pt idx="3">
                  <c:v>7.6560833711685261E-2</c:v>
                </c:pt>
                <c:pt idx="4">
                  <c:v>7.6863469734449977E-2</c:v>
                </c:pt>
                <c:pt idx="5">
                  <c:v>7.5941972544056074E-2</c:v>
                </c:pt>
                <c:pt idx="6">
                  <c:v>8.0475149300003268E-2</c:v>
                </c:pt>
                <c:pt idx="7">
                  <c:v>8.1027920997195094E-2</c:v>
                </c:pt>
                <c:pt idx="8">
                  <c:v>8.1236488444137375E-2</c:v>
                </c:pt>
                <c:pt idx="9">
                  <c:v>7.8833344111750636E-2</c:v>
                </c:pt>
                <c:pt idx="10">
                  <c:v>7.7282430467468979E-2</c:v>
                </c:pt>
                <c:pt idx="11">
                  <c:v>7.4746048128632739E-2</c:v>
                </c:pt>
                <c:pt idx="12">
                  <c:v>7.2854274289048684E-2</c:v>
                </c:pt>
                <c:pt idx="13">
                  <c:v>6.7546102587943593E-2</c:v>
                </c:pt>
                <c:pt idx="14">
                  <c:v>6.2873177627275983E-2</c:v>
                </c:pt>
                <c:pt idx="15">
                  <c:v>5.9760229345843109E-2</c:v>
                </c:pt>
                <c:pt idx="16">
                  <c:v>5.2675251236977166E-2</c:v>
                </c:pt>
                <c:pt idx="17">
                  <c:v>4.9984423136834086E-2</c:v>
                </c:pt>
                <c:pt idx="18">
                  <c:v>4.5509814139308664E-2</c:v>
                </c:pt>
                <c:pt idx="19">
                  <c:v>3.5446452657135148E-2</c:v>
                </c:pt>
                <c:pt idx="20">
                  <c:v>3.1733060946544094E-2</c:v>
                </c:pt>
                <c:pt idx="21">
                  <c:v>1.9228586347022635E-2</c:v>
                </c:pt>
                <c:pt idx="22">
                  <c:v>7.0421823311744888E-2</c:v>
                </c:pt>
              </c:numCache>
            </c:numRef>
          </c:val>
          <c:extLst>
            <c:ext xmlns:c16="http://schemas.microsoft.com/office/drawing/2014/chart" uri="{C3380CC4-5D6E-409C-BE32-E72D297353CC}">
              <c16:uniqueId val="{00000016-E645-4B40-81E0-68E950A39304}"/>
            </c:ext>
          </c:extLst>
        </c:ser>
        <c:ser>
          <c:idx val="3"/>
          <c:order val="3"/>
          <c:tx>
            <c:strRef>
              <c:f>年齢別_健診受診率!$AA$4:$AA$5</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年齢別_健診受診率!$AA$6:$AA$28</c:f>
              <c:numCache>
                <c:formatCode>0.0%</c:formatCode>
                <c:ptCount val="23"/>
                <c:pt idx="0">
                  <c:v>0.80340720639228103</c:v>
                </c:pt>
                <c:pt idx="1">
                  <c:v>0.75024364734127269</c:v>
                </c:pt>
                <c:pt idx="2">
                  <c:v>0.6037148522986735</c:v>
                </c:pt>
                <c:pt idx="3">
                  <c:v>0.60230812277608248</c:v>
                </c:pt>
                <c:pt idx="4">
                  <c:v>0.62854290227401421</c:v>
                </c:pt>
                <c:pt idx="5">
                  <c:v>0.64520251192678413</c:v>
                </c:pt>
                <c:pt idx="6">
                  <c:v>0.65230775924898565</c:v>
                </c:pt>
                <c:pt idx="7">
                  <c:v>0.66610025488530167</c:v>
                </c:pt>
                <c:pt idx="8">
                  <c:v>0.68187389957431632</c:v>
                </c:pt>
                <c:pt idx="9">
                  <c:v>0.69404384660156504</c:v>
                </c:pt>
                <c:pt idx="10">
                  <c:v>0.71170683414287039</c:v>
                </c:pt>
                <c:pt idx="11">
                  <c:v>0.72832129212160723</c:v>
                </c:pt>
                <c:pt idx="12">
                  <c:v>0.7475758147836683</c:v>
                </c:pt>
                <c:pt idx="13">
                  <c:v>0.76474120564078718</c:v>
                </c:pt>
                <c:pt idx="14">
                  <c:v>0.78013376374032106</c:v>
                </c:pt>
                <c:pt idx="15">
                  <c:v>0.79809747198332026</c:v>
                </c:pt>
                <c:pt idx="16">
                  <c:v>0.81597467654199574</c:v>
                </c:pt>
                <c:pt idx="17">
                  <c:v>0.83197756931704114</c:v>
                </c:pt>
                <c:pt idx="18">
                  <c:v>0.84922702796595451</c:v>
                </c:pt>
                <c:pt idx="19">
                  <c:v>0.86851901807391418</c:v>
                </c:pt>
                <c:pt idx="20">
                  <c:v>0.88546135512427648</c:v>
                </c:pt>
                <c:pt idx="21">
                  <c:v>0.92476560194329038</c:v>
                </c:pt>
                <c:pt idx="22">
                  <c:v>0.70729769794538888</c:v>
                </c:pt>
              </c:numCache>
            </c:numRef>
          </c:val>
          <c:extLst>
            <c:ext xmlns:c16="http://schemas.microsoft.com/office/drawing/2014/chart" uri="{C3380CC4-5D6E-409C-BE32-E72D297353CC}">
              <c16:uniqueId val="{00000018-E645-4B40-81E0-68E950A39304}"/>
            </c:ext>
          </c:extLst>
        </c:ser>
        <c:dLbls>
          <c:dLblPos val="ctr"/>
          <c:showLegendKey val="0"/>
          <c:showVal val="1"/>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6663556240518216"/>
          <c:y val="6.0460955275158839E-3"/>
          <c:w val="0.50036963903002862"/>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0"/>
          <c:order val="0"/>
          <c:tx>
            <c:strRef>
              <c:f>市区町村別_健診受診率!$EG$4</c:f>
              <c:strCache>
                <c:ptCount val="1"/>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市区町村別_健診受診率!$EG$7:$EG$50</c:f>
              <c:numCache>
                <c:formatCode>0.0%</c:formatCode>
                <c:ptCount val="44"/>
                <c:pt idx="0">
                  <c:v>4.5215389674449193E-2</c:v>
                </c:pt>
                <c:pt idx="1">
                  <c:v>4.9482588699080156E-2</c:v>
                </c:pt>
                <c:pt idx="2">
                  <c:v>4.7314833300059894E-2</c:v>
                </c:pt>
                <c:pt idx="3">
                  <c:v>4.9179014817781336E-2</c:v>
                </c:pt>
                <c:pt idx="4">
                  <c:v>8.6696919035108663E-2</c:v>
                </c:pt>
                <c:pt idx="5">
                  <c:v>0.1221484508001362</c:v>
                </c:pt>
                <c:pt idx="6">
                  <c:v>6.4141722663408673E-2</c:v>
                </c:pt>
                <c:pt idx="7">
                  <c:v>7.4897333941724792E-2</c:v>
                </c:pt>
                <c:pt idx="8">
                  <c:v>5.1065719360568383E-2</c:v>
                </c:pt>
                <c:pt idx="9">
                  <c:v>4.7366872609591056E-2</c:v>
                </c:pt>
                <c:pt idx="10">
                  <c:v>6.3543385021445062E-2</c:v>
                </c:pt>
                <c:pt idx="11">
                  <c:v>0.1193123327156681</c:v>
                </c:pt>
                <c:pt idx="12">
                  <c:v>9.880239520958084E-2</c:v>
                </c:pt>
                <c:pt idx="13">
                  <c:v>8.1981981981981977E-2</c:v>
                </c:pt>
                <c:pt idx="14">
                  <c:v>9.1759352881698689E-2</c:v>
                </c:pt>
                <c:pt idx="15">
                  <c:v>8.7306145893164849E-2</c:v>
                </c:pt>
                <c:pt idx="16">
                  <c:v>0.1155848663658452</c:v>
                </c:pt>
                <c:pt idx="17">
                  <c:v>4.6062869592281355E-2</c:v>
                </c:pt>
                <c:pt idx="18">
                  <c:v>6.5984823490597158E-2</c:v>
                </c:pt>
                <c:pt idx="19">
                  <c:v>0.13536866359447006</c:v>
                </c:pt>
                <c:pt idx="20">
                  <c:v>0.12175177176085772</c:v>
                </c:pt>
                <c:pt idx="21">
                  <c:v>8.2826392138511937E-2</c:v>
                </c:pt>
                <c:pt idx="22">
                  <c:v>9.0588554380254954E-2</c:v>
                </c:pt>
                <c:pt idx="23">
                  <c:v>4.7010309278350516E-2</c:v>
                </c:pt>
                <c:pt idx="24">
                  <c:v>6.8950563746747615E-2</c:v>
                </c:pt>
                <c:pt idx="25">
                  <c:v>5.8533916849015315E-2</c:v>
                </c:pt>
                <c:pt idx="26">
                  <c:v>0.140715667311412</c:v>
                </c:pt>
                <c:pt idx="27">
                  <c:v>6.5879145842798734E-2</c:v>
                </c:pt>
                <c:pt idx="28">
                  <c:v>6.2903225806451607E-2</c:v>
                </c:pt>
                <c:pt idx="29">
                  <c:v>8.0265540132770069E-2</c:v>
                </c:pt>
                <c:pt idx="30">
                  <c:v>4.6285714285714284E-2</c:v>
                </c:pt>
                <c:pt idx="31">
                  <c:v>7.7767175572519082E-2</c:v>
                </c:pt>
                <c:pt idx="32">
                  <c:v>3.9678553490708188E-2</c:v>
                </c:pt>
                <c:pt idx="33">
                  <c:v>8.2802547770700632E-2</c:v>
                </c:pt>
                <c:pt idx="34">
                  <c:v>0.15578947368421053</c:v>
                </c:pt>
                <c:pt idx="35">
                  <c:v>6.6815144766147E-2</c:v>
                </c:pt>
                <c:pt idx="36">
                  <c:v>5.6410256410256411E-2</c:v>
                </c:pt>
                <c:pt idx="37">
                  <c:v>7.0523415977961426E-2</c:v>
                </c:pt>
                <c:pt idx="38">
                  <c:v>0.10256410256410256</c:v>
                </c:pt>
                <c:pt idx="39">
                  <c:v>2.5459688826025461E-2</c:v>
                </c:pt>
                <c:pt idx="40">
                  <c:v>8.4078711985688726E-2</c:v>
                </c:pt>
                <c:pt idx="41">
                  <c:v>8.1632653061224483E-2</c:v>
                </c:pt>
                <c:pt idx="42">
                  <c:v>0.10385756676557864</c:v>
                </c:pt>
                <c:pt idx="43">
                  <c:v>7.1407282300928909E-2</c:v>
                </c:pt>
              </c:numCache>
            </c:numRef>
          </c:val>
          <c:extLst>
            <c:ext xmlns:c16="http://schemas.microsoft.com/office/drawing/2014/chart" uri="{C3380CC4-5D6E-409C-BE32-E72D297353CC}">
              <c16:uniqueId val="{00000004-B828-4609-B826-FC1A0D4D77F9}"/>
            </c:ext>
          </c:extLst>
        </c:ser>
        <c:ser>
          <c:idx val="1"/>
          <c:order val="1"/>
          <c:tx>
            <c:strRef>
              <c:f>市区町村別_健診受診率!$EJ$4</c:f>
              <c:strCache>
                <c:ptCount val="1"/>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市区町村別_健診受診率!$EJ$7:$EJ$50</c:f>
              <c:numCache>
                <c:formatCode>0.0%</c:formatCode>
                <c:ptCount val="44"/>
                <c:pt idx="0">
                  <c:v>0.13951002959552777</c:v>
                </c:pt>
                <c:pt idx="1">
                  <c:v>0.2123850197109067</c:v>
                </c:pt>
                <c:pt idx="2">
                  <c:v>0.21341585146735875</c:v>
                </c:pt>
                <c:pt idx="3">
                  <c:v>0.18734481377653184</c:v>
                </c:pt>
                <c:pt idx="4">
                  <c:v>0.38834487700023884</c:v>
                </c:pt>
                <c:pt idx="5">
                  <c:v>0.2669390534559074</c:v>
                </c:pt>
                <c:pt idx="6">
                  <c:v>0.23946243127672573</c:v>
                </c:pt>
                <c:pt idx="7">
                  <c:v>0.29717749820741801</c:v>
                </c:pt>
                <c:pt idx="8">
                  <c:v>0.19049733570159857</c:v>
                </c:pt>
                <c:pt idx="9">
                  <c:v>0.13209767578699619</c:v>
                </c:pt>
                <c:pt idx="10">
                  <c:v>0.22210491586935005</c:v>
                </c:pt>
                <c:pt idx="11">
                  <c:v>0.19343215976940498</c:v>
                </c:pt>
                <c:pt idx="12">
                  <c:v>0.20872540633019676</c:v>
                </c:pt>
                <c:pt idx="13">
                  <c:v>0.1954954954954955</c:v>
                </c:pt>
                <c:pt idx="14">
                  <c:v>0.23736097067745196</c:v>
                </c:pt>
                <c:pt idx="15">
                  <c:v>0.23520964962665136</c:v>
                </c:pt>
                <c:pt idx="16">
                  <c:v>0.2530371398819854</c:v>
                </c:pt>
                <c:pt idx="17">
                  <c:v>0.18082788671023964</c:v>
                </c:pt>
                <c:pt idx="18">
                  <c:v>0.21544044869679974</c:v>
                </c:pt>
                <c:pt idx="19">
                  <c:v>0.27419354838709675</c:v>
                </c:pt>
                <c:pt idx="20">
                  <c:v>0.22460476103943303</c:v>
                </c:pt>
                <c:pt idx="21">
                  <c:v>0.22414599906410856</c:v>
                </c:pt>
                <c:pt idx="22">
                  <c:v>0.29400596691076758</c:v>
                </c:pt>
                <c:pt idx="23">
                  <c:v>0.23835051546391753</c:v>
                </c:pt>
                <c:pt idx="24">
                  <c:v>0.17259323503902863</c:v>
                </c:pt>
                <c:pt idx="25">
                  <c:v>0.19310722100656455</c:v>
                </c:pt>
                <c:pt idx="26">
                  <c:v>0.30174081237911027</c:v>
                </c:pt>
                <c:pt idx="27">
                  <c:v>0.17846433439345752</c:v>
                </c:pt>
                <c:pt idx="28">
                  <c:v>0.23763440860215054</c:v>
                </c:pt>
                <c:pt idx="29">
                  <c:v>0.19553409776704889</c:v>
                </c:pt>
                <c:pt idx="30">
                  <c:v>0.20228571428571429</c:v>
                </c:pt>
                <c:pt idx="31">
                  <c:v>0.28816793893129772</c:v>
                </c:pt>
                <c:pt idx="32">
                  <c:v>0.15168257157207435</c:v>
                </c:pt>
                <c:pt idx="33">
                  <c:v>0.24124203821656051</c:v>
                </c:pt>
                <c:pt idx="34">
                  <c:v>0.39947368421052631</c:v>
                </c:pt>
                <c:pt idx="35">
                  <c:v>0.24944320712694878</c:v>
                </c:pt>
                <c:pt idx="36">
                  <c:v>0.19743589743589743</c:v>
                </c:pt>
                <c:pt idx="37">
                  <c:v>0.20110192837465565</c:v>
                </c:pt>
                <c:pt idx="38">
                  <c:v>0.20512820512820512</c:v>
                </c:pt>
                <c:pt idx="39">
                  <c:v>0.16690240452616689</c:v>
                </c:pt>
                <c:pt idx="40">
                  <c:v>0.28801431127012522</c:v>
                </c:pt>
                <c:pt idx="41">
                  <c:v>0.31240188383045525</c:v>
                </c:pt>
                <c:pt idx="42">
                  <c:v>0.27596439169139464</c:v>
                </c:pt>
                <c:pt idx="43">
                  <c:v>0.21158909145099597</c:v>
                </c:pt>
              </c:numCache>
            </c:numRef>
          </c:val>
          <c:extLst>
            <c:ext xmlns:c16="http://schemas.microsoft.com/office/drawing/2014/chart" uri="{C3380CC4-5D6E-409C-BE32-E72D297353CC}">
              <c16:uniqueId val="{00000005-B828-4609-B826-FC1A0D4D77F9}"/>
            </c:ext>
          </c:extLst>
        </c:ser>
        <c:ser>
          <c:idx val="2"/>
          <c:order val="2"/>
          <c:tx>
            <c:strRef>
              <c:f>市区町村別_健診受診率!$EM$4</c:f>
              <c:strCache>
                <c:ptCount val="1"/>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市区町村別_健診受診率!$EM$7:$EM$50</c:f>
              <c:numCache>
                <c:formatCode>0.0%</c:formatCode>
                <c:ptCount val="44"/>
                <c:pt idx="0">
                  <c:v>8.6073659980269654E-2</c:v>
                </c:pt>
                <c:pt idx="1">
                  <c:v>5.888633377135348E-2</c:v>
                </c:pt>
                <c:pt idx="2">
                  <c:v>6.54821321621082E-2</c:v>
                </c:pt>
                <c:pt idx="3">
                  <c:v>8.0176211453744498E-2</c:v>
                </c:pt>
                <c:pt idx="4">
                  <c:v>4.0124193933604009E-2</c:v>
                </c:pt>
                <c:pt idx="5">
                  <c:v>8.0439223697650664E-2</c:v>
                </c:pt>
                <c:pt idx="6">
                  <c:v>9.6518020769700674E-2</c:v>
                </c:pt>
                <c:pt idx="7">
                  <c:v>5.4885600677921906E-2</c:v>
                </c:pt>
                <c:pt idx="8">
                  <c:v>9.1474245115452935E-2</c:v>
                </c:pt>
                <c:pt idx="9">
                  <c:v>9.4145336863783471E-2</c:v>
                </c:pt>
                <c:pt idx="10">
                  <c:v>4.7377103266248763E-2</c:v>
                </c:pt>
                <c:pt idx="11">
                  <c:v>0.13495985176034589</c:v>
                </c:pt>
                <c:pt idx="12">
                  <c:v>0.11277445109780439</c:v>
                </c:pt>
                <c:pt idx="13">
                  <c:v>9.0540540540540546E-2</c:v>
                </c:pt>
                <c:pt idx="14">
                  <c:v>7.9878665318503544E-2</c:v>
                </c:pt>
                <c:pt idx="15">
                  <c:v>8.3859850660539914E-2</c:v>
                </c:pt>
                <c:pt idx="16">
                  <c:v>9.510586601874349E-2</c:v>
                </c:pt>
                <c:pt idx="17">
                  <c:v>6.8783068783068779E-2</c:v>
                </c:pt>
                <c:pt idx="18">
                  <c:v>7.5222698779280769E-2</c:v>
                </c:pt>
                <c:pt idx="19">
                  <c:v>0.1000384024577573</c:v>
                </c:pt>
                <c:pt idx="20">
                  <c:v>0.122115209885517</c:v>
                </c:pt>
                <c:pt idx="21">
                  <c:v>7.7211043518951805E-2</c:v>
                </c:pt>
                <c:pt idx="22">
                  <c:v>6.1567670192568487E-2</c:v>
                </c:pt>
                <c:pt idx="23">
                  <c:v>4.9896907216494847E-2</c:v>
                </c:pt>
                <c:pt idx="24">
                  <c:v>8.2827406764960976E-2</c:v>
                </c:pt>
                <c:pt idx="25">
                  <c:v>7.932166301969365E-2</c:v>
                </c:pt>
                <c:pt idx="26">
                  <c:v>7.2050290135396516E-2</c:v>
                </c:pt>
                <c:pt idx="27">
                  <c:v>9.6047251249432072E-2</c:v>
                </c:pt>
                <c:pt idx="28">
                  <c:v>5.3763440860215055E-2</c:v>
                </c:pt>
                <c:pt idx="29">
                  <c:v>8.6904043452021726E-2</c:v>
                </c:pt>
                <c:pt idx="30">
                  <c:v>5.8571428571428573E-2</c:v>
                </c:pt>
                <c:pt idx="31">
                  <c:v>5.6774809160305341E-2</c:v>
                </c:pt>
                <c:pt idx="32">
                  <c:v>4.0683073832245106E-2</c:v>
                </c:pt>
                <c:pt idx="33">
                  <c:v>8.0414012738853499E-2</c:v>
                </c:pt>
                <c:pt idx="34">
                  <c:v>5.473684210526316E-2</c:v>
                </c:pt>
                <c:pt idx="35">
                  <c:v>5.1224944320712694E-2</c:v>
                </c:pt>
                <c:pt idx="36">
                  <c:v>8.461538461538462E-2</c:v>
                </c:pt>
                <c:pt idx="37">
                  <c:v>8.5950413223140495E-2</c:v>
                </c:pt>
                <c:pt idx="38">
                  <c:v>0.10256410256410256</c:v>
                </c:pt>
                <c:pt idx="39">
                  <c:v>4.2432814710042434E-2</c:v>
                </c:pt>
                <c:pt idx="40">
                  <c:v>3.7567084078711989E-2</c:v>
                </c:pt>
                <c:pt idx="41">
                  <c:v>5.3375196232339092E-2</c:v>
                </c:pt>
                <c:pt idx="42">
                  <c:v>6.2314540059347182E-2</c:v>
                </c:pt>
                <c:pt idx="43">
                  <c:v>7.841968440050999E-2</c:v>
                </c:pt>
              </c:numCache>
            </c:numRef>
          </c:val>
          <c:extLst>
            <c:ext xmlns:c16="http://schemas.microsoft.com/office/drawing/2014/chart" uri="{C3380CC4-5D6E-409C-BE32-E72D297353CC}">
              <c16:uniqueId val="{00000006-B828-4609-B826-FC1A0D4D77F9}"/>
            </c:ext>
          </c:extLst>
        </c:ser>
        <c:ser>
          <c:idx val="3"/>
          <c:order val="3"/>
          <c:tx>
            <c:strRef>
              <c:f>市区町村別_健診受診率!$EP$4</c:f>
              <c:strCache>
                <c:ptCount val="1"/>
                <c:pt idx="0">
                  <c:v>未受診</c:v>
                </c:pt>
              </c:strCache>
            </c:strRef>
          </c:tx>
          <c:spPr>
            <a:solidFill>
              <a:srgbClr val="E6B9B8"/>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市区町村別_健診受診率!$EP$7:$EP$50</c:f>
              <c:numCache>
                <c:formatCode>0.0%</c:formatCode>
                <c:ptCount val="44"/>
                <c:pt idx="0">
                  <c:v>0.7292009207497534</c:v>
                </c:pt>
                <c:pt idx="1">
                  <c:v>0.67924605781865965</c:v>
                </c:pt>
                <c:pt idx="2">
                  <c:v>0.67378718307047314</c:v>
                </c:pt>
                <c:pt idx="3">
                  <c:v>0.68329995995194237</c:v>
                </c:pt>
                <c:pt idx="4">
                  <c:v>0.48483401003104848</c:v>
                </c:pt>
                <c:pt idx="5">
                  <c:v>0.53047327204630579</c:v>
                </c:pt>
                <c:pt idx="6">
                  <c:v>0.59987782529016498</c:v>
                </c:pt>
                <c:pt idx="7">
                  <c:v>0.57303956717293525</c:v>
                </c:pt>
                <c:pt idx="8">
                  <c:v>0.6669626998223801</c:v>
                </c:pt>
                <c:pt idx="9">
                  <c:v>0.72639011473962933</c:v>
                </c:pt>
                <c:pt idx="10">
                  <c:v>0.66697459584295615</c:v>
                </c:pt>
                <c:pt idx="11">
                  <c:v>0.55229565575458106</c:v>
                </c:pt>
                <c:pt idx="12">
                  <c:v>0.57969774736241797</c:v>
                </c:pt>
                <c:pt idx="13">
                  <c:v>0.63198198198198197</c:v>
                </c:pt>
                <c:pt idx="14">
                  <c:v>0.59100101112234582</c:v>
                </c:pt>
                <c:pt idx="15">
                  <c:v>0.59362435381964385</c:v>
                </c:pt>
                <c:pt idx="16">
                  <c:v>0.53627212773342592</c:v>
                </c:pt>
                <c:pt idx="17">
                  <c:v>0.70432617491441019</c:v>
                </c:pt>
                <c:pt idx="18">
                  <c:v>0.64335202903332234</c:v>
                </c:pt>
                <c:pt idx="19">
                  <c:v>0.49039938556067586</c:v>
                </c:pt>
                <c:pt idx="20">
                  <c:v>0.53152825731419229</c:v>
                </c:pt>
                <c:pt idx="21">
                  <c:v>0.61581656527842765</c:v>
                </c:pt>
                <c:pt idx="22">
                  <c:v>0.55383780851640896</c:v>
                </c:pt>
                <c:pt idx="23">
                  <c:v>0.66474226804123715</c:v>
                </c:pt>
                <c:pt idx="24">
                  <c:v>0.67562879444926283</c:v>
                </c:pt>
                <c:pt idx="25">
                  <c:v>0.66903719912472648</c:v>
                </c:pt>
                <c:pt idx="26">
                  <c:v>0.48549323017408125</c:v>
                </c:pt>
                <c:pt idx="27">
                  <c:v>0.65960926851431168</c:v>
                </c:pt>
                <c:pt idx="28">
                  <c:v>0.64569892473118284</c:v>
                </c:pt>
                <c:pt idx="29">
                  <c:v>0.63729631864815928</c:v>
                </c:pt>
                <c:pt idx="30">
                  <c:v>0.69285714285714284</c:v>
                </c:pt>
                <c:pt idx="31">
                  <c:v>0.57729007633587781</c:v>
                </c:pt>
                <c:pt idx="32">
                  <c:v>0.76795580110497241</c:v>
                </c:pt>
                <c:pt idx="33">
                  <c:v>0.59554140127388533</c:v>
                </c:pt>
                <c:pt idx="34">
                  <c:v>0.39</c:v>
                </c:pt>
                <c:pt idx="35">
                  <c:v>0.63251670378619151</c:v>
                </c:pt>
                <c:pt idx="36">
                  <c:v>0.66153846153846152</c:v>
                </c:pt>
                <c:pt idx="37">
                  <c:v>0.64242424242424245</c:v>
                </c:pt>
                <c:pt idx="38">
                  <c:v>0.58974358974358976</c:v>
                </c:pt>
                <c:pt idx="39">
                  <c:v>0.7652050919377652</c:v>
                </c:pt>
                <c:pt idx="40">
                  <c:v>0.59033989266547404</c:v>
                </c:pt>
                <c:pt idx="41">
                  <c:v>0.55259026687598112</c:v>
                </c:pt>
                <c:pt idx="42">
                  <c:v>0.55786350148367958</c:v>
                </c:pt>
                <c:pt idx="43">
                  <c:v>0.63858394184756506</c:v>
                </c:pt>
              </c:numCache>
            </c:numRef>
          </c:val>
          <c:extLst>
            <c:ext xmlns:c16="http://schemas.microsoft.com/office/drawing/2014/chart" uri="{C3380CC4-5D6E-409C-BE32-E72D297353CC}">
              <c16:uniqueId val="{00000007-B828-4609-B826-FC1A0D4D77F9}"/>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805873015873017"/>
          <c:h val="2.3075153130851504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市区町村別_健診受診率!$DW$6</c:f>
              <c:strCache>
                <c:ptCount val="1"/>
                <c:pt idx="0">
                  <c:v>前年度との差分(医科･歯科)</c:v>
                </c:pt>
              </c:strCache>
            </c:strRef>
          </c:tx>
          <c:spPr>
            <a:solidFill>
              <a:schemeClr val="accent1"/>
            </a:solidFill>
            <a:ln>
              <a:noFill/>
            </a:ln>
          </c:spPr>
          <c:invertIfNegative val="0"/>
          <c:dLbls>
            <c:dLbl>
              <c:idx val="1"/>
              <c:layout>
                <c:manualLayout>
                  <c:x val="2.620634920634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71-44EE-9CCD-5C0317F4FD10}"/>
                </c:ext>
              </c:extLst>
            </c:dLbl>
            <c:dLbl>
              <c:idx val="5"/>
              <c:layout>
                <c:manualLayout>
                  <c:x val="2.620634920634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71-44EE-9CCD-5C0317F4FD10}"/>
                </c:ext>
              </c:extLst>
            </c:dLbl>
            <c:dLbl>
              <c:idx val="6"/>
              <c:layout>
                <c:manualLayout>
                  <c:x val="2.620634920634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71-44EE-9CCD-5C0317F4FD10}"/>
                </c:ext>
              </c:extLst>
            </c:dLbl>
            <c:dLbl>
              <c:idx val="8"/>
              <c:layout>
                <c:manualLayout>
                  <c:x val="-2.2173015873015855E-2"/>
                  <c:y val="9.06907550223745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71-44EE-9CCD-5C0317F4FD10}"/>
                </c:ext>
              </c:extLst>
            </c:dLbl>
            <c:dLbl>
              <c:idx val="12"/>
              <c:layout>
                <c:manualLayout>
                  <c:x val="2.620634920634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71-44EE-9CCD-5C0317F4FD10}"/>
                </c:ext>
              </c:extLst>
            </c:dLbl>
            <c:dLbl>
              <c:idx val="25"/>
              <c:layout>
                <c:manualLayout>
                  <c:x val="2.620634920634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71-44EE-9CCD-5C0317F4FD10}"/>
                </c:ext>
              </c:extLst>
            </c:dLbl>
            <c:dLbl>
              <c:idx val="38"/>
              <c:layout>
                <c:manualLayout>
                  <c:x val="2.62063492063492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71-44EE-9CCD-5C0317F4FD10}"/>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市区町村別_健診受診率!$DW$7:$DW$49</c:f>
              <c:numCache>
                <c:formatCode>General</c:formatCode>
                <c:ptCount val="43"/>
                <c:pt idx="0">
                  <c:v>0.4</c:v>
                </c:pt>
                <c:pt idx="1">
                  <c:v>0.49999999999999978</c:v>
                </c:pt>
                <c:pt idx="2">
                  <c:v>0.30000000000000027</c:v>
                </c:pt>
                <c:pt idx="3">
                  <c:v>0.10000000000000009</c:v>
                </c:pt>
                <c:pt idx="4">
                  <c:v>0.70000000000000062</c:v>
                </c:pt>
                <c:pt idx="5">
                  <c:v>0.50000000000000044</c:v>
                </c:pt>
                <c:pt idx="6">
                  <c:v>0.50000000000000044</c:v>
                </c:pt>
                <c:pt idx="7">
                  <c:v>0.10000000000000009</c:v>
                </c:pt>
                <c:pt idx="8">
                  <c:v>-0.39999999999999969</c:v>
                </c:pt>
                <c:pt idx="9">
                  <c:v>0.20000000000000018</c:v>
                </c:pt>
                <c:pt idx="10">
                  <c:v>1.6</c:v>
                </c:pt>
                <c:pt idx="11">
                  <c:v>0.69999999999999929</c:v>
                </c:pt>
                <c:pt idx="12">
                  <c:v>0.50000000000000044</c:v>
                </c:pt>
                <c:pt idx="13">
                  <c:v>0.20000000000000018</c:v>
                </c:pt>
                <c:pt idx="14">
                  <c:v>0.70000000000000062</c:v>
                </c:pt>
                <c:pt idx="15">
                  <c:v>0.79999999999999938</c:v>
                </c:pt>
                <c:pt idx="16">
                  <c:v>1.0000000000000009</c:v>
                </c:pt>
                <c:pt idx="17">
                  <c:v>0.70000000000000029</c:v>
                </c:pt>
                <c:pt idx="18">
                  <c:v>0.70000000000000062</c:v>
                </c:pt>
                <c:pt idx="19">
                  <c:v>0.60000000000000053</c:v>
                </c:pt>
                <c:pt idx="20">
                  <c:v>0.79999999999999938</c:v>
                </c:pt>
                <c:pt idx="21">
                  <c:v>1.0000000000000002</c:v>
                </c:pt>
                <c:pt idx="22">
                  <c:v>0</c:v>
                </c:pt>
                <c:pt idx="23">
                  <c:v>-0.20000000000000018</c:v>
                </c:pt>
                <c:pt idx="24">
                  <c:v>0.59999999999999987</c:v>
                </c:pt>
                <c:pt idx="25">
                  <c:v>0.49999999999999978</c:v>
                </c:pt>
                <c:pt idx="26">
                  <c:v>1.4</c:v>
                </c:pt>
                <c:pt idx="27">
                  <c:v>0.60000000000000053</c:v>
                </c:pt>
                <c:pt idx="28">
                  <c:v>0.10000000000000009</c:v>
                </c:pt>
                <c:pt idx="29">
                  <c:v>0.39999999999999969</c:v>
                </c:pt>
                <c:pt idx="30">
                  <c:v>0.59999999999999987</c:v>
                </c:pt>
                <c:pt idx="31">
                  <c:v>1.3000000000000005</c:v>
                </c:pt>
                <c:pt idx="32">
                  <c:v>0.4</c:v>
                </c:pt>
                <c:pt idx="33">
                  <c:v>1.1000000000000003</c:v>
                </c:pt>
                <c:pt idx="34">
                  <c:v>0.10000000000000009</c:v>
                </c:pt>
                <c:pt idx="35">
                  <c:v>0.8</c:v>
                </c:pt>
                <c:pt idx="36">
                  <c:v>0.39999999999999969</c:v>
                </c:pt>
                <c:pt idx="37">
                  <c:v>0.59999999999999987</c:v>
                </c:pt>
                <c:pt idx="38">
                  <c:v>0.49999999999999978</c:v>
                </c:pt>
                <c:pt idx="39">
                  <c:v>0</c:v>
                </c:pt>
                <c:pt idx="40">
                  <c:v>0.20000000000000018</c:v>
                </c:pt>
                <c:pt idx="41">
                  <c:v>0.8</c:v>
                </c:pt>
                <c:pt idx="42">
                  <c:v>-0.10000000000000009</c:v>
                </c:pt>
              </c:numCache>
            </c:numRef>
          </c:val>
          <c:extLst>
            <c:ext xmlns:c16="http://schemas.microsoft.com/office/drawing/2014/chart" uri="{C3380CC4-5D6E-409C-BE32-E72D297353CC}">
              <c16:uniqueId val="{00000004-0DEB-4676-9592-7EFD00E491A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0DEB-4676-9592-7EFD00E491A8}"/>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DEB-4676-9592-7EFD00E491A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市区町村別_健診受診率!$FT$7:$FT$49</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0DEB-4676-9592-7EFD00E491A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市区町村別_健診受診率!$EI$6</c:f>
              <c:strCache>
                <c:ptCount val="1"/>
                <c:pt idx="0">
                  <c:v>前年度との差分(医科･歯科)</c:v>
                </c:pt>
              </c:strCache>
            </c:strRef>
          </c:tx>
          <c:spPr>
            <a:solidFill>
              <a:schemeClr val="accent1"/>
            </a:solidFill>
            <a:ln>
              <a:noFill/>
            </a:ln>
          </c:spPr>
          <c:invertIfNegative val="0"/>
          <c:dLbls>
            <c:dLbl>
              <c:idx val="0"/>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1A-495A-B12E-620008C2689C}"/>
                </c:ext>
              </c:extLst>
            </c:dLbl>
            <c:dLbl>
              <c:idx val="1"/>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6C-486E-A6A9-C41BCE174DC0}"/>
                </c:ext>
              </c:extLst>
            </c:dLbl>
            <c:dLbl>
              <c:idx val="7"/>
              <c:layout>
                <c:manualLayout>
                  <c:x val="3.0238095238095238E-2"/>
                  <c:y val="7.9342410141996036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6C-486E-A6A9-C41BCE174DC0}"/>
                </c:ext>
              </c:extLst>
            </c:dLbl>
            <c:dLbl>
              <c:idx val="8"/>
              <c:layout>
                <c:manualLayout>
                  <c:x val="-6.04730158730156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6C-486E-A6A9-C41BCE174DC0}"/>
                </c:ext>
              </c:extLst>
            </c:dLbl>
            <c:dLbl>
              <c:idx val="9"/>
              <c:layout>
                <c:manualLayout>
                  <c:x val="3.0238095238095238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C-486E-A6A9-C41BCE174DC0}"/>
                </c:ext>
              </c:extLst>
            </c:dLbl>
            <c:dLbl>
              <c:idx val="11"/>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1A-495A-B12E-620008C2689C}"/>
                </c:ext>
              </c:extLst>
            </c:dLbl>
            <c:dLbl>
              <c:idx val="22"/>
              <c:layout>
                <c:manualLayout>
                  <c:x val="3.0238095238095238E-2"/>
                  <c:y val="7.9342410178942726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6C-486E-A6A9-C41BCE174DC0}"/>
                </c:ext>
              </c:extLst>
            </c:dLbl>
            <c:dLbl>
              <c:idx val="29"/>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1A-495A-B12E-620008C2689C}"/>
                </c:ext>
              </c:extLst>
            </c:dLbl>
            <c:dLbl>
              <c:idx val="30"/>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C-486E-A6A9-C41BCE174DC0}"/>
                </c:ext>
              </c:extLst>
            </c:dLbl>
            <c:dLbl>
              <c:idx val="32"/>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1A-495A-B12E-620008C2689C}"/>
                </c:ext>
              </c:extLst>
            </c:dLbl>
            <c:dLbl>
              <c:idx val="34"/>
              <c:layout>
                <c:manualLayout>
                  <c:x val="3.0238095238095238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6C-486E-A6A9-C41BCE174DC0}"/>
                </c:ext>
              </c:extLst>
            </c:dLbl>
            <c:dLbl>
              <c:idx val="37"/>
              <c:layout>
                <c:manualLayout>
                  <c:x val="3.0238095238095238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6C-486E-A6A9-C41BCE174DC0}"/>
                </c:ext>
              </c:extLst>
            </c:dLbl>
            <c:dLbl>
              <c:idx val="40"/>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6C-486E-A6A9-C41BCE174DC0}"/>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市区町村別_健診受診率!$EI$7:$EI$49</c:f>
              <c:numCache>
                <c:formatCode>General</c:formatCode>
                <c:ptCount val="43"/>
                <c:pt idx="0">
                  <c:v>0.59999999999999987</c:v>
                </c:pt>
                <c:pt idx="1">
                  <c:v>0.50000000000000044</c:v>
                </c:pt>
                <c:pt idx="2">
                  <c:v>-0.49999999999999978</c:v>
                </c:pt>
                <c:pt idx="3">
                  <c:v>0.30000000000000027</c:v>
                </c:pt>
                <c:pt idx="4">
                  <c:v>0.69999999999999929</c:v>
                </c:pt>
                <c:pt idx="5">
                  <c:v>0.30000000000000027</c:v>
                </c:pt>
                <c:pt idx="6">
                  <c:v>0.30000000000000027</c:v>
                </c:pt>
                <c:pt idx="7">
                  <c:v>0.40000000000000036</c:v>
                </c:pt>
                <c:pt idx="8">
                  <c:v>-1.2000000000000004</c:v>
                </c:pt>
                <c:pt idx="9">
                  <c:v>0.40000000000000036</c:v>
                </c:pt>
                <c:pt idx="10">
                  <c:v>2.2999999999999998</c:v>
                </c:pt>
                <c:pt idx="11">
                  <c:v>0.5999999999999992</c:v>
                </c:pt>
                <c:pt idx="12">
                  <c:v>1.100000000000001</c:v>
                </c:pt>
                <c:pt idx="13">
                  <c:v>1.9000000000000004</c:v>
                </c:pt>
                <c:pt idx="14">
                  <c:v>0.30000000000000027</c:v>
                </c:pt>
                <c:pt idx="15">
                  <c:v>-0.60000000000000053</c:v>
                </c:pt>
                <c:pt idx="16">
                  <c:v>0.9000000000000008</c:v>
                </c:pt>
                <c:pt idx="17">
                  <c:v>0.30000000000000027</c:v>
                </c:pt>
                <c:pt idx="18">
                  <c:v>-0.20000000000000018</c:v>
                </c:pt>
                <c:pt idx="19">
                  <c:v>0.30000000000000027</c:v>
                </c:pt>
                <c:pt idx="20">
                  <c:v>0.99999999999999956</c:v>
                </c:pt>
                <c:pt idx="21">
                  <c:v>0.20000000000000018</c:v>
                </c:pt>
                <c:pt idx="22">
                  <c:v>0.40000000000000036</c:v>
                </c:pt>
                <c:pt idx="23">
                  <c:v>-0.8</c:v>
                </c:pt>
                <c:pt idx="24">
                  <c:v>0.80000000000000071</c:v>
                </c:pt>
                <c:pt idx="25">
                  <c:v>0</c:v>
                </c:pt>
                <c:pt idx="26">
                  <c:v>1.4999999999999987</c:v>
                </c:pt>
                <c:pt idx="27">
                  <c:v>1.0000000000000002</c:v>
                </c:pt>
                <c:pt idx="28">
                  <c:v>0.7</c:v>
                </c:pt>
                <c:pt idx="29">
                  <c:v>0.60000000000000053</c:v>
                </c:pt>
                <c:pt idx="30">
                  <c:v>0.49999999999999978</c:v>
                </c:pt>
                <c:pt idx="31">
                  <c:v>1.1999999999999997</c:v>
                </c:pt>
                <c:pt idx="32">
                  <c:v>0.59999999999999987</c:v>
                </c:pt>
                <c:pt idx="33">
                  <c:v>0.80000000000000071</c:v>
                </c:pt>
                <c:pt idx="34">
                  <c:v>0.40000000000000036</c:v>
                </c:pt>
                <c:pt idx="35">
                  <c:v>1.3000000000000005</c:v>
                </c:pt>
                <c:pt idx="36">
                  <c:v>-1.0000000000000002</c:v>
                </c:pt>
                <c:pt idx="37">
                  <c:v>0.39999999999999897</c:v>
                </c:pt>
                <c:pt idx="38">
                  <c:v>0.99999999999999956</c:v>
                </c:pt>
                <c:pt idx="39">
                  <c:v>0.70000000000000029</c:v>
                </c:pt>
                <c:pt idx="40">
                  <c:v>0.50000000000000044</c:v>
                </c:pt>
                <c:pt idx="41">
                  <c:v>1.8000000000000003</c:v>
                </c:pt>
                <c:pt idx="42">
                  <c:v>2.3999999999999995</c:v>
                </c:pt>
              </c:numCache>
            </c:numRef>
          </c:val>
          <c:extLst>
            <c:ext xmlns:c16="http://schemas.microsoft.com/office/drawing/2014/chart" uri="{C3380CC4-5D6E-409C-BE32-E72D297353CC}">
              <c16:uniqueId val="{00000004-86BA-4196-9D57-D68D508AC2DE}"/>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86BA-4196-9D57-D68D508AC2DE}"/>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6BA-4196-9D57-D68D508AC2D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市区町村別_健診受診率!$GF$7:$GF$49</c:f>
              <c:numCache>
                <c:formatCode>General</c:formatCode>
                <c:ptCount val="43"/>
                <c:pt idx="0">
                  <c:v>0.5999999999999992</c:v>
                </c:pt>
                <c:pt idx="1">
                  <c:v>0.5999999999999992</c:v>
                </c:pt>
                <c:pt idx="2">
                  <c:v>0.5999999999999992</c:v>
                </c:pt>
                <c:pt idx="3">
                  <c:v>0.5999999999999992</c:v>
                </c:pt>
                <c:pt idx="4">
                  <c:v>0.5999999999999992</c:v>
                </c:pt>
                <c:pt idx="5">
                  <c:v>0.5999999999999992</c:v>
                </c:pt>
                <c:pt idx="6">
                  <c:v>0.5999999999999992</c:v>
                </c:pt>
                <c:pt idx="7">
                  <c:v>0.5999999999999992</c:v>
                </c:pt>
                <c:pt idx="8">
                  <c:v>0.5999999999999992</c:v>
                </c:pt>
                <c:pt idx="9">
                  <c:v>0.5999999999999992</c:v>
                </c:pt>
                <c:pt idx="10">
                  <c:v>0.5999999999999992</c:v>
                </c:pt>
                <c:pt idx="11">
                  <c:v>0.5999999999999992</c:v>
                </c:pt>
                <c:pt idx="12">
                  <c:v>0.5999999999999992</c:v>
                </c:pt>
                <c:pt idx="13">
                  <c:v>0.5999999999999992</c:v>
                </c:pt>
                <c:pt idx="14">
                  <c:v>0.5999999999999992</c:v>
                </c:pt>
                <c:pt idx="15">
                  <c:v>0.5999999999999992</c:v>
                </c:pt>
                <c:pt idx="16">
                  <c:v>0.5999999999999992</c:v>
                </c:pt>
                <c:pt idx="17">
                  <c:v>0.5999999999999992</c:v>
                </c:pt>
                <c:pt idx="18">
                  <c:v>0.5999999999999992</c:v>
                </c:pt>
                <c:pt idx="19">
                  <c:v>0.5999999999999992</c:v>
                </c:pt>
                <c:pt idx="20">
                  <c:v>0.5999999999999992</c:v>
                </c:pt>
                <c:pt idx="21">
                  <c:v>0.5999999999999992</c:v>
                </c:pt>
                <c:pt idx="22">
                  <c:v>0.5999999999999992</c:v>
                </c:pt>
                <c:pt idx="23">
                  <c:v>0.5999999999999992</c:v>
                </c:pt>
                <c:pt idx="24">
                  <c:v>0.5999999999999992</c:v>
                </c:pt>
                <c:pt idx="25">
                  <c:v>0.5999999999999992</c:v>
                </c:pt>
                <c:pt idx="26">
                  <c:v>0.5999999999999992</c:v>
                </c:pt>
                <c:pt idx="27">
                  <c:v>0.5999999999999992</c:v>
                </c:pt>
                <c:pt idx="28">
                  <c:v>0.5999999999999992</c:v>
                </c:pt>
                <c:pt idx="29">
                  <c:v>0.5999999999999992</c:v>
                </c:pt>
                <c:pt idx="30">
                  <c:v>0.5999999999999992</c:v>
                </c:pt>
                <c:pt idx="31">
                  <c:v>0.5999999999999992</c:v>
                </c:pt>
                <c:pt idx="32">
                  <c:v>0.5999999999999992</c:v>
                </c:pt>
                <c:pt idx="33">
                  <c:v>0.5999999999999992</c:v>
                </c:pt>
                <c:pt idx="34">
                  <c:v>0.5999999999999992</c:v>
                </c:pt>
                <c:pt idx="35">
                  <c:v>0.5999999999999992</c:v>
                </c:pt>
                <c:pt idx="36">
                  <c:v>0.5999999999999992</c:v>
                </c:pt>
                <c:pt idx="37">
                  <c:v>0.5999999999999992</c:v>
                </c:pt>
                <c:pt idx="38">
                  <c:v>0.5999999999999992</c:v>
                </c:pt>
                <c:pt idx="39">
                  <c:v>0.5999999999999992</c:v>
                </c:pt>
                <c:pt idx="40">
                  <c:v>0.5999999999999992</c:v>
                </c:pt>
                <c:pt idx="41">
                  <c:v>0.5999999999999992</c:v>
                </c:pt>
                <c:pt idx="42">
                  <c:v>0.5999999999999992</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86BA-4196-9D57-D68D508AC2DE}"/>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市区町村別_健診受診率!$EU$6</c:f>
              <c:strCache>
                <c:ptCount val="1"/>
                <c:pt idx="0">
                  <c:v>前年度との差分(医科･歯科)</c:v>
                </c:pt>
              </c:strCache>
            </c:strRef>
          </c:tx>
          <c:spPr>
            <a:solidFill>
              <a:schemeClr val="accent1"/>
            </a:solidFill>
            <a:ln>
              <a:noFill/>
            </a:ln>
          </c:spPr>
          <c:invertIfNegative val="0"/>
          <c:dLbls>
            <c:dLbl>
              <c:idx val="0"/>
              <c:layout>
                <c:manualLayout>
                  <c:x val="6.04761904761904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BE-4476-AACB-52D4424F2A3B}"/>
                </c:ext>
              </c:extLst>
            </c:dLbl>
            <c:dLbl>
              <c:idx val="3"/>
              <c:layout>
                <c:manualLayout>
                  <c:x val="-8.06853400627870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73-4946-93E9-3682CBBF78EC}"/>
                </c:ext>
              </c:extLst>
            </c:dLbl>
            <c:dLbl>
              <c:idx val="4"/>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BE-4476-AACB-52D4424F2A3B}"/>
                </c:ext>
              </c:extLst>
            </c:dLbl>
            <c:dLbl>
              <c:idx val="5"/>
              <c:layout>
                <c:manualLayout>
                  <c:x val="8.06349206349206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BE-4476-AACB-52D4424F2A3B}"/>
                </c:ext>
              </c:extLst>
            </c:dLbl>
            <c:dLbl>
              <c:idx val="14"/>
              <c:layout>
                <c:manualLayout>
                  <c:x val="-8.06853400627870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73-4946-93E9-3682CBBF78EC}"/>
                </c:ext>
              </c:extLst>
            </c:dLbl>
            <c:dLbl>
              <c:idx val="15"/>
              <c:layout>
                <c:manualLayout>
                  <c:x val="8.06349206349206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BE-4476-AACB-52D4424F2A3B}"/>
                </c:ext>
              </c:extLst>
            </c:dLbl>
            <c:dLbl>
              <c:idx val="17"/>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BE-4476-AACB-52D4424F2A3B}"/>
                </c:ext>
              </c:extLst>
            </c:dLbl>
            <c:dLbl>
              <c:idx val="18"/>
              <c:layout>
                <c:manualLayout>
                  <c:x val="8.06349206349206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BE-4476-AACB-52D4424F2A3B}"/>
                </c:ext>
              </c:extLst>
            </c:dLbl>
            <c:dLbl>
              <c:idx val="39"/>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BE-4476-AACB-52D4424F2A3B}"/>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市区町村別_健診受診率!$EU$7:$EU$49</c:f>
              <c:numCache>
                <c:formatCode>General</c:formatCode>
                <c:ptCount val="43"/>
                <c:pt idx="0">
                  <c:v>0.59999999999999987</c:v>
                </c:pt>
                <c:pt idx="1">
                  <c:v>0.10000000000000009</c:v>
                </c:pt>
                <c:pt idx="2">
                  <c:v>1.5</c:v>
                </c:pt>
                <c:pt idx="3">
                  <c:v>0.30000000000000027</c:v>
                </c:pt>
                <c:pt idx="4">
                  <c:v>0.49999999999999906</c:v>
                </c:pt>
                <c:pt idx="5">
                  <c:v>0.60000000000000053</c:v>
                </c:pt>
                <c:pt idx="6">
                  <c:v>1.8000000000000003</c:v>
                </c:pt>
                <c:pt idx="7">
                  <c:v>0.79999999999999938</c:v>
                </c:pt>
                <c:pt idx="8">
                  <c:v>1.6</c:v>
                </c:pt>
                <c:pt idx="9">
                  <c:v>0.19999999999999948</c:v>
                </c:pt>
                <c:pt idx="10">
                  <c:v>1.8000000000000003</c:v>
                </c:pt>
                <c:pt idx="11">
                  <c:v>0.80000000000000071</c:v>
                </c:pt>
                <c:pt idx="12">
                  <c:v>1.6</c:v>
                </c:pt>
                <c:pt idx="13">
                  <c:v>-0.8</c:v>
                </c:pt>
                <c:pt idx="14">
                  <c:v>0.30000000000000027</c:v>
                </c:pt>
                <c:pt idx="15">
                  <c:v>0.60000000000000053</c:v>
                </c:pt>
                <c:pt idx="16">
                  <c:v>-0.10000000000000009</c:v>
                </c:pt>
                <c:pt idx="17">
                  <c:v>0.49999999999999978</c:v>
                </c:pt>
                <c:pt idx="18">
                  <c:v>0.59999999999999987</c:v>
                </c:pt>
                <c:pt idx="19">
                  <c:v>0.99999999999999956</c:v>
                </c:pt>
                <c:pt idx="20">
                  <c:v>-0.69999999999999929</c:v>
                </c:pt>
                <c:pt idx="21">
                  <c:v>2.5</c:v>
                </c:pt>
                <c:pt idx="22">
                  <c:v>-0.7</c:v>
                </c:pt>
                <c:pt idx="23">
                  <c:v>1.0000000000000002</c:v>
                </c:pt>
                <c:pt idx="24">
                  <c:v>2.3000000000000007</c:v>
                </c:pt>
                <c:pt idx="25">
                  <c:v>1.7000000000000002</c:v>
                </c:pt>
                <c:pt idx="26">
                  <c:v>2.1000000000000005</c:v>
                </c:pt>
                <c:pt idx="27">
                  <c:v>0.8</c:v>
                </c:pt>
                <c:pt idx="28">
                  <c:v>1.5</c:v>
                </c:pt>
                <c:pt idx="29">
                  <c:v>1.6</c:v>
                </c:pt>
                <c:pt idx="30">
                  <c:v>0.90000000000000013</c:v>
                </c:pt>
                <c:pt idx="31">
                  <c:v>1.5</c:v>
                </c:pt>
                <c:pt idx="32">
                  <c:v>-0.4</c:v>
                </c:pt>
                <c:pt idx="33">
                  <c:v>3.9</c:v>
                </c:pt>
                <c:pt idx="34">
                  <c:v>2.0999999999999992</c:v>
                </c:pt>
                <c:pt idx="35">
                  <c:v>3.1</c:v>
                </c:pt>
                <c:pt idx="36">
                  <c:v>-0.70000000000000029</c:v>
                </c:pt>
                <c:pt idx="37">
                  <c:v>1.6000000000000008</c:v>
                </c:pt>
                <c:pt idx="38">
                  <c:v>-1.0999999999999996</c:v>
                </c:pt>
                <c:pt idx="39">
                  <c:v>0.50000000000000011</c:v>
                </c:pt>
                <c:pt idx="40">
                  <c:v>2.5</c:v>
                </c:pt>
                <c:pt idx="41">
                  <c:v>-1.1999999999999997</c:v>
                </c:pt>
                <c:pt idx="42">
                  <c:v>-2.1999999999999993</c:v>
                </c:pt>
              </c:numCache>
            </c:numRef>
          </c:val>
          <c:extLst>
            <c:ext xmlns:c16="http://schemas.microsoft.com/office/drawing/2014/chart" uri="{C3380CC4-5D6E-409C-BE32-E72D297353CC}">
              <c16:uniqueId val="{00000004-FC05-437A-8782-D4BC3BED3260}"/>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FC05-437A-8782-D4BC3BED3260}"/>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C05-437A-8782-D4BC3BED326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市区町村別_健診受診率!$GR$7:$GR$49</c:f>
              <c:numCache>
                <c:formatCode>General</c:formatCode>
                <c:ptCount val="43"/>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pt idx="14">
                  <c:v>0.7</c:v>
                </c:pt>
                <c:pt idx="15">
                  <c:v>0.7</c:v>
                </c:pt>
                <c:pt idx="16">
                  <c:v>0.7</c:v>
                </c:pt>
                <c:pt idx="17">
                  <c:v>0.7</c:v>
                </c:pt>
                <c:pt idx="18">
                  <c:v>0.7</c:v>
                </c:pt>
                <c:pt idx="19">
                  <c:v>0.7</c:v>
                </c:pt>
                <c:pt idx="20">
                  <c:v>0.7</c:v>
                </c:pt>
                <c:pt idx="21">
                  <c:v>0.7</c:v>
                </c:pt>
                <c:pt idx="22">
                  <c:v>0.7</c:v>
                </c:pt>
                <c:pt idx="23">
                  <c:v>0.7</c:v>
                </c:pt>
                <c:pt idx="24">
                  <c:v>0.7</c:v>
                </c:pt>
                <c:pt idx="25">
                  <c:v>0.7</c:v>
                </c:pt>
                <c:pt idx="26">
                  <c:v>0.7</c:v>
                </c:pt>
                <c:pt idx="27">
                  <c:v>0.7</c:v>
                </c:pt>
                <c:pt idx="28">
                  <c:v>0.7</c:v>
                </c:pt>
                <c:pt idx="29">
                  <c:v>0.7</c:v>
                </c:pt>
                <c:pt idx="30">
                  <c:v>0.7</c:v>
                </c:pt>
                <c:pt idx="31">
                  <c:v>0.7</c:v>
                </c:pt>
                <c:pt idx="32">
                  <c:v>0.7</c:v>
                </c:pt>
                <c:pt idx="33">
                  <c:v>0.7</c:v>
                </c:pt>
                <c:pt idx="34">
                  <c:v>0.7</c:v>
                </c:pt>
                <c:pt idx="35">
                  <c:v>0.7</c:v>
                </c:pt>
                <c:pt idx="36">
                  <c:v>0.7</c:v>
                </c:pt>
                <c:pt idx="37">
                  <c:v>0.7</c:v>
                </c:pt>
                <c:pt idx="38">
                  <c:v>0.7</c:v>
                </c:pt>
                <c:pt idx="39">
                  <c:v>0.7</c:v>
                </c:pt>
                <c:pt idx="40">
                  <c:v>0.7</c:v>
                </c:pt>
                <c:pt idx="41">
                  <c:v>0.7</c:v>
                </c:pt>
                <c:pt idx="42">
                  <c:v>0.7</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FC05-437A-8782-D4BC3BED3260}"/>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市区町村別_健診受診率!$DZ$6</c:f>
              <c:strCache>
                <c:ptCount val="1"/>
                <c:pt idx="0">
                  <c:v>前年度との差分(医科のみ)</c:v>
                </c:pt>
              </c:strCache>
            </c:strRef>
          </c:tx>
          <c:spPr>
            <a:solidFill>
              <a:schemeClr val="accent1"/>
            </a:solidFill>
            <a:ln>
              <a:noFill/>
            </a:ln>
          </c:spPr>
          <c:invertIfNegative val="0"/>
          <c:dLbls>
            <c:dLbl>
              <c:idx val="0"/>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0A-4846-95DC-5987760CF5D9}"/>
                </c:ext>
              </c:extLst>
            </c:dLbl>
            <c:dLbl>
              <c:idx val="2"/>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F6-4B61-8848-8C95C327404D}"/>
                </c:ext>
              </c:extLst>
            </c:dLbl>
            <c:dLbl>
              <c:idx val="3"/>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A-4846-95DC-5987760CF5D9}"/>
                </c:ext>
              </c:extLst>
            </c:dLbl>
            <c:dLbl>
              <c:idx val="6"/>
              <c:layout>
                <c:manualLayout>
                  <c:x val="2.8222222222222221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F6-4B61-8848-8C95C327404D}"/>
                </c:ext>
              </c:extLst>
            </c:dLbl>
            <c:dLbl>
              <c:idx val="10"/>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F6-4B61-8848-8C95C327404D}"/>
                </c:ext>
              </c:extLst>
            </c:dLbl>
            <c:dLbl>
              <c:idx val="18"/>
              <c:layout>
                <c:manualLayout>
                  <c:x val="2.01587301587301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0A-4846-95DC-5987760CF5D9}"/>
                </c:ext>
              </c:extLst>
            </c:dLbl>
            <c:dLbl>
              <c:idx val="19"/>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F6-4B61-8848-8C95C327404D}"/>
                </c:ext>
              </c:extLst>
            </c:dLbl>
            <c:dLbl>
              <c:idx val="27"/>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F6-4B61-8848-8C95C327404D}"/>
                </c:ext>
              </c:extLst>
            </c:dLbl>
            <c:dLbl>
              <c:idx val="42"/>
              <c:layout>
                <c:manualLayout>
                  <c:x val="-2.2173015873015855E-2"/>
                  <c:y val="1.00774381922626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0A-4846-95DC-5987760CF5D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市区町村別_健診受診率!$DZ$7:$DZ$49</c:f>
              <c:numCache>
                <c:formatCode>General</c:formatCode>
                <c:ptCount val="43"/>
                <c:pt idx="0">
                  <c:v>0.79999999999999938</c:v>
                </c:pt>
                <c:pt idx="1">
                  <c:v>0.89999999999999802</c:v>
                </c:pt>
                <c:pt idx="2">
                  <c:v>0.70000000000000062</c:v>
                </c:pt>
                <c:pt idx="3">
                  <c:v>0.80000000000000071</c:v>
                </c:pt>
                <c:pt idx="4">
                  <c:v>0.30000000000000027</c:v>
                </c:pt>
                <c:pt idx="5">
                  <c:v>0.10000000000000009</c:v>
                </c:pt>
                <c:pt idx="6">
                  <c:v>0.60000000000000053</c:v>
                </c:pt>
                <c:pt idx="7">
                  <c:v>1.0999999999999983</c:v>
                </c:pt>
                <c:pt idx="8">
                  <c:v>1.8000000000000016</c:v>
                </c:pt>
                <c:pt idx="9">
                  <c:v>0.40000000000000036</c:v>
                </c:pt>
                <c:pt idx="10">
                  <c:v>0.69999999999999785</c:v>
                </c:pt>
                <c:pt idx="11">
                  <c:v>0.50000000000000044</c:v>
                </c:pt>
                <c:pt idx="12">
                  <c:v>0.30000000000000027</c:v>
                </c:pt>
                <c:pt idx="13">
                  <c:v>1.1999999999999984</c:v>
                </c:pt>
                <c:pt idx="14">
                  <c:v>0</c:v>
                </c:pt>
                <c:pt idx="15">
                  <c:v>0.1999999999999974</c:v>
                </c:pt>
                <c:pt idx="16">
                  <c:v>0.89999999999999802</c:v>
                </c:pt>
                <c:pt idx="17">
                  <c:v>0.9000000000000008</c:v>
                </c:pt>
                <c:pt idx="18">
                  <c:v>0.79999999999999793</c:v>
                </c:pt>
                <c:pt idx="19">
                  <c:v>0.70000000000000062</c:v>
                </c:pt>
                <c:pt idx="20">
                  <c:v>1.1999999999999984</c:v>
                </c:pt>
                <c:pt idx="21">
                  <c:v>3</c:v>
                </c:pt>
                <c:pt idx="22">
                  <c:v>1.3999999999999986</c:v>
                </c:pt>
                <c:pt idx="23">
                  <c:v>0.9000000000000008</c:v>
                </c:pt>
                <c:pt idx="24">
                  <c:v>0.50000000000000044</c:v>
                </c:pt>
                <c:pt idx="25">
                  <c:v>0.30000000000000027</c:v>
                </c:pt>
                <c:pt idx="26">
                  <c:v>0.30000000000000027</c:v>
                </c:pt>
                <c:pt idx="27">
                  <c:v>0.70000000000000062</c:v>
                </c:pt>
                <c:pt idx="28">
                  <c:v>1.3999999999999986</c:v>
                </c:pt>
                <c:pt idx="29">
                  <c:v>-0.30000000000000027</c:v>
                </c:pt>
                <c:pt idx="30">
                  <c:v>1.7999999999999989</c:v>
                </c:pt>
                <c:pt idx="31">
                  <c:v>0.40000000000000036</c:v>
                </c:pt>
                <c:pt idx="32">
                  <c:v>0.40000000000000036</c:v>
                </c:pt>
                <c:pt idx="33">
                  <c:v>0.50000000000000044</c:v>
                </c:pt>
                <c:pt idx="34">
                  <c:v>0.30000000000000027</c:v>
                </c:pt>
                <c:pt idx="35">
                  <c:v>1.9999999999999991</c:v>
                </c:pt>
                <c:pt idx="36">
                  <c:v>-0.20000000000000018</c:v>
                </c:pt>
                <c:pt idx="37">
                  <c:v>1.9000000000000017</c:v>
                </c:pt>
                <c:pt idx="38">
                  <c:v>0.20000000000000018</c:v>
                </c:pt>
                <c:pt idx="39">
                  <c:v>1.899999999999999</c:v>
                </c:pt>
                <c:pt idx="40">
                  <c:v>3.2</c:v>
                </c:pt>
                <c:pt idx="41">
                  <c:v>1.3000000000000012</c:v>
                </c:pt>
                <c:pt idx="42">
                  <c:v>-0.80000000000000071</c:v>
                </c:pt>
              </c:numCache>
            </c:numRef>
          </c:val>
          <c:extLst>
            <c:ext xmlns:c16="http://schemas.microsoft.com/office/drawing/2014/chart" uri="{C3380CC4-5D6E-409C-BE32-E72D297353CC}">
              <c16:uniqueId val="{00000004-9D2F-47D5-A932-A6868994AED3}"/>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9D2F-47D5-A932-A6868994AED3}"/>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D2F-47D5-A932-A6868994AED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市区町村別_健診受診率!$FW$7:$FW$49</c:f>
              <c:numCache>
                <c:formatCode>General</c:formatCode>
                <c:ptCount val="43"/>
                <c:pt idx="0">
                  <c:v>0.80000000000000071</c:v>
                </c:pt>
                <c:pt idx="1">
                  <c:v>0.80000000000000071</c:v>
                </c:pt>
                <c:pt idx="2">
                  <c:v>0.80000000000000071</c:v>
                </c:pt>
                <c:pt idx="3">
                  <c:v>0.80000000000000071</c:v>
                </c:pt>
                <c:pt idx="4">
                  <c:v>0.80000000000000071</c:v>
                </c:pt>
                <c:pt idx="5">
                  <c:v>0.80000000000000071</c:v>
                </c:pt>
                <c:pt idx="6">
                  <c:v>0.80000000000000071</c:v>
                </c:pt>
                <c:pt idx="7">
                  <c:v>0.80000000000000071</c:v>
                </c:pt>
                <c:pt idx="8">
                  <c:v>0.80000000000000071</c:v>
                </c:pt>
                <c:pt idx="9">
                  <c:v>0.80000000000000071</c:v>
                </c:pt>
                <c:pt idx="10">
                  <c:v>0.80000000000000071</c:v>
                </c:pt>
                <c:pt idx="11">
                  <c:v>0.80000000000000071</c:v>
                </c:pt>
                <c:pt idx="12">
                  <c:v>0.80000000000000071</c:v>
                </c:pt>
                <c:pt idx="13">
                  <c:v>0.80000000000000071</c:v>
                </c:pt>
                <c:pt idx="14">
                  <c:v>0.80000000000000071</c:v>
                </c:pt>
                <c:pt idx="15">
                  <c:v>0.80000000000000071</c:v>
                </c:pt>
                <c:pt idx="16">
                  <c:v>0.80000000000000071</c:v>
                </c:pt>
                <c:pt idx="17">
                  <c:v>0.80000000000000071</c:v>
                </c:pt>
                <c:pt idx="18">
                  <c:v>0.80000000000000071</c:v>
                </c:pt>
                <c:pt idx="19">
                  <c:v>0.80000000000000071</c:v>
                </c:pt>
                <c:pt idx="20">
                  <c:v>0.80000000000000071</c:v>
                </c:pt>
                <c:pt idx="21">
                  <c:v>0.80000000000000071</c:v>
                </c:pt>
                <c:pt idx="22">
                  <c:v>0.80000000000000071</c:v>
                </c:pt>
                <c:pt idx="23">
                  <c:v>0.80000000000000071</c:v>
                </c:pt>
                <c:pt idx="24">
                  <c:v>0.80000000000000071</c:v>
                </c:pt>
                <c:pt idx="25">
                  <c:v>0.80000000000000071</c:v>
                </c:pt>
                <c:pt idx="26">
                  <c:v>0.80000000000000071</c:v>
                </c:pt>
                <c:pt idx="27">
                  <c:v>0.80000000000000071</c:v>
                </c:pt>
                <c:pt idx="28">
                  <c:v>0.80000000000000071</c:v>
                </c:pt>
                <c:pt idx="29">
                  <c:v>0.80000000000000071</c:v>
                </c:pt>
                <c:pt idx="30">
                  <c:v>0.80000000000000071</c:v>
                </c:pt>
                <c:pt idx="31">
                  <c:v>0.80000000000000071</c:v>
                </c:pt>
                <c:pt idx="32">
                  <c:v>0.80000000000000071</c:v>
                </c:pt>
                <c:pt idx="33">
                  <c:v>0.80000000000000071</c:v>
                </c:pt>
                <c:pt idx="34">
                  <c:v>0.80000000000000071</c:v>
                </c:pt>
                <c:pt idx="35">
                  <c:v>0.80000000000000071</c:v>
                </c:pt>
                <c:pt idx="36">
                  <c:v>0.80000000000000071</c:v>
                </c:pt>
                <c:pt idx="37">
                  <c:v>0.80000000000000071</c:v>
                </c:pt>
                <c:pt idx="38">
                  <c:v>0.80000000000000071</c:v>
                </c:pt>
                <c:pt idx="39">
                  <c:v>0.80000000000000071</c:v>
                </c:pt>
                <c:pt idx="40">
                  <c:v>0.80000000000000071</c:v>
                </c:pt>
                <c:pt idx="41">
                  <c:v>0.80000000000000071</c:v>
                </c:pt>
                <c:pt idx="42">
                  <c:v>0.80000000000000071</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9D2F-47D5-A932-A6868994AED3}"/>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市区町村別_健診受診率!$EL$6</c:f>
              <c:strCache>
                <c:ptCount val="1"/>
                <c:pt idx="0">
                  <c:v>前年度との差分(医科のみ)</c:v>
                </c:pt>
              </c:strCache>
            </c:strRef>
          </c:tx>
          <c:spPr>
            <a:solidFill>
              <a:schemeClr val="accent1"/>
            </a:solidFill>
            <a:ln>
              <a:noFill/>
            </a:ln>
          </c:spPr>
          <c:invertIfNegative val="0"/>
          <c:dLbls>
            <c:dLbl>
              <c:idx val="2"/>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26-4386-AF72-DE1C14833EF2}"/>
                </c:ext>
              </c:extLst>
            </c:dLbl>
            <c:dLbl>
              <c:idx val="8"/>
              <c:layout>
                <c:manualLayout>
                  <c:x val="8.06349206349198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26-4386-AF72-DE1C14833EF2}"/>
                </c:ext>
              </c:extLst>
            </c:dLbl>
            <c:dLbl>
              <c:idx val="9"/>
              <c:layout>
                <c:manualLayout>
                  <c:x val="1.4111111111111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26-4386-AF72-DE1C14833EF2}"/>
                </c:ext>
              </c:extLst>
            </c:dLbl>
            <c:dLbl>
              <c:idx val="11"/>
              <c:layout>
                <c:manualLayout>
                  <c:x val="-8.06349206349206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26-4386-AF72-DE1C14833EF2}"/>
                </c:ext>
              </c:extLst>
            </c:dLbl>
            <c:dLbl>
              <c:idx val="12"/>
              <c:layout>
                <c:manualLayout>
                  <c:x val="-8.06349206349206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26-4386-AF72-DE1C14833EF2}"/>
                </c:ext>
              </c:extLst>
            </c:dLbl>
            <c:dLbl>
              <c:idx val="40"/>
              <c:layout>
                <c:manualLayout>
                  <c:x val="-6.04730158730156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26-4386-AF72-DE1C14833EF2}"/>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市区町村別_健診受診率!$EL$7:$EL$49</c:f>
              <c:numCache>
                <c:formatCode>General</c:formatCode>
                <c:ptCount val="43"/>
                <c:pt idx="0">
                  <c:v>1.4000000000000012</c:v>
                </c:pt>
                <c:pt idx="1">
                  <c:v>1.0999999999999983</c:v>
                </c:pt>
                <c:pt idx="2">
                  <c:v>0.80000000000000071</c:v>
                </c:pt>
                <c:pt idx="3">
                  <c:v>0.30000000000000027</c:v>
                </c:pt>
                <c:pt idx="4">
                  <c:v>-1.2000000000000011</c:v>
                </c:pt>
                <c:pt idx="5">
                  <c:v>-0.10000000000000009</c:v>
                </c:pt>
                <c:pt idx="6">
                  <c:v>2.4999999999999996</c:v>
                </c:pt>
                <c:pt idx="7">
                  <c:v>1.2000000000000011</c:v>
                </c:pt>
                <c:pt idx="8">
                  <c:v>0.9000000000000008</c:v>
                </c:pt>
                <c:pt idx="9">
                  <c:v>0.80000000000000071</c:v>
                </c:pt>
                <c:pt idx="10">
                  <c:v>0.40000000000000036</c:v>
                </c:pt>
                <c:pt idx="11">
                  <c:v>0.60000000000000053</c:v>
                </c:pt>
                <c:pt idx="12">
                  <c:v>0.59999999999999776</c:v>
                </c:pt>
                <c:pt idx="13">
                  <c:v>2.1000000000000019</c:v>
                </c:pt>
                <c:pt idx="14">
                  <c:v>-1.2000000000000011</c:v>
                </c:pt>
                <c:pt idx="15">
                  <c:v>1.1999999999999984</c:v>
                </c:pt>
                <c:pt idx="16">
                  <c:v>0.40000000000000036</c:v>
                </c:pt>
                <c:pt idx="17">
                  <c:v>1.4999999999999987</c:v>
                </c:pt>
                <c:pt idx="18">
                  <c:v>1.100000000000001</c:v>
                </c:pt>
                <c:pt idx="19">
                  <c:v>1.5000000000000013</c:v>
                </c:pt>
                <c:pt idx="20">
                  <c:v>0.20000000000000018</c:v>
                </c:pt>
                <c:pt idx="21">
                  <c:v>2.4999999999999996</c:v>
                </c:pt>
                <c:pt idx="22">
                  <c:v>2.2999999999999963</c:v>
                </c:pt>
                <c:pt idx="23">
                  <c:v>-0.20000000000000018</c:v>
                </c:pt>
                <c:pt idx="24">
                  <c:v>1.9999999999999991</c:v>
                </c:pt>
                <c:pt idx="25">
                  <c:v>1.6000000000000014</c:v>
                </c:pt>
                <c:pt idx="26">
                  <c:v>1.100000000000001</c:v>
                </c:pt>
                <c:pt idx="27">
                  <c:v>1.2999999999999985</c:v>
                </c:pt>
                <c:pt idx="28">
                  <c:v>2.8</c:v>
                </c:pt>
                <c:pt idx="29">
                  <c:v>-0.99999999999999811</c:v>
                </c:pt>
                <c:pt idx="30">
                  <c:v>1.4000000000000012</c:v>
                </c:pt>
                <c:pt idx="31">
                  <c:v>2.0999999999999961</c:v>
                </c:pt>
                <c:pt idx="32">
                  <c:v>1.2999999999999985</c:v>
                </c:pt>
                <c:pt idx="33">
                  <c:v>3.3000000000000003</c:v>
                </c:pt>
                <c:pt idx="34">
                  <c:v>0.10000000000000009</c:v>
                </c:pt>
                <c:pt idx="35">
                  <c:v>4.4000000000000012</c:v>
                </c:pt>
                <c:pt idx="36">
                  <c:v>-1.4999999999999987</c:v>
                </c:pt>
                <c:pt idx="37">
                  <c:v>-0.29999999999999749</c:v>
                </c:pt>
                <c:pt idx="38">
                  <c:v>-0.50000000000000044</c:v>
                </c:pt>
                <c:pt idx="39">
                  <c:v>1.4000000000000012</c:v>
                </c:pt>
                <c:pt idx="40">
                  <c:v>-2.5000000000000022</c:v>
                </c:pt>
                <c:pt idx="41">
                  <c:v>1.8000000000000016</c:v>
                </c:pt>
                <c:pt idx="42">
                  <c:v>-2.1999999999999966</c:v>
                </c:pt>
              </c:numCache>
            </c:numRef>
          </c:val>
          <c:extLst>
            <c:ext xmlns:c16="http://schemas.microsoft.com/office/drawing/2014/chart" uri="{C3380CC4-5D6E-409C-BE32-E72D297353CC}">
              <c16:uniqueId val="{00000004-6781-43A3-BBF1-92E858C5B4C8}"/>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6781-43A3-BBF1-92E858C5B4C8}"/>
              </c:ext>
            </c:extLst>
          </c:dPt>
          <c:dLbls>
            <c:dLbl>
              <c:idx val="0"/>
              <c:layout>
                <c:manualLayout>
                  <c:x val="0.10241507936507936"/>
                  <c:y val="-0.8780072360278016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6781-43A3-BBF1-92E858C5B4C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市区町村別_健診受診率!$GI$7:$GI$49</c:f>
              <c:numCache>
                <c:formatCode>General</c:formatCode>
                <c:ptCount val="43"/>
                <c:pt idx="0">
                  <c:v>0.99999999999999811</c:v>
                </c:pt>
                <c:pt idx="1">
                  <c:v>0.99999999999999811</c:v>
                </c:pt>
                <c:pt idx="2">
                  <c:v>0.99999999999999811</c:v>
                </c:pt>
                <c:pt idx="3">
                  <c:v>0.99999999999999811</c:v>
                </c:pt>
                <c:pt idx="4">
                  <c:v>0.99999999999999811</c:v>
                </c:pt>
                <c:pt idx="5">
                  <c:v>0.99999999999999811</c:v>
                </c:pt>
                <c:pt idx="6">
                  <c:v>0.99999999999999811</c:v>
                </c:pt>
                <c:pt idx="7">
                  <c:v>0.99999999999999811</c:v>
                </c:pt>
                <c:pt idx="8">
                  <c:v>0.99999999999999811</c:v>
                </c:pt>
                <c:pt idx="9">
                  <c:v>0.99999999999999811</c:v>
                </c:pt>
                <c:pt idx="10">
                  <c:v>0.99999999999999811</c:v>
                </c:pt>
                <c:pt idx="11">
                  <c:v>0.99999999999999811</c:v>
                </c:pt>
                <c:pt idx="12">
                  <c:v>0.99999999999999811</c:v>
                </c:pt>
                <c:pt idx="13">
                  <c:v>0.99999999999999811</c:v>
                </c:pt>
                <c:pt idx="14">
                  <c:v>0.99999999999999811</c:v>
                </c:pt>
                <c:pt idx="15">
                  <c:v>0.99999999999999811</c:v>
                </c:pt>
                <c:pt idx="16">
                  <c:v>0.99999999999999811</c:v>
                </c:pt>
                <c:pt idx="17">
                  <c:v>0.99999999999999811</c:v>
                </c:pt>
                <c:pt idx="18">
                  <c:v>0.99999999999999811</c:v>
                </c:pt>
                <c:pt idx="19">
                  <c:v>0.99999999999999811</c:v>
                </c:pt>
                <c:pt idx="20">
                  <c:v>0.99999999999999811</c:v>
                </c:pt>
                <c:pt idx="21">
                  <c:v>0.99999999999999811</c:v>
                </c:pt>
                <c:pt idx="22">
                  <c:v>0.99999999999999811</c:v>
                </c:pt>
                <c:pt idx="23">
                  <c:v>0.99999999999999811</c:v>
                </c:pt>
                <c:pt idx="24">
                  <c:v>0.99999999999999811</c:v>
                </c:pt>
                <c:pt idx="25">
                  <c:v>0.99999999999999811</c:v>
                </c:pt>
                <c:pt idx="26">
                  <c:v>0.99999999999999811</c:v>
                </c:pt>
                <c:pt idx="27">
                  <c:v>0.99999999999999811</c:v>
                </c:pt>
                <c:pt idx="28">
                  <c:v>0.99999999999999811</c:v>
                </c:pt>
                <c:pt idx="29">
                  <c:v>0.99999999999999811</c:v>
                </c:pt>
                <c:pt idx="30">
                  <c:v>0.99999999999999811</c:v>
                </c:pt>
                <c:pt idx="31">
                  <c:v>0.99999999999999811</c:v>
                </c:pt>
                <c:pt idx="32">
                  <c:v>0.99999999999999811</c:v>
                </c:pt>
                <c:pt idx="33">
                  <c:v>0.99999999999999811</c:v>
                </c:pt>
                <c:pt idx="34">
                  <c:v>0.99999999999999811</c:v>
                </c:pt>
                <c:pt idx="35">
                  <c:v>0.99999999999999811</c:v>
                </c:pt>
                <c:pt idx="36">
                  <c:v>0.99999999999999811</c:v>
                </c:pt>
                <c:pt idx="37">
                  <c:v>0.99999999999999811</c:v>
                </c:pt>
                <c:pt idx="38">
                  <c:v>0.99999999999999811</c:v>
                </c:pt>
                <c:pt idx="39">
                  <c:v>0.99999999999999811</c:v>
                </c:pt>
                <c:pt idx="40">
                  <c:v>0.99999999999999811</c:v>
                </c:pt>
                <c:pt idx="41">
                  <c:v>0.99999999999999811</c:v>
                </c:pt>
                <c:pt idx="42">
                  <c:v>0.99999999999999811</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6781-43A3-BBF1-92E858C5B4C8}"/>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市区町村別_健診受診率!$EX$6</c:f>
              <c:strCache>
                <c:ptCount val="1"/>
                <c:pt idx="0">
                  <c:v>前年度との差分(医科のみ)</c:v>
                </c:pt>
              </c:strCache>
            </c:strRef>
          </c:tx>
          <c:spPr>
            <a:solidFill>
              <a:schemeClr val="accent1"/>
            </a:solidFill>
            <a:ln>
              <a:noFill/>
            </a:ln>
          </c:spPr>
          <c:invertIfNegative val="0"/>
          <c:dLbls>
            <c:dLbl>
              <c:idx val="0"/>
              <c:layout>
                <c:manualLayout>
                  <c:x val="2.6201333362399958E-2"/>
                  <c:y val="1.586848202100986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CE-4596-B21F-8E518F9CAA3D}"/>
                </c:ext>
              </c:extLst>
            </c:dLbl>
            <c:dLbl>
              <c:idx val="3"/>
              <c:layout>
                <c:manualLayout>
                  <c:x val="2.6296330301652675E-2"/>
                  <c:y val="7.855445353341707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CE-4596-B21F-8E518F9CAA3D}"/>
                </c:ext>
              </c:extLst>
            </c:dLbl>
            <c:dLbl>
              <c:idx val="5"/>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CE-4596-B21F-8E518F9CAA3D}"/>
                </c:ext>
              </c:extLst>
            </c:dLbl>
            <c:dLbl>
              <c:idx val="7"/>
              <c:layout>
                <c:manualLayout>
                  <c:x val="1.61269841269841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CE-4596-B21F-8E518F9CAA3D}"/>
                </c:ext>
              </c:extLst>
            </c:dLbl>
            <c:dLbl>
              <c:idx val="9"/>
              <c:layout>
                <c:manualLayout>
                  <c:x val="2.0158730158730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CE-4596-B21F-8E518F9CAA3D}"/>
                </c:ext>
              </c:extLst>
            </c:dLbl>
            <c:dLbl>
              <c:idx val="12"/>
              <c:layout>
                <c:manualLayout>
                  <c:x val="2.0158730158730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CE-4596-B21F-8E518F9CAA3D}"/>
                </c:ext>
              </c:extLst>
            </c:dLbl>
            <c:dLbl>
              <c:idx val="17"/>
              <c:layout>
                <c:manualLayout>
                  <c:x val="2.0158730158730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CE-4596-B21F-8E518F9CAA3D}"/>
                </c:ext>
              </c:extLst>
            </c:dLbl>
            <c:dLbl>
              <c:idx val="20"/>
              <c:layout>
                <c:manualLayout>
                  <c:x val="3.4269841269841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CE-4596-B21F-8E518F9CAA3D}"/>
                </c:ext>
              </c:extLst>
            </c:dLbl>
            <c:dLbl>
              <c:idx val="23"/>
              <c:layout>
                <c:manualLayout>
                  <c:x val="2.6296330301652675E-2"/>
                  <c:y val="7.855445358828672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CE-4596-B21F-8E518F9CAA3D}"/>
                </c:ext>
              </c:extLst>
            </c:dLbl>
            <c:dLbl>
              <c:idx val="24"/>
              <c:layout>
                <c:manualLayout>
                  <c:x val="-6.05761904761904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A-4EF1-B24A-55A4CE8565B3}"/>
                </c:ext>
              </c:extLst>
            </c:dLbl>
            <c:dLbl>
              <c:idx val="35"/>
              <c:layout>
                <c:manualLayout>
                  <c:x val="-4.03174603174617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CE-4596-B21F-8E518F9CAA3D}"/>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市区町村別_健診受診率!$EX$7:$EX$49</c:f>
              <c:numCache>
                <c:formatCode>General</c:formatCode>
                <c:ptCount val="43"/>
                <c:pt idx="0">
                  <c:v>0.29999999999999888</c:v>
                </c:pt>
                <c:pt idx="1">
                  <c:v>1.6000000000000014</c:v>
                </c:pt>
                <c:pt idx="2">
                  <c:v>1.0999999999999983</c:v>
                </c:pt>
                <c:pt idx="3">
                  <c:v>0.30000000000000027</c:v>
                </c:pt>
                <c:pt idx="4">
                  <c:v>2.3999999999999968</c:v>
                </c:pt>
                <c:pt idx="5">
                  <c:v>0.49999999999999767</c:v>
                </c:pt>
                <c:pt idx="6">
                  <c:v>0.80000000000000071</c:v>
                </c:pt>
                <c:pt idx="7">
                  <c:v>0.50000000000000044</c:v>
                </c:pt>
                <c:pt idx="8">
                  <c:v>-0.70000000000000062</c:v>
                </c:pt>
                <c:pt idx="9">
                  <c:v>0.40000000000000036</c:v>
                </c:pt>
                <c:pt idx="10">
                  <c:v>0.70000000000000062</c:v>
                </c:pt>
                <c:pt idx="11">
                  <c:v>-0.20000000000000018</c:v>
                </c:pt>
                <c:pt idx="12">
                  <c:v>0.40000000000000036</c:v>
                </c:pt>
                <c:pt idx="13">
                  <c:v>-1.0999999999999983</c:v>
                </c:pt>
                <c:pt idx="14">
                  <c:v>2.1999999999999993</c:v>
                </c:pt>
                <c:pt idx="15">
                  <c:v>0.70000000000000062</c:v>
                </c:pt>
                <c:pt idx="16">
                  <c:v>3.5000000000000004</c:v>
                </c:pt>
                <c:pt idx="17">
                  <c:v>0.40000000000000036</c:v>
                </c:pt>
                <c:pt idx="18">
                  <c:v>1.7999999999999989</c:v>
                </c:pt>
                <c:pt idx="19">
                  <c:v>1.3999999999999986</c:v>
                </c:pt>
                <c:pt idx="20">
                  <c:v>0.20000000000000018</c:v>
                </c:pt>
                <c:pt idx="21">
                  <c:v>4.1000000000000005</c:v>
                </c:pt>
                <c:pt idx="22">
                  <c:v>-1.6000000000000014</c:v>
                </c:pt>
                <c:pt idx="23">
                  <c:v>0.30000000000000027</c:v>
                </c:pt>
                <c:pt idx="24">
                  <c:v>0.10000000000000009</c:v>
                </c:pt>
                <c:pt idx="25">
                  <c:v>-2.1000000000000019</c:v>
                </c:pt>
                <c:pt idx="26">
                  <c:v>-3.099999999999997</c:v>
                </c:pt>
                <c:pt idx="27">
                  <c:v>0.9000000000000008</c:v>
                </c:pt>
                <c:pt idx="28">
                  <c:v>1.6000000000000014</c:v>
                </c:pt>
                <c:pt idx="29">
                  <c:v>0.79999999999999793</c:v>
                </c:pt>
                <c:pt idx="30">
                  <c:v>3.2</c:v>
                </c:pt>
                <c:pt idx="31">
                  <c:v>1.7999999999999989</c:v>
                </c:pt>
                <c:pt idx="32">
                  <c:v>1.0000000000000009</c:v>
                </c:pt>
                <c:pt idx="33">
                  <c:v>-2.3999999999999995</c:v>
                </c:pt>
                <c:pt idx="34">
                  <c:v>-2.300000000000002</c:v>
                </c:pt>
                <c:pt idx="35">
                  <c:v>4.4999999999999982</c:v>
                </c:pt>
                <c:pt idx="36">
                  <c:v>1.100000000000001</c:v>
                </c:pt>
                <c:pt idx="37">
                  <c:v>1.6999999999999988</c:v>
                </c:pt>
                <c:pt idx="38">
                  <c:v>-4.0000000000000009</c:v>
                </c:pt>
                <c:pt idx="39">
                  <c:v>-3.9000000000000008</c:v>
                </c:pt>
                <c:pt idx="40">
                  <c:v>3.2999999999999972</c:v>
                </c:pt>
                <c:pt idx="41">
                  <c:v>-4.3000000000000043</c:v>
                </c:pt>
                <c:pt idx="42">
                  <c:v>-1.5000000000000013</c:v>
                </c:pt>
              </c:numCache>
            </c:numRef>
          </c:val>
          <c:extLst>
            <c:ext xmlns:c16="http://schemas.microsoft.com/office/drawing/2014/chart" uri="{C3380CC4-5D6E-409C-BE32-E72D297353CC}">
              <c16:uniqueId val="{00000004-1728-49EC-8A2A-F582ABDAF1F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1728-49EC-8A2A-F582ABDAF1FC}"/>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728-49EC-8A2A-F582ABDAF1F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市区町村別_健診受診率!$GU$7:$GU$49</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1728-49EC-8A2A-F582ABDAF1F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市区町村別_健診受診率!$EC$6</c:f>
              <c:strCache>
                <c:ptCount val="1"/>
                <c:pt idx="0">
                  <c:v>前年度との差分(歯科のみ)</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市区町村別_健診受診率!$EC$7:$EC$49</c:f>
              <c:numCache>
                <c:formatCode>General</c:formatCode>
                <c:ptCount val="43"/>
                <c:pt idx="0">
                  <c:v>0</c:v>
                </c:pt>
                <c:pt idx="1">
                  <c:v>0.19999999999999948</c:v>
                </c:pt>
                <c:pt idx="2">
                  <c:v>-0.30000000000000027</c:v>
                </c:pt>
                <c:pt idx="3">
                  <c:v>-0.10000000000000009</c:v>
                </c:pt>
                <c:pt idx="4">
                  <c:v>0.20000000000000018</c:v>
                </c:pt>
                <c:pt idx="5">
                  <c:v>0</c:v>
                </c:pt>
                <c:pt idx="6">
                  <c:v>-0.79999999999999938</c:v>
                </c:pt>
                <c:pt idx="7">
                  <c:v>0</c:v>
                </c:pt>
                <c:pt idx="8">
                  <c:v>-0.99999999999999956</c:v>
                </c:pt>
                <c:pt idx="9">
                  <c:v>-1.0000000000000009</c:v>
                </c:pt>
                <c:pt idx="10">
                  <c:v>0.20000000000000018</c:v>
                </c:pt>
                <c:pt idx="11">
                  <c:v>-0.40000000000000036</c:v>
                </c:pt>
                <c:pt idx="12">
                  <c:v>0.39999999999999897</c:v>
                </c:pt>
                <c:pt idx="13">
                  <c:v>0</c:v>
                </c:pt>
                <c:pt idx="14">
                  <c:v>0.20000000000000018</c:v>
                </c:pt>
                <c:pt idx="15">
                  <c:v>0</c:v>
                </c:pt>
                <c:pt idx="16">
                  <c:v>0.20000000000000018</c:v>
                </c:pt>
                <c:pt idx="17">
                  <c:v>0.20000000000000018</c:v>
                </c:pt>
                <c:pt idx="18">
                  <c:v>-0.39999999999999897</c:v>
                </c:pt>
                <c:pt idx="19">
                  <c:v>-0.10000000000000009</c:v>
                </c:pt>
                <c:pt idx="20">
                  <c:v>-0.10000000000000009</c:v>
                </c:pt>
                <c:pt idx="21">
                  <c:v>-0.69999999999999929</c:v>
                </c:pt>
                <c:pt idx="22">
                  <c:v>0.10000000000000009</c:v>
                </c:pt>
                <c:pt idx="23">
                  <c:v>-0.8</c:v>
                </c:pt>
                <c:pt idx="24">
                  <c:v>-0.40000000000000036</c:v>
                </c:pt>
                <c:pt idx="25">
                  <c:v>0</c:v>
                </c:pt>
                <c:pt idx="26">
                  <c:v>-0.40000000000000036</c:v>
                </c:pt>
                <c:pt idx="27">
                  <c:v>0</c:v>
                </c:pt>
                <c:pt idx="28">
                  <c:v>-0.39999999999999969</c:v>
                </c:pt>
                <c:pt idx="29">
                  <c:v>-0.10000000000000009</c:v>
                </c:pt>
                <c:pt idx="30">
                  <c:v>-0.40000000000000036</c:v>
                </c:pt>
                <c:pt idx="31">
                  <c:v>0.20000000000000018</c:v>
                </c:pt>
                <c:pt idx="32">
                  <c:v>0</c:v>
                </c:pt>
                <c:pt idx="33">
                  <c:v>-0.70000000000000062</c:v>
                </c:pt>
                <c:pt idx="34">
                  <c:v>0.19999999999999948</c:v>
                </c:pt>
                <c:pt idx="35">
                  <c:v>0.19999999999999948</c:v>
                </c:pt>
                <c:pt idx="36">
                  <c:v>0.50000000000000044</c:v>
                </c:pt>
                <c:pt idx="37">
                  <c:v>0.99999999999999956</c:v>
                </c:pt>
                <c:pt idx="38">
                  <c:v>0.70000000000000062</c:v>
                </c:pt>
                <c:pt idx="39">
                  <c:v>0.4</c:v>
                </c:pt>
                <c:pt idx="40">
                  <c:v>0.6000000000000002</c:v>
                </c:pt>
                <c:pt idx="41">
                  <c:v>-0.90000000000000013</c:v>
                </c:pt>
                <c:pt idx="42">
                  <c:v>-0.59999999999999987</c:v>
                </c:pt>
              </c:numCache>
            </c:numRef>
          </c:val>
          <c:extLst>
            <c:ext xmlns:c16="http://schemas.microsoft.com/office/drawing/2014/chart" uri="{C3380CC4-5D6E-409C-BE32-E72D297353CC}">
              <c16:uniqueId val="{00000004-ECC3-47CC-B409-83D73C88A5D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ECC3-47CC-B409-83D73C88A5D9}"/>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ECC3-47CC-B409-83D73C88A5D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市区町村別_健診受診率!$FZ$7:$FZ$49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ECC3-47CC-B409-83D73C88A5D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市区町村別_健診受診率!$EO$6</c:f>
              <c:strCache>
                <c:ptCount val="1"/>
                <c:pt idx="0">
                  <c:v>前年度との差分(歯科のみ)</c:v>
                </c:pt>
              </c:strCache>
            </c:strRef>
          </c:tx>
          <c:spPr>
            <a:solidFill>
              <a:schemeClr val="accent1"/>
            </a:solidFill>
            <a:ln>
              <a:noFill/>
            </a:ln>
          </c:spPr>
          <c:invertIfNegative val="0"/>
          <c:dLbls>
            <c:dLbl>
              <c:idx val="26"/>
              <c:layout>
                <c:manualLayout>
                  <c:x val="8.06396825396825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42-4487-9A35-5A2B526A778A}"/>
                </c:ext>
              </c:extLst>
            </c:dLbl>
            <c:dLbl>
              <c:idx val="30"/>
              <c:layout>
                <c:manualLayout>
                  <c:x val="8.06396825396825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42-4487-9A35-5A2B526A778A}"/>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市区町村別_健診受診率!$EO$7:$EO$49</c:f>
              <c:numCache>
                <c:formatCode>General</c:formatCode>
                <c:ptCount val="43"/>
                <c:pt idx="0">
                  <c:v>-0.30000000000000027</c:v>
                </c:pt>
                <c:pt idx="1">
                  <c:v>9.9999999999999395E-2</c:v>
                </c:pt>
                <c:pt idx="2">
                  <c:v>-0.50000000000000044</c:v>
                </c:pt>
                <c:pt idx="3">
                  <c:v>-0.20000000000000018</c:v>
                </c:pt>
                <c:pt idx="4">
                  <c:v>0.59999999999999987</c:v>
                </c:pt>
                <c:pt idx="5">
                  <c:v>0</c:v>
                </c:pt>
                <c:pt idx="6">
                  <c:v>1.5</c:v>
                </c:pt>
                <c:pt idx="7">
                  <c:v>-0.30000000000000027</c:v>
                </c:pt>
                <c:pt idx="8">
                  <c:v>-0.9000000000000008</c:v>
                </c:pt>
                <c:pt idx="9">
                  <c:v>-0.60000000000000053</c:v>
                </c:pt>
                <c:pt idx="10">
                  <c:v>0.40000000000000036</c:v>
                </c:pt>
                <c:pt idx="11">
                  <c:v>-0.69999999999999785</c:v>
                </c:pt>
                <c:pt idx="12">
                  <c:v>0.10000000000000009</c:v>
                </c:pt>
                <c:pt idx="13">
                  <c:v>-0.9000000000000008</c:v>
                </c:pt>
                <c:pt idx="14">
                  <c:v>0.50000000000000044</c:v>
                </c:pt>
                <c:pt idx="15">
                  <c:v>0.70000000000000062</c:v>
                </c:pt>
                <c:pt idx="16">
                  <c:v>-0.50000000000000044</c:v>
                </c:pt>
                <c:pt idx="17">
                  <c:v>0.60000000000000053</c:v>
                </c:pt>
                <c:pt idx="18">
                  <c:v>-0.60000000000000053</c:v>
                </c:pt>
                <c:pt idx="19">
                  <c:v>-0.49999999999999906</c:v>
                </c:pt>
                <c:pt idx="20">
                  <c:v>-0.20000000000000018</c:v>
                </c:pt>
                <c:pt idx="21">
                  <c:v>-1.8000000000000003</c:v>
                </c:pt>
                <c:pt idx="22">
                  <c:v>-0.70000000000000062</c:v>
                </c:pt>
                <c:pt idx="23">
                  <c:v>-0.99999999999999956</c:v>
                </c:pt>
                <c:pt idx="24">
                  <c:v>-1.0999999999999996</c:v>
                </c:pt>
                <c:pt idx="25">
                  <c:v>-1.2999999999999998</c:v>
                </c:pt>
                <c:pt idx="26">
                  <c:v>-0.10000000000000009</c:v>
                </c:pt>
                <c:pt idx="27">
                  <c:v>-0.5999999999999992</c:v>
                </c:pt>
                <c:pt idx="28">
                  <c:v>-0.40000000000000036</c:v>
                </c:pt>
                <c:pt idx="29">
                  <c:v>0.99999999999999956</c:v>
                </c:pt>
                <c:pt idx="30">
                  <c:v>-0.10000000000000009</c:v>
                </c:pt>
                <c:pt idx="31">
                  <c:v>0.90000000000000013</c:v>
                </c:pt>
                <c:pt idx="32">
                  <c:v>-1.7000000000000002</c:v>
                </c:pt>
                <c:pt idx="33">
                  <c:v>-0.69999999999999929</c:v>
                </c:pt>
                <c:pt idx="34">
                  <c:v>0.30000000000000027</c:v>
                </c:pt>
                <c:pt idx="35">
                  <c:v>-1.2000000000000004</c:v>
                </c:pt>
                <c:pt idx="36">
                  <c:v>-1.6999999999999988</c:v>
                </c:pt>
                <c:pt idx="37">
                  <c:v>0.19999999999999879</c:v>
                </c:pt>
                <c:pt idx="38">
                  <c:v>2.2999999999999994</c:v>
                </c:pt>
                <c:pt idx="39">
                  <c:v>0.30000000000000027</c:v>
                </c:pt>
                <c:pt idx="40">
                  <c:v>0.99999999999999989</c:v>
                </c:pt>
                <c:pt idx="41">
                  <c:v>-1.0000000000000002</c:v>
                </c:pt>
                <c:pt idx="42">
                  <c:v>-0.60000000000000053</c:v>
                </c:pt>
              </c:numCache>
            </c:numRef>
          </c:val>
          <c:extLst>
            <c:ext xmlns:c16="http://schemas.microsoft.com/office/drawing/2014/chart" uri="{C3380CC4-5D6E-409C-BE32-E72D297353CC}">
              <c16:uniqueId val="{00000004-5633-4E50-A28E-A01357210EF3}"/>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5633-4E50-A28E-A01357210EF3}"/>
              </c:ext>
            </c:extLst>
          </c:dPt>
          <c:dLbls>
            <c:dLbl>
              <c:idx val="0"/>
              <c:layout>
                <c:manualLayout>
                  <c:x val="-0.24229920634920635"/>
                  <c:y val="-0.8900990193278111"/>
                </c:manualLayout>
              </c:layout>
              <c:tx>
                <c:rich>
                  <a:bodyPr/>
                  <a:lstStyle/>
                  <a:p>
                    <a:fld id="{684D28E9-4118-475A-9AB1-BA0BEF7EF7BD}" type="SERIESNAME">
                      <a:rPr lang="ja-JP" altLang="en-US"/>
                      <a:pPr/>
                      <a:t>[系列名]</a:t>
                    </a:fld>
                    <a:r>
                      <a:rPr lang="ja-JP" altLang="en-US" baseline="0"/>
                      <a:t>
</a:t>
                    </a:r>
                    <a:fld id="{A7D2489E-9EE3-4EE1-8131-4B6CE0D3125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5633-4E50-A28E-A01357210EF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市区町村別_健診受診率!$GL$7:$GL$49</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5633-4E50-A28E-A01357210EF3}"/>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市区町村別_健診受診率!$FA$6</c:f>
              <c:strCache>
                <c:ptCount val="1"/>
                <c:pt idx="0">
                  <c:v>前年度との差分(歯科のみ)</c:v>
                </c:pt>
              </c:strCache>
            </c:strRef>
          </c:tx>
          <c:spPr>
            <a:solidFill>
              <a:schemeClr val="accent1"/>
            </a:solidFill>
            <a:ln>
              <a:noFill/>
            </a:ln>
          </c:spPr>
          <c:invertIfNegative val="0"/>
          <c:dLbls>
            <c:dLbl>
              <c:idx val="42"/>
              <c:layout>
                <c:manualLayout>
                  <c:x val="-4.03174603174603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BB-4954-ACF4-C3D785A509C1}"/>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市区町村別_健診受診率!$FA$7:$FA$49</c:f>
              <c:numCache>
                <c:formatCode>General</c:formatCode>
                <c:ptCount val="43"/>
                <c:pt idx="0">
                  <c:v>0.39999999999999897</c:v>
                </c:pt>
                <c:pt idx="1">
                  <c:v>-0.2999999999999996</c:v>
                </c:pt>
                <c:pt idx="2">
                  <c:v>-1.1000000000000003</c:v>
                </c:pt>
                <c:pt idx="3">
                  <c:v>-0.80000000000000071</c:v>
                </c:pt>
                <c:pt idx="4">
                  <c:v>-0.39999999999999969</c:v>
                </c:pt>
                <c:pt idx="5">
                  <c:v>0.30000000000000027</c:v>
                </c:pt>
                <c:pt idx="6">
                  <c:v>-1.9999999999999991</c:v>
                </c:pt>
                <c:pt idx="7">
                  <c:v>0.7</c:v>
                </c:pt>
                <c:pt idx="8">
                  <c:v>-2.1000000000000005</c:v>
                </c:pt>
                <c:pt idx="9">
                  <c:v>-1.2999999999999998</c:v>
                </c:pt>
                <c:pt idx="10">
                  <c:v>-0.30000000000000027</c:v>
                </c:pt>
                <c:pt idx="11">
                  <c:v>0.69999999999999785</c:v>
                </c:pt>
                <c:pt idx="12">
                  <c:v>-0.20000000000000018</c:v>
                </c:pt>
                <c:pt idx="13">
                  <c:v>9.9999999999998701E-2</c:v>
                </c:pt>
                <c:pt idx="14">
                  <c:v>0.79999999999999938</c:v>
                </c:pt>
                <c:pt idx="15">
                  <c:v>0.20000000000000018</c:v>
                </c:pt>
                <c:pt idx="16">
                  <c:v>-1.4</c:v>
                </c:pt>
                <c:pt idx="17">
                  <c:v>-9.9999999999999395E-2</c:v>
                </c:pt>
                <c:pt idx="18">
                  <c:v>-1.5</c:v>
                </c:pt>
                <c:pt idx="19">
                  <c:v>0.40000000000000036</c:v>
                </c:pt>
                <c:pt idx="20">
                  <c:v>0.40000000000000036</c:v>
                </c:pt>
                <c:pt idx="21">
                  <c:v>0.99999999999999956</c:v>
                </c:pt>
                <c:pt idx="22">
                  <c:v>-0.20000000000000018</c:v>
                </c:pt>
                <c:pt idx="23">
                  <c:v>-0.30000000000000027</c:v>
                </c:pt>
                <c:pt idx="24">
                  <c:v>0.60000000000000053</c:v>
                </c:pt>
                <c:pt idx="25">
                  <c:v>0.40000000000000036</c:v>
                </c:pt>
                <c:pt idx="26">
                  <c:v>1.8000000000000003</c:v>
                </c:pt>
                <c:pt idx="27">
                  <c:v>-0.20000000000000018</c:v>
                </c:pt>
                <c:pt idx="28">
                  <c:v>1.8999999999999997</c:v>
                </c:pt>
                <c:pt idx="29">
                  <c:v>-0.30000000000000027</c:v>
                </c:pt>
                <c:pt idx="30">
                  <c:v>1.4000000000000006</c:v>
                </c:pt>
                <c:pt idx="31">
                  <c:v>-1.6</c:v>
                </c:pt>
                <c:pt idx="32">
                  <c:v>0.30000000000000027</c:v>
                </c:pt>
                <c:pt idx="33">
                  <c:v>-0.50000000000000044</c:v>
                </c:pt>
                <c:pt idx="34">
                  <c:v>-1.2000000000000004</c:v>
                </c:pt>
                <c:pt idx="35">
                  <c:v>-2</c:v>
                </c:pt>
                <c:pt idx="36">
                  <c:v>1.7000000000000002</c:v>
                </c:pt>
                <c:pt idx="37">
                  <c:v>-0.39999999999999897</c:v>
                </c:pt>
                <c:pt idx="38">
                  <c:v>1.2999999999999998</c:v>
                </c:pt>
                <c:pt idx="39">
                  <c:v>1.0000000000000002</c:v>
                </c:pt>
                <c:pt idx="40">
                  <c:v>2.0999999999999996</c:v>
                </c:pt>
                <c:pt idx="41">
                  <c:v>-0.2999999999999996</c:v>
                </c:pt>
                <c:pt idx="42">
                  <c:v>3.6000000000000005</c:v>
                </c:pt>
              </c:numCache>
            </c:numRef>
          </c:val>
          <c:extLst>
            <c:ext xmlns:c16="http://schemas.microsoft.com/office/drawing/2014/chart" uri="{C3380CC4-5D6E-409C-BE32-E72D297353CC}">
              <c16:uniqueId val="{00000004-211B-4880-9468-770222FDDBEC}"/>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211B-4880-9468-770222FDDBEC}"/>
              </c:ext>
            </c:extLst>
          </c:dPt>
          <c:dLbls>
            <c:dLbl>
              <c:idx val="0"/>
              <c:layout>
                <c:manualLayout>
                  <c:x val="7.6203775913518096E-2"/>
                  <c:y val="-0.8751343968506577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211B-4880-9468-770222FDDBEC}"/>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市区町村別_健診受診率!$GX$7:$GX$49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211B-4880-9468-770222FDDBEC}"/>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8861917834608"/>
          <c:y val="5.7110847068298269E-2"/>
          <c:w val="0.77036206232240045"/>
          <c:h val="0.92613932600316984"/>
        </c:manualLayout>
      </c:layout>
      <c:barChart>
        <c:barDir val="bar"/>
        <c:grouping val="stacked"/>
        <c:varyColors val="0"/>
        <c:ser>
          <c:idx val="0"/>
          <c:order val="0"/>
          <c:tx>
            <c:strRef>
              <c:f>年齢別_健診受診率!$AR$3:$AT$3</c:f>
              <c:strCache>
                <c:ptCount val="3"/>
                <c:pt idx="0">
                  <c:v>医科･歯科</c:v>
                </c:pt>
              </c:strCache>
            </c:strRef>
          </c:tx>
          <c:spPr>
            <a:solidFill>
              <a:srgbClr val="95B3D7"/>
            </a:solidFill>
            <a:ln>
              <a:noFill/>
            </a:ln>
          </c:spPr>
          <c:invertIfNegative val="0"/>
          <c:dLbls>
            <c:dLbl>
              <c:idx val="0"/>
              <c:layout>
                <c:manualLayout>
                  <c:x val="3.2112411501228115E-2"/>
                  <c:y val="-1.6121889920595406E-2"/>
                </c:manualLayout>
              </c:layout>
              <c:numFmt formatCode="0.0%" sourceLinked="0"/>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1356258729470692E-2"/>
                      <c:h val="1.3099873642951081E-2"/>
                    </c:manualLayout>
                  </c15:layout>
                </c:ext>
                <c:ext xmlns:c16="http://schemas.microsoft.com/office/drawing/2014/chart" uri="{C3380CC4-5D6E-409C-BE32-E72D297353CC}">
                  <c16:uniqueId val="{00000000-C994-4875-AB8A-B8D81F1895DD}"/>
                </c:ext>
              </c:extLst>
            </c:dLbl>
            <c:dLbl>
              <c:idx val="1"/>
              <c:layout>
                <c:manualLayout>
                  <c:x val="3.5846698453980641E-2"/>
                  <c:y val="-1.7129453490886206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1-C994-4875-AB8A-B8D81F1895DD}"/>
                </c:ext>
              </c:extLst>
            </c:dLbl>
            <c:dLbl>
              <c:idx val="2"/>
              <c:layout>
                <c:manualLayout>
                  <c:x val="3.2112411501228115E-2"/>
                  <c:y val="-1.61217312304240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D0-43F3-A301-102017483F7A}"/>
                </c:ext>
              </c:extLst>
            </c:dLbl>
            <c:dLbl>
              <c:idx val="3"/>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7E8-40B8-9CDB-E3D9910D51D6}"/>
                </c:ext>
              </c:extLst>
            </c:dLbl>
            <c:dLbl>
              <c:idx val="4"/>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7E8-40B8-9CDB-E3D9910D51D6}"/>
                </c:ext>
              </c:extLst>
            </c:dLbl>
            <c:dLbl>
              <c:idx val="5"/>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7E8-40B8-9CDB-E3D9910D51D6}"/>
                </c:ext>
              </c:extLst>
            </c:dLbl>
            <c:dLbl>
              <c:idx val="6"/>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7E8-40B8-9CDB-E3D9910D51D6}"/>
                </c:ext>
              </c:extLst>
            </c:dLbl>
            <c:dLbl>
              <c:idx val="7"/>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7E8-40B8-9CDB-E3D9910D51D6}"/>
                </c:ext>
              </c:extLst>
            </c:dLbl>
            <c:dLbl>
              <c:idx val="8"/>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7E8-40B8-9CDB-E3D9910D51D6}"/>
                </c:ext>
              </c:extLst>
            </c:dLbl>
            <c:dLbl>
              <c:idx val="9"/>
              <c:layout>
                <c:manualLayout>
                  <c:x val="3.4317536001541207E-2"/>
                  <c:y val="-1.712949316342905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3-C994-4875-AB8A-B8D81F1895DD}"/>
                </c:ext>
              </c:extLst>
            </c:dLbl>
            <c:dLbl>
              <c:idx val="10"/>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7E8-40B8-9CDB-E3D9910D51D6}"/>
                </c:ext>
              </c:extLst>
            </c:dLbl>
            <c:dLbl>
              <c:idx val="11"/>
              <c:layout>
                <c:manualLayout>
                  <c:x val="0"/>
                  <c:y val="7.934508558904224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7E8-40B8-9CDB-E3D9910D51D6}"/>
                </c:ext>
              </c:extLst>
            </c:dLbl>
            <c:dLbl>
              <c:idx val="12"/>
              <c:layout>
                <c:manualLayout>
                  <c:x val="2.905408659634927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E0-421D-AB10-247D6539BA33}"/>
                </c:ext>
              </c:extLst>
            </c:dLbl>
            <c:dLbl>
              <c:idx val="13"/>
              <c:layout>
                <c:manualLayout>
                  <c:x val="3.4317536001541207E-2"/>
                  <c:y val="-1.712933447325765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7-31E0-421D-AB10-247D6539BA33}"/>
                </c:ext>
              </c:extLst>
            </c:dLbl>
            <c:dLbl>
              <c:idx val="14"/>
              <c:layout>
                <c:manualLayout>
                  <c:x val="3.2788373549101739E-2"/>
                  <c:y val="-1.71292551281719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8-31E0-421D-AB10-247D6539BA33}"/>
                </c:ext>
              </c:extLst>
            </c:dLbl>
            <c:dLbl>
              <c:idx val="15"/>
              <c:layout>
                <c:manualLayout>
                  <c:x val="2.905408659634927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0-421D-AB10-247D6539BA33}"/>
                </c:ext>
              </c:extLst>
            </c:dLbl>
            <c:dLbl>
              <c:idx val="16"/>
              <c:layout>
                <c:manualLayout>
                  <c:x val="2.9054086596349275E-2"/>
                  <c:y val="-1.61220486107667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D0-43F3-A301-102017483F7A}"/>
                </c:ext>
              </c:extLst>
            </c:dLbl>
            <c:dLbl>
              <c:idx val="17"/>
              <c:layout>
                <c:manualLayout>
                  <c:x val="2.9054086596349275E-2"/>
                  <c:y val="-1.61220486107665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E0-421D-AB10-247D6539BA33}"/>
                </c:ext>
              </c:extLst>
            </c:dLbl>
            <c:dLbl>
              <c:idx val="18"/>
              <c:layout>
                <c:manualLayout>
                  <c:x val="0"/>
                  <c:y val="7.9345085810729847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7E8-40B8-9CDB-E3D9910D51D6}"/>
                </c:ext>
              </c:extLst>
            </c:dLbl>
            <c:dLbl>
              <c:idx val="19"/>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7E8-40B8-9CDB-E3D9910D51D6}"/>
                </c:ext>
              </c:extLst>
            </c:dLbl>
            <c:dLbl>
              <c:idx val="20"/>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7E8-40B8-9CDB-E3D9910D51D6}"/>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tx1"/>
                      </a:solidFill>
                    </a:ln>
                  </c:spPr>
                </c15:leaderLines>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(年齢別_健診受診率!$AR$6:$AT$6,年齢別_健診受診率!$AR$7:$AT$7,年齢別_健診受診率!$AR$8:$AT$8,年齢別_健診受診率!$AR$9:$AT$9,年齢別_健診受診率!$AR$10:$AT$10,年齢別_健診受診率!$AR$11:$AT$11,年齢別_健診受診率!$AR$12:$AT$12)</c:f>
              <c:numCache>
                <c:formatCode>0.0%</c:formatCode>
                <c:ptCount val="21"/>
                <c:pt idx="0">
                  <c:v>3.3454043800655288E-2</c:v>
                </c:pt>
                <c:pt idx="1">
                  <c:v>3.7894736842105266E-2</c:v>
                </c:pt>
                <c:pt idx="2">
                  <c:v>7.5187969924812026E-3</c:v>
                </c:pt>
                <c:pt idx="3">
                  <c:v>6.5551709767786445E-2</c:v>
                </c:pt>
                <c:pt idx="4">
                  <c:v>8.6490250696378834E-2</c:v>
                </c:pt>
                <c:pt idx="5">
                  <c:v>6.6003143006809845E-2</c:v>
                </c:pt>
                <c:pt idx="6">
                  <c:v>5.2380936455967975E-2</c:v>
                </c:pt>
                <c:pt idx="7">
                  <c:v>7.5109100372342558E-2</c:v>
                </c:pt>
                <c:pt idx="8">
                  <c:v>6.2709845120762484E-2</c:v>
                </c:pt>
                <c:pt idx="9">
                  <c:v>3.4269734193064422E-2</c:v>
                </c:pt>
                <c:pt idx="10">
                  <c:v>5.1511603884030026E-2</c:v>
                </c:pt>
                <c:pt idx="11">
                  <c:v>4.6385885031303357E-2</c:v>
                </c:pt>
                <c:pt idx="12">
                  <c:v>1.9047269524368762E-2</c:v>
                </c:pt>
                <c:pt idx="13">
                  <c:v>3.3303228719801313E-2</c:v>
                </c:pt>
                <c:pt idx="14">
                  <c:v>2.757253559199856E-2</c:v>
                </c:pt>
                <c:pt idx="15">
                  <c:v>8.3087435937257339E-3</c:v>
                </c:pt>
                <c:pt idx="16">
                  <c:v>1.7403251660178611E-2</c:v>
                </c:pt>
                <c:pt idx="17">
                  <c:v>1.0397553516819572E-2</c:v>
                </c:pt>
                <c:pt idx="18">
                  <c:v>4.9503759206355462E-2</c:v>
                </c:pt>
                <c:pt idx="19">
                  <c:v>7.1407282300928909E-2</c:v>
                </c:pt>
                <c:pt idx="20">
                  <c:v>5.8989431490645373E-2</c:v>
                </c:pt>
              </c:numCache>
            </c:numRef>
          </c:val>
          <c:extLst>
            <c:ext xmlns:c16="http://schemas.microsoft.com/office/drawing/2014/chart" uri="{C3380CC4-5D6E-409C-BE32-E72D297353CC}">
              <c16:uniqueId val="{00000015-31E0-421D-AB10-247D6539BA33}"/>
            </c:ext>
          </c:extLst>
        </c:ser>
        <c:ser>
          <c:idx val="1"/>
          <c:order val="1"/>
          <c:tx>
            <c:strRef>
              <c:f>年齢別_健診受診率!$AU$3:$AW$3</c:f>
              <c:strCache>
                <c:ptCount val="3"/>
                <c:pt idx="0">
                  <c:v>医科のみ</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(年齢別_健診受診率!$AU$6:$AW$6,年齢別_健診受診率!$AU$7:$AW$7,年齢別_健診受診率!$AU$8:$AW$8,年齢別_健診受診率!$AU$9:$AW$9,年齢別_健診受診率!$AU$10:$AW$10,年齢別_健診受診率!$AU$11:$AW$11,年齢別_健診受診率!$AU$12:$AW$12)</c:f>
              <c:numCache>
                <c:formatCode>0.0%</c:formatCode>
                <c:ptCount val="21"/>
                <c:pt idx="0">
                  <c:v>0.12002069322296947</c:v>
                </c:pt>
                <c:pt idx="1">
                  <c:v>0.1431578947368421</c:v>
                </c:pt>
                <c:pt idx="2">
                  <c:v>0.15789473684210525</c:v>
                </c:pt>
                <c:pt idx="3">
                  <c:v>0.19981536360058344</c:v>
                </c:pt>
                <c:pt idx="4">
                  <c:v>0.23498806207719858</c:v>
                </c:pt>
                <c:pt idx="5">
                  <c:v>0.19111576741749606</c:v>
                </c:pt>
                <c:pt idx="6">
                  <c:v>0.1772082897187823</c:v>
                </c:pt>
                <c:pt idx="7">
                  <c:v>0.22965127917684269</c:v>
                </c:pt>
                <c:pt idx="8">
                  <c:v>0.19278674320372577</c:v>
                </c:pt>
                <c:pt idx="9">
                  <c:v>0.13154106245552877</c:v>
                </c:pt>
                <c:pt idx="10">
                  <c:v>0.17400087229988753</c:v>
                </c:pt>
                <c:pt idx="11">
                  <c:v>0.15637450199203187</c:v>
                </c:pt>
                <c:pt idx="12">
                  <c:v>9.5297514190643959E-2</c:v>
                </c:pt>
                <c:pt idx="13">
                  <c:v>0.12745540754120568</c:v>
                </c:pt>
                <c:pt idx="14">
                  <c:v>0.11587673454676518</c:v>
                </c:pt>
                <c:pt idx="15">
                  <c:v>6.2276751048299425E-2</c:v>
                </c:pt>
                <c:pt idx="16">
                  <c:v>8.6787268147469662E-2</c:v>
                </c:pt>
                <c:pt idx="17">
                  <c:v>7.7064220183486243E-2</c:v>
                </c:pt>
                <c:pt idx="18">
                  <c:v>0.16607589114113555</c:v>
                </c:pt>
                <c:pt idx="19">
                  <c:v>0.21158909145099597</c:v>
                </c:pt>
                <c:pt idx="20">
                  <c:v>0.18026385115241175</c:v>
                </c:pt>
              </c:numCache>
            </c:numRef>
          </c:val>
          <c:extLst>
            <c:ext xmlns:c16="http://schemas.microsoft.com/office/drawing/2014/chart" uri="{C3380CC4-5D6E-409C-BE32-E72D297353CC}">
              <c16:uniqueId val="{00000016-31E0-421D-AB10-247D6539BA33}"/>
            </c:ext>
          </c:extLst>
        </c:ser>
        <c:ser>
          <c:idx val="2"/>
          <c:order val="2"/>
          <c:tx>
            <c:strRef>
              <c:f>年齢別_健診受診率!$AX$3:$AZ$3</c:f>
              <c:strCache>
                <c:ptCount val="3"/>
                <c:pt idx="0">
                  <c:v>歯科のみ</c:v>
                </c:pt>
              </c:strCache>
            </c:strRef>
          </c:tx>
          <c:spPr>
            <a:solidFill>
              <a:srgbClr val="77933C"/>
            </a:solidFill>
          </c:spPr>
          <c:invertIfNegative val="0"/>
          <c:dLbls>
            <c:dLbl>
              <c:idx val="0"/>
              <c:layout>
                <c:manualLayout>
                  <c:x val="0"/>
                  <c:y val="2.3803525699805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E8-40B8-9CDB-E3D9910D51D6}"/>
                </c:ext>
              </c:extLst>
            </c:dLbl>
            <c:dLbl>
              <c:idx val="1"/>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E8-40B8-9CDB-E3D9910D51D6}"/>
                </c:ext>
              </c:extLst>
            </c:dLbl>
            <c:dLbl>
              <c:idx val="2"/>
              <c:layout>
                <c:manualLayout>
                  <c:x val="3.4317536001541207E-2"/>
                  <c:y val="-1.712996923394303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2-77E8-40B8-9CDB-E3D9910D51D6}"/>
                </c:ext>
              </c:extLst>
            </c:dLbl>
            <c:dLbl>
              <c:idx val="3"/>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E8-40B8-9CDB-E3D9910D51D6}"/>
                </c:ext>
              </c:extLst>
            </c:dLbl>
            <c:dLbl>
              <c:idx val="4"/>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E8-40B8-9CDB-E3D9910D51D6}"/>
                </c:ext>
              </c:extLst>
            </c:dLbl>
            <c:dLbl>
              <c:idx val="5"/>
              <c:layout>
                <c:manualLayout>
                  <c:x val="0"/>
                  <c:y val="2.38035256951866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E8-40B8-9CDB-E3D9910D51D6}"/>
                </c:ext>
              </c:extLst>
            </c:dLbl>
            <c:dLbl>
              <c:idx val="6"/>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E8-40B8-9CDB-E3D9910D51D6}"/>
                </c:ext>
              </c:extLst>
            </c:dLbl>
            <c:dLbl>
              <c:idx val="7"/>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E8-40B8-9CDB-E3D9910D51D6}"/>
                </c:ext>
              </c:extLst>
            </c:dLbl>
            <c:dLbl>
              <c:idx val="8"/>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E8-40B8-9CDB-E3D9910D51D6}"/>
                </c:ext>
              </c:extLst>
            </c:dLbl>
            <c:dLbl>
              <c:idx val="9"/>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E8-40B8-9CDB-E3D9910D51D6}"/>
                </c:ext>
              </c:extLst>
            </c:dLbl>
            <c:dLbl>
              <c:idx val="10"/>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E8-40B8-9CDB-E3D9910D51D6}"/>
                </c:ext>
              </c:extLst>
            </c:dLbl>
            <c:dLbl>
              <c:idx val="11"/>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E8-40B8-9CDB-E3D9910D51D6}"/>
                </c:ext>
              </c:extLst>
            </c:dLbl>
            <c:dLbl>
              <c:idx val="12"/>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E8-40B8-9CDB-E3D9910D51D6}"/>
                </c:ext>
              </c:extLst>
            </c:dLbl>
            <c:dLbl>
              <c:idx val="13"/>
              <c:layout>
                <c:manualLayout>
                  <c:x val="0"/>
                  <c:y val="2.38035257136606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E8-40B8-9CDB-E3D9910D51D6}"/>
                </c:ext>
              </c:extLst>
            </c:dLbl>
            <c:dLbl>
              <c:idx val="14"/>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E8-40B8-9CDB-E3D9910D51D6}"/>
                </c:ext>
              </c:extLst>
            </c:dLbl>
            <c:dLbl>
              <c:idx val="15"/>
              <c:layout>
                <c:manualLayout>
                  <c:x val="3.125921109666230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1-95D0-43F3-A301-102017483F7A}"/>
                </c:ext>
              </c:extLst>
            </c:dLbl>
            <c:dLbl>
              <c:idx val="16"/>
              <c:layout>
                <c:manualLayout>
                  <c:x val="3.5846698453980641E-2"/>
                  <c:y val="-1.713020726920002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F-77E8-40B8-9CDB-E3D9910D51D6}"/>
                </c:ext>
              </c:extLst>
            </c:dLbl>
            <c:dLbl>
              <c:idx val="17"/>
              <c:layout>
                <c:manualLayout>
                  <c:x val="3.4317536001541145E-2"/>
                  <c:y val="-1.7129334473257731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1179020372778499E-2"/>
                      <c:h val="1.6122921406709022E-2"/>
                    </c:manualLayout>
                  </c15:layout>
                </c:ext>
                <c:ext xmlns:c16="http://schemas.microsoft.com/office/drawing/2014/chart" uri="{C3380CC4-5D6E-409C-BE32-E72D297353CC}">
                  <c16:uniqueId val="{00000003-95D0-43F3-A301-102017483F7A}"/>
                </c:ext>
              </c:extLst>
            </c:dLbl>
            <c:dLbl>
              <c:idx val="18"/>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E8-40B8-9CDB-E3D9910D51D6}"/>
                </c:ext>
              </c:extLst>
            </c:dLbl>
            <c:dLbl>
              <c:idx val="19"/>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E8-40B8-9CDB-E3D9910D51D6}"/>
                </c:ext>
              </c:extLst>
            </c:dLbl>
            <c:dLbl>
              <c:idx val="20"/>
              <c:layout>
                <c:manualLayout>
                  <c:x val="0"/>
                  <c:y val="2.38035257136606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E8-40B8-9CDB-E3D9910D51D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(年齢別_健診受診率!$AX$6:$AZ$6,年齢別_健診受診率!$AX$7:$AZ$7,年齢別_健診受診率!$AX$8:$AZ$8,年齢別_健診受診率!$AX$9:$AZ$9,年齢別_健診受診率!$AX$10:$AZ$10,年齢別_健診受診率!$AX$11:$AZ$11,年齢別_健診受診率!$AX$12:$AZ$12)</c:f>
              <c:numCache>
                <c:formatCode>0.0%</c:formatCode>
                <c:ptCount val="21"/>
                <c:pt idx="0">
                  <c:v>4.8284186928780823E-2</c:v>
                </c:pt>
                <c:pt idx="1">
                  <c:v>4.2105263157894736E-2</c:v>
                </c:pt>
                <c:pt idx="2">
                  <c:v>3.7593984962406013E-2</c:v>
                </c:pt>
                <c:pt idx="3">
                  <c:v>7.3203412590003014E-2</c:v>
                </c:pt>
                <c:pt idx="4">
                  <c:v>7.8004377238360526E-2</c:v>
                </c:pt>
                <c:pt idx="5">
                  <c:v>7.8889470927187011E-2</c:v>
                </c:pt>
                <c:pt idx="6">
                  <c:v>7.9897398510472506E-2</c:v>
                </c:pt>
                <c:pt idx="7">
                  <c:v>8.4544447558420416E-2</c:v>
                </c:pt>
                <c:pt idx="8">
                  <c:v>8.6284703418895992E-2</c:v>
                </c:pt>
                <c:pt idx="9">
                  <c:v>6.8197488099637604E-2</c:v>
                </c:pt>
                <c:pt idx="10">
                  <c:v>8.0527052774143196E-2</c:v>
                </c:pt>
                <c:pt idx="11">
                  <c:v>8.2740466704610133E-2</c:v>
                </c:pt>
                <c:pt idx="12">
                  <c:v>4.7196124486200822E-2</c:v>
                </c:pt>
                <c:pt idx="13">
                  <c:v>6.0623165500112895E-2</c:v>
                </c:pt>
                <c:pt idx="14">
                  <c:v>6.3795278428545682E-2</c:v>
                </c:pt>
                <c:pt idx="15">
                  <c:v>2.3761453641869854E-2</c:v>
                </c:pt>
                <c:pt idx="16">
                  <c:v>3.8012365468284862E-2</c:v>
                </c:pt>
                <c:pt idx="17">
                  <c:v>3.4250764525993883E-2</c:v>
                </c:pt>
                <c:pt idx="18">
                  <c:v>7.0594924618888555E-2</c:v>
                </c:pt>
                <c:pt idx="19">
                  <c:v>7.841968440050999E-2</c:v>
                </c:pt>
                <c:pt idx="20">
                  <c:v>7.9888839530150732E-2</c:v>
                </c:pt>
              </c:numCache>
            </c:numRef>
          </c:val>
          <c:extLst>
            <c:ext xmlns:c16="http://schemas.microsoft.com/office/drawing/2014/chart" uri="{C3380CC4-5D6E-409C-BE32-E72D297353CC}">
              <c16:uniqueId val="{00000017-31E0-421D-AB10-247D6539BA33}"/>
            </c:ext>
          </c:extLst>
        </c:ser>
        <c:ser>
          <c:idx val="3"/>
          <c:order val="3"/>
          <c:tx>
            <c:strRef>
              <c:f>年齢別_健診受診率!$BA$3:$BC$3</c:f>
              <c:strCache>
                <c:ptCount val="3"/>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(年齢別_健診受診率!$BA$6:$BC$6,年齢別_健診受診率!$BA$7:$BC$7,年齢別_健診受診率!$BA$8:$BC$8,年齢別_健診受診率!$BA$9:$BC$9,年齢別_健診受診率!$BA$10:$BC$10,年齢別_健診受診率!$BA$11:$BC$11,年齢別_健診受診率!$BA$12:$BC$12)</c:f>
              <c:numCache>
                <c:formatCode>0.0%</c:formatCode>
                <c:ptCount val="21"/>
                <c:pt idx="0">
                  <c:v>0.79824107604759442</c:v>
                </c:pt>
                <c:pt idx="1">
                  <c:v>0.77684210526315789</c:v>
                </c:pt>
                <c:pt idx="2">
                  <c:v>0.79699248120300747</c:v>
                </c:pt>
                <c:pt idx="3">
                  <c:v>0.66142951404162709</c:v>
                </c:pt>
                <c:pt idx="4">
                  <c:v>0.60051730998806208</c:v>
                </c:pt>
                <c:pt idx="5">
                  <c:v>0.66399161864850709</c:v>
                </c:pt>
                <c:pt idx="6">
                  <c:v>0.69051337531477719</c:v>
                </c:pt>
                <c:pt idx="7">
                  <c:v>0.61069517289239439</c:v>
                </c:pt>
                <c:pt idx="8">
                  <c:v>0.65821870825661577</c:v>
                </c:pt>
                <c:pt idx="9">
                  <c:v>0.76599171525176923</c:v>
                </c:pt>
                <c:pt idx="10">
                  <c:v>0.69396047104193925</c:v>
                </c:pt>
                <c:pt idx="11">
                  <c:v>0.71449914627205469</c:v>
                </c:pt>
                <c:pt idx="12">
                  <c:v>0.83845909179878642</c:v>
                </c:pt>
                <c:pt idx="13">
                  <c:v>0.77861819823888012</c:v>
                </c:pt>
                <c:pt idx="14">
                  <c:v>0.79275545143269055</c:v>
                </c:pt>
                <c:pt idx="15">
                  <c:v>0.905653051716105</c:v>
                </c:pt>
                <c:pt idx="16">
                  <c:v>0.85779711472406683</c:v>
                </c:pt>
                <c:pt idx="17">
                  <c:v>0.87828746177370032</c:v>
                </c:pt>
                <c:pt idx="18">
                  <c:v>0.71382542503362045</c:v>
                </c:pt>
                <c:pt idx="19">
                  <c:v>0.63858394184756506</c:v>
                </c:pt>
                <c:pt idx="20">
                  <c:v>0.68085787782679219</c:v>
                </c:pt>
              </c:numCache>
            </c:numRef>
          </c:val>
          <c:extLst>
            <c:ext xmlns:c16="http://schemas.microsoft.com/office/drawing/2014/chart" uri="{C3380CC4-5D6E-409C-BE32-E72D297353CC}">
              <c16:uniqueId val="{00000018-31E0-421D-AB10-247D6539BA33}"/>
            </c:ext>
          </c:extLst>
        </c:ser>
        <c:dLbls>
          <c:dLblPos val="ctr"/>
          <c:showLegendKey val="0"/>
          <c:showVal val="1"/>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txPr>
          <a:bodyPr/>
          <a:lstStyle/>
          <a:p>
            <a:pPr>
              <a:defRPr sz="1000" baseline="0"/>
            </a:pPr>
            <a:endParaRPr lang="ja-JP"/>
          </a:p>
        </c:tx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60955275158839E-3"/>
          <c:w val="0.4759150893416173"/>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市区町村別_健診受診率!$EF$6</c:f>
              <c:strCache>
                <c:ptCount val="1"/>
                <c:pt idx="0">
                  <c:v>前年度との差分(未受診)</c:v>
                </c:pt>
              </c:strCache>
            </c:strRef>
          </c:tx>
          <c:spPr>
            <a:solidFill>
              <a:schemeClr val="accent1"/>
            </a:solidFill>
            <a:ln>
              <a:noFill/>
            </a:ln>
          </c:spPr>
          <c:invertIfNegative val="0"/>
          <c:dLbls>
            <c:dLbl>
              <c:idx val="4"/>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82-4C44-B175-E64A548C55E3}"/>
                </c:ext>
              </c:extLst>
            </c:dLbl>
            <c:dLbl>
              <c:idx val="11"/>
              <c:layout>
                <c:manualLayout>
                  <c:x val="-1.0078730158730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82-4C44-B175-E64A548C55E3}"/>
                </c:ext>
              </c:extLst>
            </c:dLbl>
            <c:dLbl>
              <c:idx val="12"/>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82-4C44-B175-E64A548C55E3}"/>
                </c:ext>
              </c:extLst>
            </c:dLbl>
            <c:dLbl>
              <c:idx val="14"/>
              <c:layout>
                <c:manualLayout>
                  <c:x val="2.41922222222222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82-4C44-B175-E64A548C55E3}"/>
                </c:ext>
              </c:extLst>
            </c:dLbl>
            <c:dLbl>
              <c:idx val="15"/>
              <c:layout>
                <c:manualLayout>
                  <c:x val="2.41922222222222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82-4C44-B175-E64A548C55E3}"/>
                </c:ext>
              </c:extLst>
            </c:dLbl>
            <c:dLbl>
              <c:idx val="18"/>
              <c:layout>
                <c:manualLayout>
                  <c:x val="1.61280952380952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82-4C44-B175-E64A548C55E3}"/>
                </c:ext>
              </c:extLst>
            </c:dLbl>
            <c:dLbl>
              <c:idx val="24"/>
              <c:layout>
                <c:manualLayout>
                  <c:x val="-1.20944444444443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82-4C44-B175-E64A548C55E3}"/>
                </c:ext>
              </c:extLst>
            </c:dLbl>
            <c:dLbl>
              <c:idx val="25"/>
              <c:layout>
                <c:manualLayout>
                  <c:x val="2.41922222222222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82-4C44-B175-E64A548C55E3}"/>
                </c:ext>
              </c:extLst>
            </c:dLbl>
            <c:dLbl>
              <c:idx val="28"/>
              <c:layout>
                <c:manualLayout>
                  <c:x val="6.0479365079365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82-4C44-B175-E64A548C55E3}"/>
                </c:ext>
              </c:extLst>
            </c:dLbl>
            <c:dLbl>
              <c:idx val="32"/>
              <c:layout>
                <c:manualLayout>
                  <c:x val="-1.0078730158730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82-4C44-B175-E64A548C55E3}"/>
                </c:ext>
              </c:extLst>
            </c:dLbl>
            <c:dLbl>
              <c:idx val="33"/>
              <c:layout>
                <c:manualLayout>
                  <c:x val="-1.00787301587301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82-4C44-B175-E64A548C55E3}"/>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市区町村別_健診受診率!$EF$7:$EF$49</c:f>
              <c:numCache>
                <c:formatCode>General</c:formatCode>
                <c:ptCount val="43"/>
                <c:pt idx="0">
                  <c:v>-1.2000000000000011</c:v>
                </c:pt>
                <c:pt idx="1">
                  <c:v>-1.5000000000000013</c:v>
                </c:pt>
                <c:pt idx="2">
                  <c:v>-0.60000000000000053</c:v>
                </c:pt>
                <c:pt idx="3">
                  <c:v>-0.70000000000000062</c:v>
                </c:pt>
                <c:pt idx="4">
                  <c:v>-1.0999999999999899</c:v>
                </c:pt>
                <c:pt idx="5">
                  <c:v>-0.50000000000000044</c:v>
                </c:pt>
                <c:pt idx="6">
                  <c:v>-0.20000000000000018</c:v>
                </c:pt>
                <c:pt idx="7">
                  <c:v>-1.2000000000000011</c:v>
                </c:pt>
                <c:pt idx="8">
                  <c:v>-0.40000000000000036</c:v>
                </c:pt>
                <c:pt idx="9">
                  <c:v>0.40000000000000036</c:v>
                </c:pt>
                <c:pt idx="10">
                  <c:v>-2.7000000000000024</c:v>
                </c:pt>
                <c:pt idx="11">
                  <c:v>-0.80000000000000071</c:v>
                </c:pt>
                <c:pt idx="12">
                  <c:v>-1.100000000000001</c:v>
                </c:pt>
                <c:pt idx="13">
                  <c:v>-1.5000000000000013</c:v>
                </c:pt>
                <c:pt idx="14">
                  <c:v>-0.9000000000000008</c:v>
                </c:pt>
                <c:pt idx="15">
                  <c:v>-0.9000000000000008</c:v>
                </c:pt>
                <c:pt idx="16">
                  <c:v>-2.200000000000002</c:v>
                </c:pt>
                <c:pt idx="17">
                  <c:v>-1.6000000000000014</c:v>
                </c:pt>
                <c:pt idx="18">
                  <c:v>-1.0000000000000009</c:v>
                </c:pt>
                <c:pt idx="19">
                  <c:v>-1.2000000000000011</c:v>
                </c:pt>
                <c:pt idx="20">
                  <c:v>-1.8000000000000016</c:v>
                </c:pt>
                <c:pt idx="21">
                  <c:v>-3.1999999999999917</c:v>
                </c:pt>
                <c:pt idx="22">
                  <c:v>-1.4000000000000012</c:v>
                </c:pt>
                <c:pt idx="23">
                  <c:v>0.20000000000000018</c:v>
                </c:pt>
                <c:pt idx="24">
                  <c:v>-0.80000000000000071</c:v>
                </c:pt>
                <c:pt idx="25">
                  <c:v>-0.9000000000000008</c:v>
                </c:pt>
                <c:pt idx="26">
                  <c:v>-1.3000000000000012</c:v>
                </c:pt>
                <c:pt idx="27">
                  <c:v>-1.3000000000000012</c:v>
                </c:pt>
                <c:pt idx="28">
                  <c:v>-1.100000000000001</c:v>
                </c:pt>
                <c:pt idx="29">
                  <c:v>-0.10000000000000009</c:v>
                </c:pt>
                <c:pt idx="30">
                  <c:v>-2.0000000000000018</c:v>
                </c:pt>
                <c:pt idx="31">
                  <c:v>-2.1000000000000019</c:v>
                </c:pt>
                <c:pt idx="32">
                  <c:v>-0.80000000000000071</c:v>
                </c:pt>
                <c:pt idx="33">
                  <c:v>-0.80000000000000071</c:v>
                </c:pt>
                <c:pt idx="34">
                  <c:v>-0.50000000000000044</c:v>
                </c:pt>
                <c:pt idx="35">
                  <c:v>-3.1000000000000028</c:v>
                </c:pt>
                <c:pt idx="36">
                  <c:v>-0.60000000000000053</c:v>
                </c:pt>
                <c:pt idx="37">
                  <c:v>-3.5000000000000031</c:v>
                </c:pt>
                <c:pt idx="38">
                  <c:v>-1.4999999999999902</c:v>
                </c:pt>
                <c:pt idx="39">
                  <c:v>-2.300000000000002</c:v>
                </c:pt>
                <c:pt idx="40">
                  <c:v>-4.0000000000000036</c:v>
                </c:pt>
                <c:pt idx="41">
                  <c:v>-1.2000000000000011</c:v>
                </c:pt>
                <c:pt idx="42">
                  <c:v>1.5000000000000013</c:v>
                </c:pt>
              </c:numCache>
            </c:numRef>
          </c:val>
          <c:extLst>
            <c:ext xmlns:c16="http://schemas.microsoft.com/office/drawing/2014/chart" uri="{C3380CC4-5D6E-409C-BE32-E72D297353CC}">
              <c16:uniqueId val="{00000004-F580-4B59-9AE8-9D9B8AC84E52}"/>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F580-4B59-9AE8-9D9B8AC84E52}"/>
              </c:ext>
            </c:extLst>
          </c:dPt>
          <c:dLbls>
            <c:dLbl>
              <c:idx val="0"/>
              <c:layout>
                <c:manualLayout>
                  <c:x val="-0.24431507936507943"/>
                  <c:y val="-0.8900990193278111"/>
                </c:manualLayout>
              </c:layout>
              <c:tx>
                <c:rich>
                  <a:bodyPr/>
                  <a:lstStyle/>
                  <a:p>
                    <a:fld id="{9704D3B7-FDBE-4D11-8403-FF43E986F927}" type="SERIESNAME">
                      <a:rPr lang="ja-JP" altLang="en-US"/>
                      <a:pPr/>
                      <a:t>[系列名]</a:t>
                    </a:fld>
                    <a:r>
                      <a:rPr lang="ja-JP" altLang="en-US" baseline="0"/>
                      <a:t>
</a:t>
                    </a:r>
                    <a:fld id="{0621C7A1-BAD4-46A0-902F-E3C6F5252605}"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F580-4B59-9AE8-9D9B8AC84E5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市区町村別_健診受診率!$GC$7:$GC$49</c:f>
              <c:numCache>
                <c:formatCode>General</c:formatCode>
                <c:ptCount val="43"/>
                <c:pt idx="0">
                  <c:v>-1.2000000000000011</c:v>
                </c:pt>
                <c:pt idx="1">
                  <c:v>-1.2000000000000011</c:v>
                </c:pt>
                <c:pt idx="2">
                  <c:v>-1.2000000000000011</c:v>
                </c:pt>
                <c:pt idx="3">
                  <c:v>-1.2000000000000011</c:v>
                </c:pt>
                <c:pt idx="4">
                  <c:v>-1.2000000000000011</c:v>
                </c:pt>
                <c:pt idx="5">
                  <c:v>-1.2000000000000011</c:v>
                </c:pt>
                <c:pt idx="6">
                  <c:v>-1.2000000000000011</c:v>
                </c:pt>
                <c:pt idx="7">
                  <c:v>-1.2000000000000011</c:v>
                </c:pt>
                <c:pt idx="8">
                  <c:v>-1.2000000000000011</c:v>
                </c:pt>
                <c:pt idx="9">
                  <c:v>-1.2000000000000011</c:v>
                </c:pt>
                <c:pt idx="10">
                  <c:v>-1.2000000000000011</c:v>
                </c:pt>
                <c:pt idx="11">
                  <c:v>-1.2000000000000011</c:v>
                </c:pt>
                <c:pt idx="12">
                  <c:v>-1.2000000000000011</c:v>
                </c:pt>
                <c:pt idx="13">
                  <c:v>-1.2000000000000011</c:v>
                </c:pt>
                <c:pt idx="14">
                  <c:v>-1.2000000000000011</c:v>
                </c:pt>
                <c:pt idx="15">
                  <c:v>-1.2000000000000011</c:v>
                </c:pt>
                <c:pt idx="16">
                  <c:v>-1.2000000000000011</c:v>
                </c:pt>
                <c:pt idx="17">
                  <c:v>-1.2000000000000011</c:v>
                </c:pt>
                <c:pt idx="18">
                  <c:v>-1.2000000000000011</c:v>
                </c:pt>
                <c:pt idx="19">
                  <c:v>-1.2000000000000011</c:v>
                </c:pt>
                <c:pt idx="20">
                  <c:v>-1.2000000000000011</c:v>
                </c:pt>
                <c:pt idx="21">
                  <c:v>-1.2000000000000011</c:v>
                </c:pt>
                <c:pt idx="22">
                  <c:v>-1.2000000000000011</c:v>
                </c:pt>
                <c:pt idx="23">
                  <c:v>-1.2000000000000011</c:v>
                </c:pt>
                <c:pt idx="24">
                  <c:v>-1.2000000000000011</c:v>
                </c:pt>
                <c:pt idx="25">
                  <c:v>-1.2000000000000011</c:v>
                </c:pt>
                <c:pt idx="26">
                  <c:v>-1.2000000000000011</c:v>
                </c:pt>
                <c:pt idx="27">
                  <c:v>-1.2000000000000011</c:v>
                </c:pt>
                <c:pt idx="28">
                  <c:v>-1.2000000000000011</c:v>
                </c:pt>
                <c:pt idx="29">
                  <c:v>-1.2000000000000011</c:v>
                </c:pt>
                <c:pt idx="30">
                  <c:v>-1.2000000000000011</c:v>
                </c:pt>
                <c:pt idx="31">
                  <c:v>-1.2000000000000011</c:v>
                </c:pt>
                <c:pt idx="32">
                  <c:v>-1.2000000000000011</c:v>
                </c:pt>
                <c:pt idx="33">
                  <c:v>-1.2000000000000011</c:v>
                </c:pt>
                <c:pt idx="34">
                  <c:v>-1.2000000000000011</c:v>
                </c:pt>
                <c:pt idx="35">
                  <c:v>-1.2000000000000011</c:v>
                </c:pt>
                <c:pt idx="36">
                  <c:v>-1.2000000000000011</c:v>
                </c:pt>
                <c:pt idx="37">
                  <c:v>-1.2000000000000011</c:v>
                </c:pt>
                <c:pt idx="38">
                  <c:v>-1.2000000000000011</c:v>
                </c:pt>
                <c:pt idx="39">
                  <c:v>-1.2000000000000011</c:v>
                </c:pt>
                <c:pt idx="40">
                  <c:v>-1.2000000000000011</c:v>
                </c:pt>
                <c:pt idx="41">
                  <c:v>-1.2000000000000011</c:v>
                </c:pt>
                <c:pt idx="42">
                  <c:v>-1.2000000000000011</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F580-4B59-9AE8-9D9B8AC84E52}"/>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市区町村別_健診受診率!$ER$6</c:f>
              <c:strCache>
                <c:ptCount val="1"/>
                <c:pt idx="0">
                  <c:v>前年度との差分(未受診)</c:v>
                </c:pt>
              </c:strCache>
            </c:strRef>
          </c:tx>
          <c:spPr>
            <a:solidFill>
              <a:schemeClr val="accent1"/>
            </a:solidFill>
            <a:ln>
              <a:noFill/>
            </a:ln>
          </c:spPr>
          <c:invertIfNegative val="0"/>
          <c:dLbls>
            <c:dLbl>
              <c:idx val="3"/>
              <c:layout>
                <c:manualLayout>
                  <c:x val="-6.05619047619047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DB-4B80-8F52-C38362BD49A5}"/>
                </c:ext>
              </c:extLst>
            </c:dLbl>
            <c:dLbl>
              <c:idx val="7"/>
              <c:layout>
                <c:manualLayout>
                  <c:x val="1.41208960340558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CE-4AF7-BAB1-47A09936820F}"/>
                </c:ext>
              </c:extLst>
            </c:dLbl>
            <c:dLbl>
              <c:idx val="9"/>
              <c:layout>
                <c:manualLayout>
                  <c:x val="4.8377619047619044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CE-4AF7-BAB1-47A09936820F}"/>
                </c:ext>
              </c:extLst>
            </c:dLbl>
            <c:dLbl>
              <c:idx val="11"/>
              <c:layout>
                <c:manualLayout>
                  <c:x val="-6.06063016363757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DB-4B80-8F52-C38362BD49A5}"/>
                </c:ext>
              </c:extLst>
            </c:dLbl>
            <c:dLbl>
              <c:idx val="15"/>
              <c:layout>
                <c:manualLayout>
                  <c:x val="2.02031610788488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DB-4B80-8F52-C38362BD49A5}"/>
                </c:ext>
              </c:extLst>
            </c:dLbl>
            <c:dLbl>
              <c:idx val="16"/>
              <c:layout>
                <c:manualLayout>
                  <c:x val="4.042525267870857E-2"/>
                  <c:y val="7.855445975908938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CE-4AF7-BAB1-47A09936820F}"/>
                </c:ext>
              </c:extLst>
            </c:dLbl>
            <c:dLbl>
              <c:idx val="19"/>
              <c:layout>
                <c:manualLayout>
                  <c:x val="2.02031610788488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DB-4B80-8F52-C38362BD49A5}"/>
                </c:ext>
              </c:extLst>
            </c:dLbl>
            <c:dLbl>
              <c:idx val="20"/>
              <c:layout>
                <c:manualLayout>
                  <c:x val="3.22611075627431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CE-4AF7-BAB1-47A09936820F}"/>
                </c:ext>
              </c:extLst>
            </c:dLbl>
            <c:dLbl>
              <c:idx val="21"/>
              <c:layout>
                <c:manualLayout>
                  <c:x val="4.0425093598700002E-2"/>
                  <c:y val="7.855445975908938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CE-4AF7-BAB1-47A09936820F}"/>
                </c:ext>
              </c:extLst>
            </c:dLbl>
            <c:dLbl>
              <c:idx val="29"/>
              <c:layout>
                <c:manualLayout>
                  <c:x val="-6.05619047619047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DB-4B80-8F52-C38362BD49A5}"/>
                </c:ext>
              </c:extLst>
            </c:dLbl>
            <c:dLbl>
              <c:idx val="34"/>
              <c:layout>
                <c:manualLayout>
                  <c:x val="4.0425570838725486E-2"/>
                  <c:y val="7.85544596859298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CE-4AF7-BAB1-47A09936820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市区町村別_健診受診率!$ER$7:$ER$49</c:f>
              <c:numCache>
                <c:formatCode>General</c:formatCode>
                <c:ptCount val="43"/>
                <c:pt idx="0">
                  <c:v>-1.7000000000000015</c:v>
                </c:pt>
                <c:pt idx="1">
                  <c:v>-1.8999999999999906</c:v>
                </c:pt>
                <c:pt idx="2">
                  <c:v>0</c:v>
                </c:pt>
                <c:pt idx="3">
                  <c:v>-0.59999999999998943</c:v>
                </c:pt>
                <c:pt idx="4">
                  <c:v>-0.10000000000000009</c:v>
                </c:pt>
                <c:pt idx="5">
                  <c:v>-0.40000000000000036</c:v>
                </c:pt>
                <c:pt idx="6">
                  <c:v>-4.2000000000000037</c:v>
                </c:pt>
                <c:pt idx="7">
                  <c:v>-1.2000000000000011</c:v>
                </c:pt>
                <c:pt idx="8">
                  <c:v>1.0000000000000009</c:v>
                </c:pt>
                <c:pt idx="9">
                  <c:v>-0.70000000000000062</c:v>
                </c:pt>
                <c:pt idx="10">
                  <c:v>-3.1999999999999917</c:v>
                </c:pt>
                <c:pt idx="11">
                  <c:v>-0.60000000000000053</c:v>
                </c:pt>
                <c:pt idx="12">
                  <c:v>-1.6000000000000014</c:v>
                </c:pt>
                <c:pt idx="13">
                  <c:v>-3.1000000000000028</c:v>
                </c:pt>
                <c:pt idx="14">
                  <c:v>0.50000000000000044</c:v>
                </c:pt>
                <c:pt idx="15">
                  <c:v>-1.4000000000000012</c:v>
                </c:pt>
                <c:pt idx="16">
                  <c:v>-0.80000000000000071</c:v>
                </c:pt>
                <c:pt idx="17">
                  <c:v>-2.300000000000002</c:v>
                </c:pt>
                <c:pt idx="18">
                  <c:v>-0.40000000000000036</c:v>
                </c:pt>
                <c:pt idx="19">
                  <c:v>-1.4000000000000012</c:v>
                </c:pt>
                <c:pt idx="20">
                  <c:v>-0.9000000000000008</c:v>
                </c:pt>
                <c:pt idx="21">
                  <c:v>-0.80000000000000071</c:v>
                </c:pt>
                <c:pt idx="22">
                  <c:v>-1.7999999999999905</c:v>
                </c:pt>
                <c:pt idx="23">
                  <c:v>2.0000000000000018</c:v>
                </c:pt>
                <c:pt idx="24">
                  <c:v>-1.5999999999999903</c:v>
                </c:pt>
                <c:pt idx="25">
                  <c:v>-0.30000000000000027</c:v>
                </c:pt>
                <c:pt idx="26">
                  <c:v>-2.6000000000000023</c:v>
                </c:pt>
                <c:pt idx="27">
                  <c:v>-1.7000000000000015</c:v>
                </c:pt>
                <c:pt idx="28">
                  <c:v>-2.9000000000000026</c:v>
                </c:pt>
                <c:pt idx="29">
                  <c:v>-0.60000000000000053</c:v>
                </c:pt>
                <c:pt idx="30">
                  <c:v>-1.8000000000000016</c:v>
                </c:pt>
                <c:pt idx="31">
                  <c:v>-4.3000000000000043</c:v>
                </c:pt>
                <c:pt idx="32">
                  <c:v>-0.10000000000000009</c:v>
                </c:pt>
                <c:pt idx="33">
                  <c:v>-3.400000000000003</c:v>
                </c:pt>
                <c:pt idx="34">
                  <c:v>-0.80000000000000071</c:v>
                </c:pt>
                <c:pt idx="35">
                  <c:v>-4.5000000000000036</c:v>
                </c:pt>
                <c:pt idx="36">
                  <c:v>4.1000000000000032</c:v>
                </c:pt>
                <c:pt idx="37">
                  <c:v>-0.30000000000000027</c:v>
                </c:pt>
                <c:pt idx="38">
                  <c:v>-2.7000000000000024</c:v>
                </c:pt>
                <c:pt idx="39">
                  <c:v>-2.4000000000000021</c:v>
                </c:pt>
                <c:pt idx="40">
                  <c:v>1.0000000000000009</c:v>
                </c:pt>
                <c:pt idx="41">
                  <c:v>-2.5999999999999912</c:v>
                </c:pt>
                <c:pt idx="42">
                  <c:v>0.30000000000000027</c:v>
                </c:pt>
              </c:numCache>
            </c:numRef>
          </c:val>
          <c:extLst>
            <c:ext xmlns:c16="http://schemas.microsoft.com/office/drawing/2014/chart" uri="{C3380CC4-5D6E-409C-BE32-E72D297353CC}">
              <c16:uniqueId val="{00000004-9D0C-43B5-BD11-FC111C5E8D5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9D0C-43B5-BD11-FC111C5E8D54}"/>
              </c:ext>
            </c:extLst>
          </c:dPt>
          <c:dLbls>
            <c:dLbl>
              <c:idx val="0"/>
              <c:layout>
                <c:manualLayout>
                  <c:x val="-0.27052142857142858"/>
                  <c:y val="-0.8900990193278111"/>
                </c:manualLayout>
              </c:layout>
              <c:tx>
                <c:rich>
                  <a:bodyPr/>
                  <a:lstStyle/>
                  <a:p>
                    <a:fld id="{85365FB1-26E6-4A55-AAC4-1F8594F609BE}" type="SERIESNAME">
                      <a:rPr lang="ja-JP" altLang="en-US"/>
                      <a:pPr/>
                      <a:t>[系列名]</a:t>
                    </a:fld>
                    <a:r>
                      <a:rPr lang="ja-JP" altLang="en-US" baseline="0"/>
                      <a:t>
</a:t>
                    </a:r>
                    <a:fld id="{DA596D3C-D9E8-404D-A430-33B794ECF46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9D0C-43B5-BD11-FC111C5E8D5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市区町村別_健診受診率!$GO$7:$GO$49</c:f>
              <c:numCache>
                <c:formatCode>General</c:formatCode>
                <c:ptCount val="43"/>
                <c:pt idx="0">
                  <c:v>-1.4000000000000012</c:v>
                </c:pt>
                <c:pt idx="1">
                  <c:v>-1.4000000000000012</c:v>
                </c:pt>
                <c:pt idx="2">
                  <c:v>-1.4000000000000012</c:v>
                </c:pt>
                <c:pt idx="3">
                  <c:v>-1.4000000000000012</c:v>
                </c:pt>
                <c:pt idx="4">
                  <c:v>-1.4000000000000012</c:v>
                </c:pt>
                <c:pt idx="5">
                  <c:v>-1.4000000000000012</c:v>
                </c:pt>
                <c:pt idx="6">
                  <c:v>-1.4000000000000012</c:v>
                </c:pt>
                <c:pt idx="7">
                  <c:v>-1.4000000000000012</c:v>
                </c:pt>
                <c:pt idx="8">
                  <c:v>-1.4000000000000012</c:v>
                </c:pt>
                <c:pt idx="9">
                  <c:v>-1.4000000000000012</c:v>
                </c:pt>
                <c:pt idx="10">
                  <c:v>-1.4000000000000012</c:v>
                </c:pt>
                <c:pt idx="11">
                  <c:v>-1.4000000000000012</c:v>
                </c:pt>
                <c:pt idx="12">
                  <c:v>-1.4000000000000012</c:v>
                </c:pt>
                <c:pt idx="13">
                  <c:v>-1.4000000000000012</c:v>
                </c:pt>
                <c:pt idx="14">
                  <c:v>-1.4000000000000012</c:v>
                </c:pt>
                <c:pt idx="15">
                  <c:v>-1.4000000000000012</c:v>
                </c:pt>
                <c:pt idx="16">
                  <c:v>-1.4000000000000012</c:v>
                </c:pt>
                <c:pt idx="17">
                  <c:v>-1.4000000000000012</c:v>
                </c:pt>
                <c:pt idx="18">
                  <c:v>-1.4000000000000012</c:v>
                </c:pt>
                <c:pt idx="19">
                  <c:v>-1.4000000000000012</c:v>
                </c:pt>
                <c:pt idx="20">
                  <c:v>-1.4000000000000012</c:v>
                </c:pt>
                <c:pt idx="21">
                  <c:v>-1.4000000000000012</c:v>
                </c:pt>
                <c:pt idx="22">
                  <c:v>-1.4000000000000012</c:v>
                </c:pt>
                <c:pt idx="23">
                  <c:v>-1.4000000000000012</c:v>
                </c:pt>
                <c:pt idx="24">
                  <c:v>-1.4000000000000012</c:v>
                </c:pt>
                <c:pt idx="25">
                  <c:v>-1.4000000000000012</c:v>
                </c:pt>
                <c:pt idx="26">
                  <c:v>-1.4000000000000012</c:v>
                </c:pt>
                <c:pt idx="27">
                  <c:v>-1.4000000000000012</c:v>
                </c:pt>
                <c:pt idx="28">
                  <c:v>-1.4000000000000012</c:v>
                </c:pt>
                <c:pt idx="29">
                  <c:v>-1.4000000000000012</c:v>
                </c:pt>
                <c:pt idx="30">
                  <c:v>-1.4000000000000012</c:v>
                </c:pt>
                <c:pt idx="31">
                  <c:v>-1.4000000000000012</c:v>
                </c:pt>
                <c:pt idx="32">
                  <c:v>-1.4000000000000012</c:v>
                </c:pt>
                <c:pt idx="33">
                  <c:v>-1.4000000000000012</c:v>
                </c:pt>
                <c:pt idx="34">
                  <c:v>-1.4000000000000012</c:v>
                </c:pt>
                <c:pt idx="35">
                  <c:v>-1.4000000000000012</c:v>
                </c:pt>
                <c:pt idx="36">
                  <c:v>-1.4000000000000012</c:v>
                </c:pt>
                <c:pt idx="37">
                  <c:v>-1.4000000000000012</c:v>
                </c:pt>
                <c:pt idx="38">
                  <c:v>-1.4000000000000012</c:v>
                </c:pt>
                <c:pt idx="39">
                  <c:v>-1.4000000000000012</c:v>
                </c:pt>
                <c:pt idx="40">
                  <c:v>-1.4000000000000012</c:v>
                </c:pt>
                <c:pt idx="41">
                  <c:v>-1.4000000000000012</c:v>
                </c:pt>
                <c:pt idx="42">
                  <c:v>-1.4000000000000012</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9D0C-43B5-BD11-FC111C5E8D5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市区町村別_健診受診率!$FD$6</c:f>
              <c:strCache>
                <c:ptCount val="1"/>
                <c:pt idx="0">
                  <c:v>前年度との差分(未受診)</c:v>
                </c:pt>
              </c:strCache>
            </c:strRef>
          </c:tx>
          <c:spPr>
            <a:solidFill>
              <a:schemeClr val="accent1"/>
            </a:solidFill>
            <a:ln>
              <a:noFill/>
            </a:ln>
          </c:spPr>
          <c:invertIfNegative val="0"/>
          <c:dLbls>
            <c:dLbl>
              <c:idx val="6"/>
              <c:layout>
                <c:manualLayout>
                  <c:x val="2.6206825396825471E-2"/>
                  <c:y val="3.69466888276158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54-4B4F-B41F-3DADB1F80EAA}"/>
                </c:ext>
              </c:extLst>
            </c:dLbl>
            <c:dLbl>
              <c:idx val="17"/>
              <c:layout>
                <c:manualLayout>
                  <c:x val="2.01593650793650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54-4B4F-B41F-3DADB1F80EAA}"/>
                </c:ext>
              </c:extLst>
            </c:dLbl>
            <c:dLbl>
              <c:idx val="18"/>
              <c:layout>
                <c:manualLayout>
                  <c:x val="1.61287301587301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54-4B4F-B41F-3DADB1F80EAA}"/>
                </c:ext>
              </c:extLst>
            </c:dLbl>
            <c:dLbl>
              <c:idx val="23"/>
              <c:layout>
                <c:manualLayout>
                  <c:x val="8.06396825396825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54-4B4F-B41F-3DADB1F80EAA}"/>
                </c:ext>
              </c:extLst>
            </c:dLbl>
            <c:dLbl>
              <c:idx val="26"/>
              <c:layout>
                <c:manualLayout>
                  <c:x val="1.6130634920634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54-4B4F-B41F-3DADB1F80EAA}"/>
                </c:ext>
              </c:extLst>
            </c:dLbl>
            <c:dLbl>
              <c:idx val="32"/>
              <c:layout>
                <c:manualLayout>
                  <c:x val="1.61277777777778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54-4B4F-B41F-3DADB1F80EAA}"/>
                </c:ext>
              </c:extLst>
            </c:dLbl>
            <c:dLbl>
              <c:idx val="33"/>
              <c:layout>
                <c:manualLayout>
                  <c:x val="1.61280952380952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54-4B4F-B41F-3DADB1F80EAA}"/>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市区町村別_健診受診率!$FD$7:$FD$49</c:f>
              <c:numCache>
                <c:formatCode>General</c:formatCode>
                <c:ptCount val="43"/>
                <c:pt idx="0">
                  <c:v>-1.2000000000000011</c:v>
                </c:pt>
                <c:pt idx="1">
                  <c:v>-1.4000000000000012</c:v>
                </c:pt>
                <c:pt idx="2">
                  <c:v>-1.5000000000000013</c:v>
                </c:pt>
                <c:pt idx="3">
                  <c:v>0.10000000000000009</c:v>
                </c:pt>
                <c:pt idx="4">
                  <c:v>-2.5000000000000022</c:v>
                </c:pt>
                <c:pt idx="5">
                  <c:v>-1.3000000000000012</c:v>
                </c:pt>
                <c:pt idx="6">
                  <c:v>-0.60000000000000053</c:v>
                </c:pt>
                <c:pt idx="7">
                  <c:v>-1.8000000000000016</c:v>
                </c:pt>
                <c:pt idx="8">
                  <c:v>1.19999999999999</c:v>
                </c:pt>
                <c:pt idx="9">
                  <c:v>0.70000000000000062</c:v>
                </c:pt>
                <c:pt idx="10">
                  <c:v>-2.2999999999999909</c:v>
                </c:pt>
                <c:pt idx="11">
                  <c:v>-1.3000000000000012</c:v>
                </c:pt>
                <c:pt idx="12">
                  <c:v>-1.7000000000000015</c:v>
                </c:pt>
                <c:pt idx="13">
                  <c:v>1.7999999999999905</c:v>
                </c:pt>
                <c:pt idx="14">
                  <c:v>-3.2000000000000028</c:v>
                </c:pt>
                <c:pt idx="15">
                  <c:v>-1.4000000000000012</c:v>
                </c:pt>
                <c:pt idx="16">
                  <c:v>-1.9999999999999907</c:v>
                </c:pt>
                <c:pt idx="17">
                  <c:v>-0.80000000000000071</c:v>
                </c:pt>
                <c:pt idx="18">
                  <c:v>-0.9000000000000008</c:v>
                </c:pt>
                <c:pt idx="19">
                  <c:v>-2.7999999999999914</c:v>
                </c:pt>
                <c:pt idx="20">
                  <c:v>0.20000000000000018</c:v>
                </c:pt>
                <c:pt idx="21">
                  <c:v>-7.5999999999999961</c:v>
                </c:pt>
                <c:pt idx="22">
                  <c:v>2.5000000000000022</c:v>
                </c:pt>
                <c:pt idx="23">
                  <c:v>-1.100000000000001</c:v>
                </c:pt>
                <c:pt idx="24">
                  <c:v>-3.0000000000000027</c:v>
                </c:pt>
                <c:pt idx="25">
                  <c:v>0</c:v>
                </c:pt>
                <c:pt idx="26">
                  <c:v>-0.9000000000000008</c:v>
                </c:pt>
                <c:pt idx="27">
                  <c:v>-1.6000000000000014</c:v>
                </c:pt>
                <c:pt idx="28">
                  <c:v>-5.0999999999999934</c:v>
                </c:pt>
                <c:pt idx="29">
                  <c:v>-2.0999999999999908</c:v>
                </c:pt>
                <c:pt idx="30">
                  <c:v>-5.4999999999999938</c:v>
                </c:pt>
                <c:pt idx="31">
                  <c:v>-1.7000000000000015</c:v>
                </c:pt>
                <c:pt idx="32">
                  <c:v>-0.9000000000000008</c:v>
                </c:pt>
                <c:pt idx="33">
                  <c:v>-0.9000000000000008</c:v>
                </c:pt>
                <c:pt idx="34">
                  <c:v>1.4000000000000012</c:v>
                </c:pt>
                <c:pt idx="35">
                  <c:v>-5.600000000000005</c:v>
                </c:pt>
                <c:pt idx="36">
                  <c:v>-2.1999999999999909</c:v>
                </c:pt>
                <c:pt idx="37">
                  <c:v>-2.7999999999999914</c:v>
                </c:pt>
                <c:pt idx="38">
                  <c:v>3.8000000000000034</c:v>
                </c:pt>
                <c:pt idx="39">
                  <c:v>2.4000000000000021</c:v>
                </c:pt>
                <c:pt idx="40">
                  <c:v>-7.9000000000000075</c:v>
                </c:pt>
                <c:pt idx="41">
                  <c:v>5.9999999999999947</c:v>
                </c:pt>
                <c:pt idx="42">
                  <c:v>0</c:v>
                </c:pt>
              </c:numCache>
            </c:numRef>
          </c:val>
          <c:extLst>
            <c:ext xmlns:c16="http://schemas.microsoft.com/office/drawing/2014/chart" uri="{C3380CC4-5D6E-409C-BE32-E72D297353CC}">
              <c16:uniqueId val="{00000004-42F3-4CBE-B1E4-B7469F70AEE5}"/>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42F3-4CBE-B1E4-B7469F70AEE5}"/>
              </c:ext>
            </c:extLst>
          </c:dPt>
          <c:dLbls>
            <c:dLbl>
              <c:idx val="0"/>
              <c:layout>
                <c:manualLayout>
                  <c:x val="-0.26245793650793653"/>
                  <c:y val="-0.8900990193278111"/>
                </c:manualLayout>
              </c:layout>
              <c:tx>
                <c:rich>
                  <a:bodyPr/>
                  <a:lstStyle/>
                  <a:p>
                    <a:fld id="{2C0B130F-C5F9-4EDE-A701-4502E7CF2A9C}" type="SERIESNAME">
                      <a:rPr lang="ja-JP" altLang="en-US"/>
                      <a:pPr/>
                      <a:t>[系列名]</a:t>
                    </a:fld>
                    <a:r>
                      <a:rPr lang="ja-JP" altLang="en-US" baseline="0"/>
                      <a:t>
</a:t>
                    </a:r>
                    <a:fld id="{60EB3188-C1CB-49EC-B6BC-5F827F4D552C}"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42F3-4CBE-B1E4-B7469F70AEE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市区町村別_健診受診率!$HA$7:$HA$49</c:f>
              <c:numCache>
                <c:formatCode>General</c:formatCode>
                <c:ptCount val="43"/>
                <c:pt idx="0">
                  <c:v>-1.3999999999999901</c:v>
                </c:pt>
                <c:pt idx="1">
                  <c:v>-1.3999999999999901</c:v>
                </c:pt>
                <c:pt idx="2">
                  <c:v>-1.3999999999999901</c:v>
                </c:pt>
                <c:pt idx="3">
                  <c:v>-1.3999999999999901</c:v>
                </c:pt>
                <c:pt idx="4">
                  <c:v>-1.3999999999999901</c:v>
                </c:pt>
                <c:pt idx="5">
                  <c:v>-1.3999999999999901</c:v>
                </c:pt>
                <c:pt idx="6">
                  <c:v>-1.3999999999999901</c:v>
                </c:pt>
                <c:pt idx="7">
                  <c:v>-1.3999999999999901</c:v>
                </c:pt>
                <c:pt idx="8">
                  <c:v>-1.3999999999999901</c:v>
                </c:pt>
                <c:pt idx="9">
                  <c:v>-1.3999999999999901</c:v>
                </c:pt>
                <c:pt idx="10">
                  <c:v>-1.3999999999999901</c:v>
                </c:pt>
                <c:pt idx="11">
                  <c:v>-1.3999999999999901</c:v>
                </c:pt>
                <c:pt idx="12">
                  <c:v>-1.3999999999999901</c:v>
                </c:pt>
                <c:pt idx="13">
                  <c:v>-1.3999999999999901</c:v>
                </c:pt>
                <c:pt idx="14">
                  <c:v>-1.3999999999999901</c:v>
                </c:pt>
                <c:pt idx="15">
                  <c:v>-1.3999999999999901</c:v>
                </c:pt>
                <c:pt idx="16">
                  <c:v>-1.3999999999999901</c:v>
                </c:pt>
                <c:pt idx="17">
                  <c:v>-1.3999999999999901</c:v>
                </c:pt>
                <c:pt idx="18">
                  <c:v>-1.3999999999999901</c:v>
                </c:pt>
                <c:pt idx="19">
                  <c:v>-1.3999999999999901</c:v>
                </c:pt>
                <c:pt idx="20">
                  <c:v>-1.3999999999999901</c:v>
                </c:pt>
                <c:pt idx="21">
                  <c:v>-1.3999999999999901</c:v>
                </c:pt>
                <c:pt idx="22">
                  <c:v>-1.3999999999999901</c:v>
                </c:pt>
                <c:pt idx="23">
                  <c:v>-1.3999999999999901</c:v>
                </c:pt>
                <c:pt idx="24">
                  <c:v>-1.3999999999999901</c:v>
                </c:pt>
                <c:pt idx="25">
                  <c:v>-1.3999999999999901</c:v>
                </c:pt>
                <c:pt idx="26">
                  <c:v>-1.3999999999999901</c:v>
                </c:pt>
                <c:pt idx="27">
                  <c:v>-1.3999999999999901</c:v>
                </c:pt>
                <c:pt idx="28">
                  <c:v>-1.3999999999999901</c:v>
                </c:pt>
                <c:pt idx="29">
                  <c:v>-1.3999999999999901</c:v>
                </c:pt>
                <c:pt idx="30">
                  <c:v>-1.3999999999999901</c:v>
                </c:pt>
                <c:pt idx="31">
                  <c:v>-1.3999999999999901</c:v>
                </c:pt>
                <c:pt idx="32">
                  <c:v>-1.3999999999999901</c:v>
                </c:pt>
                <c:pt idx="33">
                  <c:v>-1.3999999999999901</c:v>
                </c:pt>
                <c:pt idx="34">
                  <c:v>-1.3999999999999901</c:v>
                </c:pt>
                <c:pt idx="35">
                  <c:v>-1.3999999999999901</c:v>
                </c:pt>
                <c:pt idx="36">
                  <c:v>-1.3999999999999901</c:v>
                </c:pt>
                <c:pt idx="37">
                  <c:v>-1.3999999999999901</c:v>
                </c:pt>
                <c:pt idx="38">
                  <c:v>-1.3999999999999901</c:v>
                </c:pt>
                <c:pt idx="39">
                  <c:v>-1.3999999999999901</c:v>
                </c:pt>
                <c:pt idx="40">
                  <c:v>-1.3999999999999901</c:v>
                </c:pt>
                <c:pt idx="41">
                  <c:v>-1.3999999999999901</c:v>
                </c:pt>
                <c:pt idx="42">
                  <c:v>-1.3999999999999901</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42F3-4CBE-B1E4-B7469F70AEE5}"/>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5182229738059"/>
          <c:y val="0.11759259259259257"/>
          <c:w val="0.80170853811058851"/>
          <c:h val="0.56360544956974479"/>
        </c:manualLayout>
      </c:layout>
      <c:barChart>
        <c:barDir val="col"/>
        <c:grouping val="percentStacked"/>
        <c:varyColors val="0"/>
        <c:ser>
          <c:idx val="3"/>
          <c:order val="0"/>
          <c:tx>
            <c:strRef>
              <c:f>医科健診医療機関受診状況!$K$19</c:f>
              <c:strCache>
                <c:ptCount val="1"/>
                <c:pt idx="0">
                  <c:v>受診率</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医科健診医療機関受診状況!$B$5:$C$6</c:f>
              <c:strCache>
                <c:ptCount val="2"/>
                <c:pt idx="0">
                  <c:v>生活習慣病レセプトあり</c:v>
                </c:pt>
                <c:pt idx="1">
                  <c:v>生活習慣病レセプトなし</c:v>
                </c:pt>
              </c:strCache>
            </c:strRef>
          </c:cat>
          <c:val>
            <c:numRef>
              <c:f>医科健診医療機関受診状況!$F$5:$F$6</c:f>
              <c:numCache>
                <c:formatCode>0.0%</c:formatCode>
                <c:ptCount val="2"/>
                <c:pt idx="0">
                  <c:v>0.23346069467078409</c:v>
                </c:pt>
                <c:pt idx="1">
                  <c:v>0.15873151939329153</c:v>
                </c:pt>
              </c:numCache>
            </c:numRef>
          </c:val>
          <c:extLst>
            <c:ext xmlns:c16="http://schemas.microsoft.com/office/drawing/2014/chart" uri="{C3380CC4-5D6E-409C-BE32-E72D297353CC}">
              <c16:uniqueId val="{00000003-5CCD-47B6-9BA3-679FCC68C2BB}"/>
            </c:ext>
          </c:extLst>
        </c:ser>
        <c:ser>
          <c:idx val="0"/>
          <c:order val="1"/>
          <c:tx>
            <c:strRef>
              <c:f>医科健診医療機関受診状況!$K$20</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医科健診医療機関受診状況!$B$5:$C$6</c:f>
              <c:strCache>
                <c:ptCount val="2"/>
                <c:pt idx="0">
                  <c:v>生活習慣病レセプトあり</c:v>
                </c:pt>
                <c:pt idx="1">
                  <c:v>生活習慣病レセプトなし</c:v>
                </c:pt>
              </c:strCache>
            </c:strRef>
          </c:cat>
          <c:val>
            <c:numRef>
              <c:f>医科健診医療機関受診状況!$H$5:$H$6</c:f>
              <c:numCache>
                <c:formatCode>0.0%</c:formatCode>
                <c:ptCount val="2"/>
                <c:pt idx="0">
                  <c:v>0.76653930532921588</c:v>
                </c:pt>
                <c:pt idx="1">
                  <c:v>0.84126848060670845</c:v>
                </c:pt>
              </c:numCache>
            </c:numRef>
          </c:val>
          <c:extLst>
            <c:ext xmlns:c16="http://schemas.microsoft.com/office/drawing/2014/chart" uri="{C3380CC4-5D6E-409C-BE32-E72D297353CC}">
              <c16:uniqueId val="{00000004-5CCD-47B6-9BA3-679FCC68C2BB}"/>
            </c:ext>
          </c:extLst>
        </c:ser>
        <c:dLbls>
          <c:dLblPos val="ctr"/>
          <c:showLegendKey val="0"/>
          <c:showVal val="1"/>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1176937232183"/>
          <c:y val="7.2786609996886034E-2"/>
          <c:w val="0.78781057162735957"/>
          <c:h val="0.91108224290037321"/>
        </c:manualLayout>
      </c:layout>
      <c:barChart>
        <c:barDir val="bar"/>
        <c:grouping val="percentStacked"/>
        <c:varyColors val="0"/>
        <c:ser>
          <c:idx val="0"/>
          <c:order val="0"/>
          <c:tx>
            <c:strRef>
              <c:f>市区町村別_医科健診医療機関受診状況!$BO$4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市区町村別_医科健診医療機関受診状況!$BO$6:$BO$49</c:f>
              <c:numCache>
                <c:formatCode>0.0%</c:formatCode>
                <c:ptCount val="44"/>
                <c:pt idx="0">
                  <c:v>0.15635484328557619</c:v>
                </c:pt>
                <c:pt idx="1">
                  <c:v>0.22318987702472862</c:v>
                </c:pt>
                <c:pt idx="2">
                  <c:v>0.20924205573940433</c:v>
                </c:pt>
                <c:pt idx="3">
                  <c:v>0.21260935981113735</c:v>
                </c:pt>
                <c:pt idx="4">
                  <c:v>0.44079966211459948</c:v>
                </c:pt>
                <c:pt idx="5">
                  <c:v>0.35402513008111608</c:v>
                </c:pt>
                <c:pt idx="6">
                  <c:v>0.27267824398662494</c:v>
                </c:pt>
                <c:pt idx="7">
                  <c:v>0.33302792570959555</c:v>
                </c:pt>
                <c:pt idx="8">
                  <c:v>0.21177854170436042</c:v>
                </c:pt>
                <c:pt idx="9">
                  <c:v>0.1542271479011377</c:v>
                </c:pt>
                <c:pt idx="10">
                  <c:v>0.24376213548188069</c:v>
                </c:pt>
                <c:pt idx="11">
                  <c:v>0.27069920646803414</c:v>
                </c:pt>
                <c:pt idx="12">
                  <c:v>0.27315815732579413</c:v>
                </c:pt>
                <c:pt idx="13">
                  <c:v>0.21642201114687182</c:v>
                </c:pt>
                <c:pt idx="14">
                  <c:v>0.30139657775541018</c:v>
                </c:pt>
                <c:pt idx="15">
                  <c:v>0.29034898881174009</c:v>
                </c:pt>
                <c:pt idx="16">
                  <c:v>0.32779685828500649</c:v>
                </c:pt>
                <c:pt idx="17">
                  <c:v>0.19840606364599009</c:v>
                </c:pt>
                <c:pt idx="18">
                  <c:v>0.24768981018981018</c:v>
                </c:pt>
                <c:pt idx="19">
                  <c:v>0.34882659117888776</c:v>
                </c:pt>
                <c:pt idx="20">
                  <c:v>0.30416928078480582</c:v>
                </c:pt>
                <c:pt idx="21">
                  <c:v>0.2840486481053372</c:v>
                </c:pt>
                <c:pt idx="22">
                  <c:v>0.32998075370956725</c:v>
                </c:pt>
                <c:pt idx="23">
                  <c:v>0.28323181655320673</c:v>
                </c:pt>
                <c:pt idx="24">
                  <c:v>0.19174337009022147</c:v>
                </c:pt>
                <c:pt idx="25">
                  <c:v>0.21654657745753988</c:v>
                </c:pt>
                <c:pt idx="26">
                  <c:v>0.41268226517463547</c:v>
                </c:pt>
                <c:pt idx="27">
                  <c:v>0.21189613991832962</c:v>
                </c:pt>
                <c:pt idx="28">
                  <c:v>0.21258363657706303</c:v>
                </c:pt>
                <c:pt idx="29">
                  <c:v>0.22663614328036627</c:v>
                </c:pt>
                <c:pt idx="30">
                  <c:v>0.20788817663817663</c:v>
                </c:pt>
                <c:pt idx="31">
                  <c:v>0.31463714637146373</c:v>
                </c:pt>
                <c:pt idx="32">
                  <c:v>0.14201462609105922</c:v>
                </c:pt>
                <c:pt idx="33">
                  <c:v>0.25070093457943926</c:v>
                </c:pt>
                <c:pt idx="34">
                  <c:v>0.50849825378346913</c:v>
                </c:pt>
                <c:pt idx="35">
                  <c:v>0.24105668684645018</c:v>
                </c:pt>
                <c:pt idx="36">
                  <c:v>0.21470099667774087</c:v>
                </c:pt>
                <c:pt idx="37">
                  <c:v>0.20954254795868174</c:v>
                </c:pt>
                <c:pt idx="38">
                  <c:v>0.25123639960435212</c:v>
                </c:pt>
                <c:pt idx="39">
                  <c:v>0.13735343383584589</c:v>
                </c:pt>
                <c:pt idx="40">
                  <c:v>0.29652042360060515</c:v>
                </c:pt>
                <c:pt idx="41">
                  <c:v>0.33728746540134441</c:v>
                </c:pt>
                <c:pt idx="42">
                  <c:v>0.346483704974271</c:v>
                </c:pt>
                <c:pt idx="43">
                  <c:v>0.23346069467078409</c:v>
                </c:pt>
              </c:numCache>
            </c:numRef>
          </c:val>
          <c:extLst>
            <c:ext xmlns:c16="http://schemas.microsoft.com/office/drawing/2014/chart" uri="{C3380CC4-5D6E-409C-BE32-E72D297353CC}">
              <c16:uniqueId val="{00000000-4EEC-4A3E-8EFD-5A2C68F09F12}"/>
            </c:ext>
          </c:extLst>
        </c:ser>
        <c:ser>
          <c:idx val="1"/>
          <c:order val="1"/>
          <c:tx>
            <c:strRef>
              <c:f>市区町村別_医科健診医療機関受診状況!$BR$4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市区町村別_医科健診医療機関受診状況!$BR$6:$BR$49</c:f>
              <c:numCache>
                <c:formatCode>0.0%</c:formatCode>
                <c:ptCount val="44"/>
                <c:pt idx="0">
                  <c:v>0.84364515671442375</c:v>
                </c:pt>
                <c:pt idx="1">
                  <c:v>0.77681012297527141</c:v>
                </c:pt>
                <c:pt idx="2">
                  <c:v>0.79075794426059565</c:v>
                </c:pt>
                <c:pt idx="3">
                  <c:v>0.78739064018886262</c:v>
                </c:pt>
                <c:pt idx="4">
                  <c:v>0.55920033788540058</c:v>
                </c:pt>
                <c:pt idx="5">
                  <c:v>0.64597486991888386</c:v>
                </c:pt>
                <c:pt idx="6">
                  <c:v>0.72732175601337501</c:v>
                </c:pt>
                <c:pt idx="7">
                  <c:v>0.6669720742904045</c:v>
                </c:pt>
                <c:pt idx="8">
                  <c:v>0.78822145829563961</c:v>
                </c:pt>
                <c:pt idx="9">
                  <c:v>0.84577285209886233</c:v>
                </c:pt>
                <c:pt idx="10">
                  <c:v>0.75623786451811925</c:v>
                </c:pt>
                <c:pt idx="11">
                  <c:v>0.72930079353196586</c:v>
                </c:pt>
                <c:pt idx="12">
                  <c:v>0.72684184267420593</c:v>
                </c:pt>
                <c:pt idx="13">
                  <c:v>0.78357798885312824</c:v>
                </c:pt>
                <c:pt idx="14">
                  <c:v>0.69860342224458982</c:v>
                </c:pt>
                <c:pt idx="15">
                  <c:v>0.70965101118825991</c:v>
                </c:pt>
                <c:pt idx="16">
                  <c:v>0.67220314171499351</c:v>
                </c:pt>
                <c:pt idx="17">
                  <c:v>0.80159393635400988</c:v>
                </c:pt>
                <c:pt idx="18">
                  <c:v>0.75231018981018982</c:v>
                </c:pt>
                <c:pt idx="19">
                  <c:v>0.65117340882111219</c:v>
                </c:pt>
                <c:pt idx="20">
                  <c:v>0.69583071921519424</c:v>
                </c:pt>
                <c:pt idx="21">
                  <c:v>0.71595135189466275</c:v>
                </c:pt>
                <c:pt idx="22">
                  <c:v>0.67001924629043275</c:v>
                </c:pt>
                <c:pt idx="23">
                  <c:v>0.71676818344679327</c:v>
                </c:pt>
                <c:pt idx="24">
                  <c:v>0.80825662990977853</c:v>
                </c:pt>
                <c:pt idx="25">
                  <c:v>0.78345342254246009</c:v>
                </c:pt>
                <c:pt idx="26">
                  <c:v>0.58731773482536453</c:v>
                </c:pt>
                <c:pt idx="27">
                  <c:v>0.78810386008167044</c:v>
                </c:pt>
                <c:pt idx="28">
                  <c:v>0.78741636342293697</c:v>
                </c:pt>
                <c:pt idx="29">
                  <c:v>0.7733638567196337</c:v>
                </c:pt>
                <c:pt idx="30">
                  <c:v>0.7921118233618234</c:v>
                </c:pt>
                <c:pt idx="31">
                  <c:v>0.68536285362853633</c:v>
                </c:pt>
                <c:pt idx="32">
                  <c:v>0.85798537390894081</c:v>
                </c:pt>
                <c:pt idx="33">
                  <c:v>0.74929906542056079</c:v>
                </c:pt>
                <c:pt idx="34">
                  <c:v>0.49150174621653087</c:v>
                </c:pt>
                <c:pt idx="35">
                  <c:v>0.75894331315354979</c:v>
                </c:pt>
                <c:pt idx="36">
                  <c:v>0.7852990033222591</c:v>
                </c:pt>
                <c:pt idx="37">
                  <c:v>0.79045745204131823</c:v>
                </c:pt>
                <c:pt idx="38">
                  <c:v>0.74876360039564782</c:v>
                </c:pt>
                <c:pt idx="39">
                  <c:v>0.86264656616415414</c:v>
                </c:pt>
                <c:pt idx="40">
                  <c:v>0.70347957639939485</c:v>
                </c:pt>
                <c:pt idx="41">
                  <c:v>0.66271253459865564</c:v>
                </c:pt>
                <c:pt idx="42">
                  <c:v>0.65351629502572894</c:v>
                </c:pt>
                <c:pt idx="43">
                  <c:v>0.76653930532921588</c:v>
                </c:pt>
              </c:numCache>
            </c:numRef>
          </c:val>
          <c:extLst>
            <c:ext xmlns:c16="http://schemas.microsoft.com/office/drawing/2014/chart" uri="{C3380CC4-5D6E-409C-BE32-E72D297353CC}">
              <c16:uniqueId val="{00000001-4EEC-4A3E-8EFD-5A2C68F09F12}"/>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928249771227668"/>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6338294676474"/>
          <c:y val="7.2786609996886034E-2"/>
          <c:w val="0.78946218520180245"/>
          <c:h val="0.91001543511267635"/>
        </c:manualLayout>
      </c:layout>
      <c:barChart>
        <c:barDir val="bar"/>
        <c:grouping val="percentStacked"/>
        <c:varyColors val="0"/>
        <c:ser>
          <c:idx val="0"/>
          <c:order val="0"/>
          <c:tx>
            <c:strRef>
              <c:f>市区町村別_医科健診医療機関受診状況!$BU$4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市区町村別_医科健診医療機関受診状況!$BU$6:$BU$49</c:f>
              <c:numCache>
                <c:formatCode>0.0%</c:formatCode>
                <c:ptCount val="44"/>
                <c:pt idx="0">
                  <c:v>9.9286618129802495E-2</c:v>
                </c:pt>
                <c:pt idx="1">
                  <c:v>0.16012852484174181</c:v>
                </c:pt>
                <c:pt idx="2">
                  <c:v>0.14713541666666666</c:v>
                </c:pt>
                <c:pt idx="3">
                  <c:v>0.13759733036707453</c:v>
                </c:pt>
                <c:pt idx="4">
                  <c:v>0.24126455906821964</c:v>
                </c:pt>
                <c:pt idx="5">
                  <c:v>0.24381937436932391</c:v>
                </c:pt>
                <c:pt idx="6">
                  <c:v>0.14723926380368099</c:v>
                </c:pt>
                <c:pt idx="7">
                  <c:v>0.19826880336881506</c:v>
                </c:pt>
                <c:pt idx="8">
                  <c:v>0.14527421236872812</c:v>
                </c:pt>
                <c:pt idx="9">
                  <c:v>0.12058346839546191</c:v>
                </c:pt>
                <c:pt idx="10">
                  <c:v>0.20196783749471012</c:v>
                </c:pt>
                <c:pt idx="11">
                  <c:v>0.17653890824622531</c:v>
                </c:pt>
                <c:pt idx="12">
                  <c:v>0.19362077255970508</c:v>
                </c:pt>
                <c:pt idx="13">
                  <c:v>0.12625698324022347</c:v>
                </c:pt>
                <c:pt idx="14">
                  <c:v>0.20208473436449226</c:v>
                </c:pt>
                <c:pt idx="15">
                  <c:v>0.21262626262626264</c:v>
                </c:pt>
                <c:pt idx="16">
                  <c:v>0.22381679389312978</c:v>
                </c:pt>
                <c:pt idx="17">
                  <c:v>0.12949640287769784</c:v>
                </c:pt>
                <c:pt idx="18">
                  <c:v>0.1682825484764543</c:v>
                </c:pt>
                <c:pt idx="19">
                  <c:v>0.22820641282565129</c:v>
                </c:pt>
                <c:pt idx="20">
                  <c:v>0.19736842105263158</c:v>
                </c:pt>
                <c:pt idx="21">
                  <c:v>0.19407496977025393</c:v>
                </c:pt>
                <c:pt idx="22">
                  <c:v>0.20338983050847459</c:v>
                </c:pt>
                <c:pt idx="23">
                  <c:v>0.1291916696081892</c:v>
                </c:pt>
                <c:pt idx="24">
                  <c:v>0.1580110497237569</c:v>
                </c:pt>
                <c:pt idx="25">
                  <c:v>0.18437500000000001</c:v>
                </c:pt>
                <c:pt idx="26">
                  <c:v>0.23327305605786619</c:v>
                </c:pt>
                <c:pt idx="27">
                  <c:v>0.1550429669832655</c:v>
                </c:pt>
                <c:pt idx="28">
                  <c:v>0.176056338028169</c:v>
                </c:pt>
                <c:pt idx="29">
                  <c:v>0.17065868263473055</c:v>
                </c:pt>
                <c:pt idx="30">
                  <c:v>0.17467467467467468</c:v>
                </c:pt>
                <c:pt idx="31">
                  <c:v>0.2197952218430034</c:v>
                </c:pt>
                <c:pt idx="32">
                  <c:v>0.14166666666666666</c:v>
                </c:pt>
                <c:pt idx="33">
                  <c:v>0.19472361809045227</c:v>
                </c:pt>
                <c:pt idx="34">
                  <c:v>0.39205155746509129</c:v>
                </c:pt>
                <c:pt idx="35">
                  <c:v>0.18276762402088773</c:v>
                </c:pt>
                <c:pt idx="36">
                  <c:v>0.12623762376237624</c:v>
                </c:pt>
                <c:pt idx="37">
                  <c:v>0.18231540565177756</c:v>
                </c:pt>
                <c:pt idx="38">
                  <c:v>0.13846153846153847</c:v>
                </c:pt>
                <c:pt idx="39">
                  <c:v>0.16475095785440613</c:v>
                </c:pt>
                <c:pt idx="40">
                  <c:v>0.23509933774834438</c:v>
                </c:pt>
                <c:pt idx="41">
                  <c:v>0.24568965517241378</c:v>
                </c:pt>
                <c:pt idx="42">
                  <c:v>0.24806201550387597</c:v>
                </c:pt>
                <c:pt idx="43">
                  <c:v>0.15873151939329153</c:v>
                </c:pt>
              </c:numCache>
            </c:numRef>
          </c:val>
          <c:extLst>
            <c:ext xmlns:c16="http://schemas.microsoft.com/office/drawing/2014/chart" uri="{C3380CC4-5D6E-409C-BE32-E72D297353CC}">
              <c16:uniqueId val="{00000000-C83D-41A6-9EEF-B9BB0037EA57}"/>
            </c:ext>
          </c:extLst>
        </c:ser>
        <c:ser>
          <c:idx val="1"/>
          <c:order val="1"/>
          <c:tx>
            <c:strRef>
              <c:f>市区町村別_医科健診医療機関受診状況!$BX$4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市区町村別_医科健診医療機関受診状況!$BX$6:$BX$49</c:f>
              <c:numCache>
                <c:formatCode>0.0%</c:formatCode>
                <c:ptCount val="44"/>
                <c:pt idx="0">
                  <c:v>0.90071338187019756</c:v>
                </c:pt>
                <c:pt idx="1">
                  <c:v>0.83987147515825822</c:v>
                </c:pt>
                <c:pt idx="2">
                  <c:v>0.85286458333333337</c:v>
                </c:pt>
                <c:pt idx="3">
                  <c:v>0.86240266963292544</c:v>
                </c:pt>
                <c:pt idx="4">
                  <c:v>0.75873544093178036</c:v>
                </c:pt>
                <c:pt idx="5">
                  <c:v>0.75618062563067612</c:v>
                </c:pt>
                <c:pt idx="6">
                  <c:v>0.85276073619631898</c:v>
                </c:pt>
                <c:pt idx="7">
                  <c:v>0.80173119663118497</c:v>
                </c:pt>
                <c:pt idx="8">
                  <c:v>0.85472578763127183</c:v>
                </c:pt>
                <c:pt idx="9">
                  <c:v>0.87941653160453803</c:v>
                </c:pt>
                <c:pt idx="10">
                  <c:v>0.79803216250528985</c:v>
                </c:pt>
                <c:pt idx="11">
                  <c:v>0.82346109175377469</c:v>
                </c:pt>
                <c:pt idx="12">
                  <c:v>0.80637922744029489</c:v>
                </c:pt>
                <c:pt idx="13">
                  <c:v>0.8737430167597765</c:v>
                </c:pt>
                <c:pt idx="14">
                  <c:v>0.79791526563550774</c:v>
                </c:pt>
                <c:pt idx="15">
                  <c:v>0.78737373737373739</c:v>
                </c:pt>
                <c:pt idx="16">
                  <c:v>0.77618320610687019</c:v>
                </c:pt>
                <c:pt idx="17">
                  <c:v>0.87050359712230219</c:v>
                </c:pt>
                <c:pt idx="18">
                  <c:v>0.8317174515235457</c:v>
                </c:pt>
                <c:pt idx="19">
                  <c:v>0.77179358717434865</c:v>
                </c:pt>
                <c:pt idx="20">
                  <c:v>0.80263157894736847</c:v>
                </c:pt>
                <c:pt idx="21">
                  <c:v>0.80592503022974604</c:v>
                </c:pt>
                <c:pt idx="22">
                  <c:v>0.79661016949152541</c:v>
                </c:pt>
                <c:pt idx="23">
                  <c:v>0.87080833039181083</c:v>
                </c:pt>
                <c:pt idx="24">
                  <c:v>0.8419889502762431</c:v>
                </c:pt>
                <c:pt idx="25">
                  <c:v>0.81562500000000004</c:v>
                </c:pt>
                <c:pt idx="26">
                  <c:v>0.76672694394213381</c:v>
                </c:pt>
                <c:pt idx="27">
                  <c:v>0.84495703301673453</c:v>
                </c:pt>
                <c:pt idx="28">
                  <c:v>0.823943661971831</c:v>
                </c:pt>
                <c:pt idx="29">
                  <c:v>0.8293413173652695</c:v>
                </c:pt>
                <c:pt idx="30">
                  <c:v>0.82532532532532532</c:v>
                </c:pt>
                <c:pt idx="31">
                  <c:v>0.78020477815699663</c:v>
                </c:pt>
                <c:pt idx="32">
                  <c:v>0.85833333333333328</c:v>
                </c:pt>
                <c:pt idx="33">
                  <c:v>0.80527638190954776</c:v>
                </c:pt>
                <c:pt idx="34">
                  <c:v>0.60794844253490865</c:v>
                </c:pt>
                <c:pt idx="35">
                  <c:v>0.81723237597911225</c:v>
                </c:pt>
                <c:pt idx="36">
                  <c:v>0.87376237623762376</c:v>
                </c:pt>
                <c:pt idx="37">
                  <c:v>0.81768459434822238</c:v>
                </c:pt>
                <c:pt idx="38">
                  <c:v>0.86153846153846159</c:v>
                </c:pt>
                <c:pt idx="39">
                  <c:v>0.83524904214559392</c:v>
                </c:pt>
                <c:pt idx="40">
                  <c:v>0.76490066225165565</c:v>
                </c:pt>
                <c:pt idx="41">
                  <c:v>0.75431034482758619</c:v>
                </c:pt>
                <c:pt idx="42">
                  <c:v>0.75193798449612403</c:v>
                </c:pt>
                <c:pt idx="43">
                  <c:v>0.84126848060670845</c:v>
                </c:pt>
              </c:numCache>
            </c:numRef>
          </c:val>
          <c:extLst>
            <c:ext xmlns:c16="http://schemas.microsoft.com/office/drawing/2014/chart" uri="{C3380CC4-5D6E-409C-BE32-E72D297353CC}">
              <c16:uniqueId val="{00000001-C83D-41A6-9EEF-B9BB0037EA57}"/>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775333525983718"/>
          <c:y val="1.0254915874822072E-2"/>
          <c:w val="0.5499961469922458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市区町村別_医科健診医療機関受診状況!$BQ$5</c:f>
              <c:strCache>
                <c:ptCount val="1"/>
                <c:pt idx="0">
                  <c:v>前年度との差分(受診率)</c:v>
                </c:pt>
              </c:strCache>
            </c:strRef>
          </c:tx>
          <c:spPr>
            <a:solidFill>
              <a:schemeClr val="accent1"/>
            </a:solidFill>
            <a:ln>
              <a:noFill/>
            </a:ln>
          </c:spPr>
          <c:invertIfNegative val="0"/>
          <c:dLbls>
            <c:dLbl>
              <c:idx val="4"/>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09-4537-90F1-6C87472B76DC}"/>
                </c:ext>
              </c:extLst>
            </c:dLbl>
            <c:dLbl>
              <c:idx val="7"/>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B-4793-AC0F-A4AA9BB38B4B}"/>
                </c:ext>
              </c:extLst>
            </c:dLbl>
            <c:dLbl>
              <c:idx val="8"/>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B8-492C-8934-70EF8525DC6F}"/>
                </c:ext>
              </c:extLst>
            </c:dLbl>
            <c:dLbl>
              <c:idx val="11"/>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B8-492C-8934-70EF8525DC6F}"/>
                </c:ext>
              </c:extLst>
            </c:dLbl>
            <c:dLbl>
              <c:idx val="12"/>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1D-4096-8E81-1AD44505F09A}"/>
                </c:ext>
              </c:extLst>
            </c:dLbl>
            <c:dLbl>
              <c:idx val="19"/>
              <c:layout>
                <c:manualLayout>
                  <c:x val="-3.06763285024160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1D-4096-8E81-1AD44505F09A}"/>
                </c:ext>
              </c:extLst>
            </c:dLbl>
            <c:dLbl>
              <c:idx val="20"/>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B8-492C-8934-70EF8525DC6F}"/>
                </c:ext>
              </c:extLst>
            </c:dLbl>
            <c:dLbl>
              <c:idx val="30"/>
              <c:layout>
                <c:manualLayout>
                  <c:x val="2.7608695652173915E-2"/>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B8-492C-8934-70EF8525DC6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市区町村別_医科健診医療機関受診状況!$BQ$6:$BQ$48</c:f>
              <c:numCache>
                <c:formatCode>General</c:formatCode>
                <c:ptCount val="43"/>
                <c:pt idx="0">
                  <c:v>1.2000000000000011</c:v>
                </c:pt>
                <c:pt idx="1">
                  <c:v>1.5000000000000013</c:v>
                </c:pt>
                <c:pt idx="2">
                  <c:v>0.89999999999999802</c:v>
                </c:pt>
                <c:pt idx="3">
                  <c:v>0.80000000000000071</c:v>
                </c:pt>
                <c:pt idx="4">
                  <c:v>0.40000000000000036</c:v>
                </c:pt>
                <c:pt idx="5">
                  <c:v>0.30000000000000027</c:v>
                </c:pt>
                <c:pt idx="6">
                  <c:v>1.2000000000000011</c:v>
                </c:pt>
                <c:pt idx="7">
                  <c:v>1.100000000000001</c:v>
                </c:pt>
                <c:pt idx="8">
                  <c:v>0.99999999999999811</c:v>
                </c:pt>
                <c:pt idx="9">
                  <c:v>0.60000000000000053</c:v>
                </c:pt>
                <c:pt idx="10">
                  <c:v>2.3999999999999995</c:v>
                </c:pt>
                <c:pt idx="11">
                  <c:v>1.2000000000000011</c:v>
                </c:pt>
                <c:pt idx="12">
                  <c:v>1.0000000000000009</c:v>
                </c:pt>
                <c:pt idx="13">
                  <c:v>1.5999999999999988</c:v>
                </c:pt>
                <c:pt idx="14">
                  <c:v>0.30000000000000027</c:v>
                </c:pt>
                <c:pt idx="15">
                  <c:v>0.89999999999999525</c:v>
                </c:pt>
                <c:pt idx="16">
                  <c:v>1.8000000000000016</c:v>
                </c:pt>
                <c:pt idx="17">
                  <c:v>1.7000000000000015</c:v>
                </c:pt>
                <c:pt idx="18">
                  <c:v>1.4999999999999987</c:v>
                </c:pt>
                <c:pt idx="19">
                  <c:v>0.99999999999999534</c:v>
                </c:pt>
                <c:pt idx="20">
                  <c:v>1.4000000000000012</c:v>
                </c:pt>
                <c:pt idx="21">
                  <c:v>3.4999999999999973</c:v>
                </c:pt>
                <c:pt idx="22">
                  <c:v>1.3000000000000012</c:v>
                </c:pt>
                <c:pt idx="23">
                  <c:v>0.49999999999999489</c:v>
                </c:pt>
                <c:pt idx="24">
                  <c:v>1.5000000000000013</c:v>
                </c:pt>
                <c:pt idx="25">
                  <c:v>1.2000000000000011</c:v>
                </c:pt>
                <c:pt idx="26">
                  <c:v>1.8999999999999961</c:v>
                </c:pt>
                <c:pt idx="27">
                  <c:v>1.1999999999999984</c:v>
                </c:pt>
                <c:pt idx="28">
                  <c:v>1.899999999999999</c:v>
                </c:pt>
                <c:pt idx="29">
                  <c:v>0.30000000000000027</c:v>
                </c:pt>
                <c:pt idx="30">
                  <c:v>2.4999999999999996</c:v>
                </c:pt>
                <c:pt idx="31">
                  <c:v>2.0000000000000018</c:v>
                </c:pt>
                <c:pt idx="32">
                  <c:v>0.89999999999999802</c:v>
                </c:pt>
                <c:pt idx="33">
                  <c:v>2.1999999999999993</c:v>
                </c:pt>
                <c:pt idx="34">
                  <c:v>0.50000000000000044</c:v>
                </c:pt>
                <c:pt idx="35">
                  <c:v>3.2</c:v>
                </c:pt>
                <c:pt idx="36">
                  <c:v>-0.20000000000000018</c:v>
                </c:pt>
                <c:pt idx="37">
                  <c:v>1.7999999999999989</c:v>
                </c:pt>
                <c:pt idx="38">
                  <c:v>0.10000000000000009</c:v>
                </c:pt>
                <c:pt idx="39">
                  <c:v>1.4000000000000012</c:v>
                </c:pt>
                <c:pt idx="40">
                  <c:v>2.3999999999999968</c:v>
                </c:pt>
                <c:pt idx="41">
                  <c:v>1.6000000000000014</c:v>
                </c:pt>
                <c:pt idx="42">
                  <c:v>-0.10000000000000009</c:v>
                </c:pt>
              </c:numCache>
            </c:numRef>
          </c:val>
          <c:extLst>
            <c:ext xmlns:c16="http://schemas.microsoft.com/office/drawing/2014/chart" uri="{C3380CC4-5D6E-409C-BE32-E72D297353CC}">
              <c16:uniqueId val="{0000001A-BA5F-4E6C-88AC-6D7CDFE6ABB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BA5F-4E6C-88AC-6D7CDFE6ABB4}"/>
              </c:ext>
            </c:extLst>
          </c:dPt>
          <c:dLbls>
            <c:dLbl>
              <c:idx val="0"/>
              <c:layout>
                <c:manualLayout>
                  <c:x val="0.17638888888888879"/>
                  <c:y val="-0.8911069841269840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A5F-4E6C-88AC-6D7CDFE6ABB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市区町村別_医科健診医療機関受診状況!$CE$6:$CE$48</c:f>
              <c:numCache>
                <c:formatCode>General</c:formatCode>
                <c:ptCount val="43"/>
                <c:pt idx="0">
                  <c:v>1.2000000000000011</c:v>
                </c:pt>
                <c:pt idx="1">
                  <c:v>1.2000000000000011</c:v>
                </c:pt>
                <c:pt idx="2">
                  <c:v>1.2000000000000011</c:v>
                </c:pt>
                <c:pt idx="3">
                  <c:v>1.2000000000000011</c:v>
                </c:pt>
                <c:pt idx="4">
                  <c:v>1.2000000000000011</c:v>
                </c:pt>
                <c:pt idx="5">
                  <c:v>1.2000000000000011</c:v>
                </c:pt>
                <c:pt idx="6">
                  <c:v>1.2000000000000011</c:v>
                </c:pt>
                <c:pt idx="7">
                  <c:v>1.2000000000000011</c:v>
                </c:pt>
                <c:pt idx="8">
                  <c:v>1.2000000000000011</c:v>
                </c:pt>
                <c:pt idx="9">
                  <c:v>1.2000000000000011</c:v>
                </c:pt>
                <c:pt idx="10">
                  <c:v>1.2000000000000011</c:v>
                </c:pt>
                <c:pt idx="11">
                  <c:v>1.2000000000000011</c:v>
                </c:pt>
                <c:pt idx="12">
                  <c:v>1.2000000000000011</c:v>
                </c:pt>
                <c:pt idx="13">
                  <c:v>1.2000000000000011</c:v>
                </c:pt>
                <c:pt idx="14">
                  <c:v>1.2000000000000011</c:v>
                </c:pt>
                <c:pt idx="15">
                  <c:v>1.2000000000000011</c:v>
                </c:pt>
                <c:pt idx="16">
                  <c:v>1.2000000000000011</c:v>
                </c:pt>
                <c:pt idx="17">
                  <c:v>1.2000000000000011</c:v>
                </c:pt>
                <c:pt idx="18">
                  <c:v>1.2000000000000011</c:v>
                </c:pt>
                <c:pt idx="19">
                  <c:v>1.2000000000000011</c:v>
                </c:pt>
                <c:pt idx="20">
                  <c:v>1.2000000000000011</c:v>
                </c:pt>
                <c:pt idx="21">
                  <c:v>1.2000000000000011</c:v>
                </c:pt>
                <c:pt idx="22">
                  <c:v>1.2000000000000011</c:v>
                </c:pt>
                <c:pt idx="23">
                  <c:v>1.2000000000000011</c:v>
                </c:pt>
                <c:pt idx="24">
                  <c:v>1.2000000000000011</c:v>
                </c:pt>
                <c:pt idx="25">
                  <c:v>1.2000000000000011</c:v>
                </c:pt>
                <c:pt idx="26">
                  <c:v>1.2000000000000011</c:v>
                </c:pt>
                <c:pt idx="27">
                  <c:v>1.2000000000000011</c:v>
                </c:pt>
                <c:pt idx="28">
                  <c:v>1.2000000000000011</c:v>
                </c:pt>
                <c:pt idx="29">
                  <c:v>1.2000000000000011</c:v>
                </c:pt>
                <c:pt idx="30">
                  <c:v>1.2000000000000011</c:v>
                </c:pt>
                <c:pt idx="31">
                  <c:v>1.2000000000000011</c:v>
                </c:pt>
                <c:pt idx="32">
                  <c:v>1.2000000000000011</c:v>
                </c:pt>
                <c:pt idx="33">
                  <c:v>1.2000000000000011</c:v>
                </c:pt>
                <c:pt idx="34">
                  <c:v>1.2000000000000011</c:v>
                </c:pt>
                <c:pt idx="35">
                  <c:v>1.2000000000000011</c:v>
                </c:pt>
                <c:pt idx="36">
                  <c:v>1.2000000000000011</c:v>
                </c:pt>
                <c:pt idx="37">
                  <c:v>1.2000000000000011</c:v>
                </c:pt>
                <c:pt idx="38">
                  <c:v>1.2000000000000011</c:v>
                </c:pt>
                <c:pt idx="39">
                  <c:v>1.2000000000000011</c:v>
                </c:pt>
                <c:pt idx="40">
                  <c:v>1.2000000000000011</c:v>
                </c:pt>
                <c:pt idx="41">
                  <c:v>1.2000000000000011</c:v>
                </c:pt>
                <c:pt idx="42">
                  <c:v>1.2000000000000011</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BA5F-4E6C-88AC-6D7CDFE6ABB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市区町村別_医科健診医療機関受診状況!$BT$5</c:f>
              <c:strCache>
                <c:ptCount val="1"/>
                <c:pt idx="0">
                  <c:v>前年度との差分(未受診率)</c:v>
                </c:pt>
              </c:strCache>
            </c:strRef>
          </c:tx>
          <c:spPr>
            <a:solidFill>
              <a:schemeClr val="accent1"/>
            </a:solidFill>
            <a:ln>
              <a:noFill/>
            </a:ln>
          </c:spPr>
          <c:invertIfNegative val="0"/>
          <c:dLbls>
            <c:dLbl>
              <c:idx val="0"/>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4-487D-8BDD-1567D5CD68E8}"/>
                </c:ext>
              </c:extLst>
            </c:dLbl>
            <c:dLbl>
              <c:idx val="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4-487D-8BDD-1567D5CD68E8}"/>
                </c:ext>
              </c:extLst>
            </c:dLbl>
            <c:dLbl>
              <c:idx val="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24-487D-8BDD-1567D5CD68E8}"/>
                </c:ext>
              </c:extLst>
            </c:dLbl>
            <c:dLbl>
              <c:idx val="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4-487D-8BDD-1567D5CD68E8}"/>
                </c:ext>
              </c:extLst>
            </c:dLbl>
            <c:dLbl>
              <c:idx val="4"/>
              <c:layout>
                <c:manualLayout>
                  <c:x val="1.22718599033816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D8-44B0-BC8A-C40585EA43DC}"/>
                </c:ext>
              </c:extLst>
            </c:dLbl>
            <c:dLbl>
              <c:idx val="5"/>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24-487D-8BDD-1567D5CD68E8}"/>
                </c:ext>
              </c:extLst>
            </c:dLbl>
            <c:dLbl>
              <c:idx val="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24-487D-8BDD-1567D5CD68E8}"/>
                </c:ext>
              </c:extLst>
            </c:dLbl>
            <c:dLbl>
              <c:idx val="7"/>
              <c:layout>
                <c:manualLayout>
                  <c:x val="1.073768115942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24-487D-8BDD-1567D5CD68E8}"/>
                </c:ext>
              </c:extLst>
            </c:dLbl>
            <c:dLbl>
              <c:idx val="8"/>
              <c:layout>
                <c:manualLayout>
                  <c:x val="-6.13200483091787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24-487D-8BDD-1567D5CD68E8}"/>
                </c:ext>
              </c:extLst>
            </c:dLbl>
            <c:dLbl>
              <c:idx val="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24-487D-8BDD-1567D5CD68E8}"/>
                </c:ext>
              </c:extLst>
            </c:dLbl>
            <c:dLbl>
              <c:idx val="10"/>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24-487D-8BDD-1567D5CD68E8}"/>
                </c:ext>
              </c:extLst>
            </c:dLbl>
            <c:dLbl>
              <c:idx val="12"/>
              <c:layout>
                <c:manualLayout>
                  <c:x val="-6.1346618357486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24-487D-8BDD-1567D5CD68E8}"/>
                </c:ext>
              </c:extLst>
            </c:dLbl>
            <c:dLbl>
              <c:idx val="1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8-44B0-BC8A-C40585EA43DC}"/>
                </c:ext>
              </c:extLst>
            </c:dLbl>
            <c:dLbl>
              <c:idx val="1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24-487D-8BDD-1567D5CD68E8}"/>
                </c:ext>
              </c:extLst>
            </c:dLbl>
            <c:dLbl>
              <c:idx val="1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24-487D-8BDD-1567D5CD68E8}"/>
                </c:ext>
              </c:extLst>
            </c:dLbl>
            <c:dLbl>
              <c:idx val="16"/>
              <c:layout>
                <c:manualLayout>
                  <c:x val="1.2077294683178374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24-487D-8BDD-1567D5CD68E8}"/>
                </c:ext>
              </c:extLst>
            </c:dLbl>
            <c:dLbl>
              <c:idx val="1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24-487D-8BDD-1567D5CD68E8}"/>
                </c:ext>
              </c:extLst>
            </c:dLbl>
            <c:dLbl>
              <c:idx val="1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8-44B0-BC8A-C40585EA43DC}"/>
                </c:ext>
              </c:extLst>
            </c:dLbl>
            <c:dLbl>
              <c:idx val="19"/>
              <c:layout>
                <c:manualLayout>
                  <c:x val="-7.66835748792270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D8-44B0-BC8A-C40585EA43DC}"/>
                </c:ext>
              </c:extLst>
            </c:dLbl>
            <c:dLbl>
              <c:idx val="20"/>
              <c:layout>
                <c:manualLayout>
                  <c:x val="1.22721014492753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24-487D-8BDD-1567D5CD68E8}"/>
                </c:ext>
              </c:extLst>
            </c:dLbl>
            <c:dLbl>
              <c:idx val="2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24-487D-8BDD-1567D5CD68E8}"/>
                </c:ext>
              </c:extLst>
            </c:dLbl>
            <c:dLbl>
              <c:idx val="2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24-487D-8BDD-1567D5CD68E8}"/>
                </c:ext>
              </c:extLst>
            </c:dLbl>
            <c:dLbl>
              <c:idx val="2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24-487D-8BDD-1567D5CD68E8}"/>
                </c:ext>
              </c:extLst>
            </c:dLbl>
            <c:dLbl>
              <c:idx val="24"/>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24-487D-8BDD-1567D5CD68E8}"/>
                </c:ext>
              </c:extLst>
            </c:dLbl>
            <c:dLbl>
              <c:idx val="2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24-487D-8BDD-1567D5CD68E8}"/>
                </c:ext>
              </c:extLst>
            </c:dLbl>
            <c:dLbl>
              <c:idx val="2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24-487D-8BDD-1567D5CD68E8}"/>
                </c:ext>
              </c:extLst>
            </c:dLbl>
            <c:dLbl>
              <c:idx val="2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24-487D-8BDD-1567D5CD68E8}"/>
                </c:ext>
              </c:extLst>
            </c:dLbl>
            <c:dLbl>
              <c:idx val="28"/>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24-487D-8BDD-1567D5CD68E8}"/>
                </c:ext>
              </c:extLst>
            </c:dLbl>
            <c:dLbl>
              <c:idx val="29"/>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24-487D-8BDD-1567D5CD68E8}"/>
                </c:ext>
              </c:extLst>
            </c:dLbl>
            <c:dLbl>
              <c:idx val="30"/>
              <c:layout>
                <c:manualLayout>
                  <c:x val="4.4685990338164255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24-487D-8BDD-1567D5CD68E8}"/>
                </c:ext>
              </c:extLst>
            </c:dLbl>
            <c:dLbl>
              <c:idx val="31"/>
              <c:layout>
                <c:manualLayout>
                  <c:x val="1.2077294683178374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724-487D-8BDD-1567D5CD68E8}"/>
                </c:ext>
              </c:extLst>
            </c:dLbl>
            <c:dLbl>
              <c:idx val="3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E2-4B17-AE5A-D4CDEF9E8453}"/>
                </c:ext>
              </c:extLst>
            </c:dLbl>
            <c:dLbl>
              <c:idx val="33"/>
              <c:layout>
                <c:manualLayout>
                  <c:x val="-4.60096618357493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724-487D-8BDD-1567D5CD68E8}"/>
                </c:ext>
              </c:extLst>
            </c:dLbl>
            <c:dLbl>
              <c:idx val="34"/>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724-487D-8BDD-1567D5CD68E8}"/>
                </c:ext>
              </c:extLst>
            </c:dLbl>
            <c:dLbl>
              <c:idx val="3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724-487D-8BDD-1567D5CD68E8}"/>
                </c:ext>
              </c:extLst>
            </c:dLbl>
            <c:dLbl>
              <c:idx val="3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724-487D-8BDD-1567D5CD68E8}"/>
                </c:ext>
              </c:extLst>
            </c:dLbl>
            <c:dLbl>
              <c:idx val="37"/>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724-487D-8BDD-1567D5CD68E8}"/>
                </c:ext>
              </c:extLst>
            </c:dLbl>
            <c:dLbl>
              <c:idx val="3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724-487D-8BDD-1567D5CD68E8}"/>
                </c:ext>
              </c:extLst>
            </c:dLbl>
            <c:dLbl>
              <c:idx val="3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E2-4B17-AE5A-D4CDEF9E8453}"/>
                </c:ext>
              </c:extLst>
            </c:dLbl>
            <c:dLbl>
              <c:idx val="40"/>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724-487D-8BDD-1567D5CD68E8}"/>
                </c:ext>
              </c:extLst>
            </c:dLbl>
            <c:dLbl>
              <c:idx val="4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E2-4B17-AE5A-D4CDEF9E8453}"/>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724-487D-8BDD-1567D5CD68E8}"/>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市区町村別_医科健診医療機関受診状況!$BT$6:$BT$48</c:f>
              <c:numCache>
                <c:formatCode>General</c:formatCode>
                <c:ptCount val="43"/>
                <c:pt idx="0">
                  <c:v>-1.2000000000000011</c:v>
                </c:pt>
                <c:pt idx="1">
                  <c:v>-1.5000000000000013</c:v>
                </c:pt>
                <c:pt idx="2">
                  <c:v>-0.9000000000000008</c:v>
                </c:pt>
                <c:pt idx="3">
                  <c:v>-0.80000000000000071</c:v>
                </c:pt>
                <c:pt idx="4">
                  <c:v>-0.39999999999998925</c:v>
                </c:pt>
                <c:pt idx="5">
                  <c:v>-0.30000000000000027</c:v>
                </c:pt>
                <c:pt idx="6">
                  <c:v>-1.2000000000000011</c:v>
                </c:pt>
                <c:pt idx="7">
                  <c:v>-1.100000000000001</c:v>
                </c:pt>
                <c:pt idx="8">
                  <c:v>-1.0000000000000009</c:v>
                </c:pt>
                <c:pt idx="9">
                  <c:v>-0.60000000000000053</c:v>
                </c:pt>
                <c:pt idx="10">
                  <c:v>-2.4000000000000021</c:v>
                </c:pt>
                <c:pt idx="11">
                  <c:v>-1.2000000000000011</c:v>
                </c:pt>
                <c:pt idx="12">
                  <c:v>-1.0000000000000009</c:v>
                </c:pt>
                <c:pt idx="13">
                  <c:v>-1.6000000000000014</c:v>
                </c:pt>
                <c:pt idx="14">
                  <c:v>-0.30000000000000027</c:v>
                </c:pt>
                <c:pt idx="15">
                  <c:v>-0.9000000000000008</c:v>
                </c:pt>
                <c:pt idx="16">
                  <c:v>-1.7999999999999905</c:v>
                </c:pt>
                <c:pt idx="17">
                  <c:v>-1.6999999999999904</c:v>
                </c:pt>
                <c:pt idx="18">
                  <c:v>-1.5000000000000013</c:v>
                </c:pt>
                <c:pt idx="19">
                  <c:v>-1.0000000000000009</c:v>
                </c:pt>
                <c:pt idx="20">
                  <c:v>-1.4000000000000012</c:v>
                </c:pt>
                <c:pt idx="21">
                  <c:v>-3.5000000000000031</c:v>
                </c:pt>
                <c:pt idx="22">
                  <c:v>-1.3000000000000012</c:v>
                </c:pt>
                <c:pt idx="23">
                  <c:v>-0.50000000000000044</c:v>
                </c:pt>
                <c:pt idx="24">
                  <c:v>-1.4999999999999902</c:v>
                </c:pt>
                <c:pt idx="25">
                  <c:v>-1.2000000000000011</c:v>
                </c:pt>
                <c:pt idx="26">
                  <c:v>-1.9000000000000017</c:v>
                </c:pt>
                <c:pt idx="27">
                  <c:v>-1.2000000000000011</c:v>
                </c:pt>
                <c:pt idx="28">
                  <c:v>-1.9000000000000017</c:v>
                </c:pt>
                <c:pt idx="29">
                  <c:v>-0.30000000000000027</c:v>
                </c:pt>
                <c:pt idx="30">
                  <c:v>-2.4999999999999911</c:v>
                </c:pt>
                <c:pt idx="31">
                  <c:v>-1.9999999999999907</c:v>
                </c:pt>
                <c:pt idx="32">
                  <c:v>-0.9000000000000008</c:v>
                </c:pt>
                <c:pt idx="33">
                  <c:v>-2.200000000000002</c:v>
                </c:pt>
                <c:pt idx="34">
                  <c:v>-0.50000000000000044</c:v>
                </c:pt>
                <c:pt idx="35">
                  <c:v>-3.2000000000000028</c:v>
                </c:pt>
                <c:pt idx="36">
                  <c:v>0.20000000000000018</c:v>
                </c:pt>
                <c:pt idx="37">
                  <c:v>-1.8000000000000016</c:v>
                </c:pt>
                <c:pt idx="38">
                  <c:v>-0.10000000000000009</c:v>
                </c:pt>
                <c:pt idx="39">
                  <c:v>-1.4000000000000012</c:v>
                </c:pt>
                <c:pt idx="40">
                  <c:v>-2.4000000000000021</c:v>
                </c:pt>
                <c:pt idx="41">
                  <c:v>-1.6000000000000014</c:v>
                </c:pt>
                <c:pt idx="42">
                  <c:v>0.10000000000000009</c:v>
                </c:pt>
              </c:numCache>
            </c:numRef>
          </c:val>
          <c:extLst>
            <c:ext xmlns:c16="http://schemas.microsoft.com/office/drawing/2014/chart" uri="{C3380CC4-5D6E-409C-BE32-E72D297353CC}">
              <c16:uniqueId val="{0000001A-DCE2-4B17-AE5A-D4CDEF9E8453}"/>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DCE2-4B17-AE5A-D4CDEF9E8453}"/>
              </c:ext>
            </c:extLst>
          </c:dPt>
          <c:dLbls>
            <c:dLbl>
              <c:idx val="0"/>
              <c:layout>
                <c:manualLayout>
                  <c:x val="-0.29449275362318839"/>
                  <c:y val="-0.89110698412698408"/>
                </c:manualLayout>
              </c:layout>
              <c:tx>
                <c:rich>
                  <a:bodyPr/>
                  <a:lstStyle/>
                  <a:p>
                    <a:fld id="{6534A562-3EB7-43C5-B01C-01BFBD1AE217}" type="SERIESNAME">
                      <a:rPr lang="ja-JP" altLang="en-US"/>
                      <a:pPr/>
                      <a:t>[系列名]</a:t>
                    </a:fld>
                    <a:r>
                      <a:rPr lang="ja-JP" altLang="en-US" baseline="0"/>
                      <a:t>
</a:t>
                    </a:r>
                    <a:fld id="{DDCF263B-E693-4137-9BAA-3F3375532A4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DCE2-4B17-AE5A-D4CDEF9E845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市区町村別_医科健診医療機関受診状況!$CH$6:$CH$48</c:f>
              <c:numCache>
                <c:formatCode>General</c:formatCode>
                <c:ptCount val="43"/>
                <c:pt idx="0">
                  <c:v>-1.2000000000000011</c:v>
                </c:pt>
                <c:pt idx="1">
                  <c:v>-1.2000000000000011</c:v>
                </c:pt>
                <c:pt idx="2">
                  <c:v>-1.2000000000000011</c:v>
                </c:pt>
                <c:pt idx="3">
                  <c:v>-1.2000000000000011</c:v>
                </c:pt>
                <c:pt idx="4">
                  <c:v>-1.2000000000000011</c:v>
                </c:pt>
                <c:pt idx="5">
                  <c:v>-1.2000000000000011</c:v>
                </c:pt>
                <c:pt idx="6">
                  <c:v>-1.2000000000000011</c:v>
                </c:pt>
                <c:pt idx="7">
                  <c:v>-1.2000000000000011</c:v>
                </c:pt>
                <c:pt idx="8">
                  <c:v>-1.2000000000000011</c:v>
                </c:pt>
                <c:pt idx="9">
                  <c:v>-1.2000000000000011</c:v>
                </c:pt>
                <c:pt idx="10">
                  <c:v>-1.2000000000000011</c:v>
                </c:pt>
                <c:pt idx="11">
                  <c:v>-1.2000000000000011</c:v>
                </c:pt>
                <c:pt idx="12">
                  <c:v>-1.2000000000000011</c:v>
                </c:pt>
                <c:pt idx="13">
                  <c:v>-1.2000000000000011</c:v>
                </c:pt>
                <c:pt idx="14">
                  <c:v>-1.2000000000000011</c:v>
                </c:pt>
                <c:pt idx="15">
                  <c:v>-1.2000000000000011</c:v>
                </c:pt>
                <c:pt idx="16">
                  <c:v>-1.2000000000000011</c:v>
                </c:pt>
                <c:pt idx="17">
                  <c:v>-1.2000000000000011</c:v>
                </c:pt>
                <c:pt idx="18">
                  <c:v>-1.2000000000000011</c:v>
                </c:pt>
                <c:pt idx="19">
                  <c:v>-1.2000000000000011</c:v>
                </c:pt>
                <c:pt idx="20">
                  <c:v>-1.2000000000000011</c:v>
                </c:pt>
                <c:pt idx="21">
                  <c:v>-1.2000000000000011</c:v>
                </c:pt>
                <c:pt idx="22">
                  <c:v>-1.2000000000000011</c:v>
                </c:pt>
                <c:pt idx="23">
                  <c:v>-1.2000000000000011</c:v>
                </c:pt>
                <c:pt idx="24">
                  <c:v>-1.2000000000000011</c:v>
                </c:pt>
                <c:pt idx="25">
                  <c:v>-1.2000000000000011</c:v>
                </c:pt>
                <c:pt idx="26">
                  <c:v>-1.2000000000000011</c:v>
                </c:pt>
                <c:pt idx="27">
                  <c:v>-1.2000000000000011</c:v>
                </c:pt>
                <c:pt idx="28">
                  <c:v>-1.2000000000000011</c:v>
                </c:pt>
                <c:pt idx="29">
                  <c:v>-1.2000000000000011</c:v>
                </c:pt>
                <c:pt idx="30">
                  <c:v>-1.2000000000000011</c:v>
                </c:pt>
                <c:pt idx="31">
                  <c:v>-1.2000000000000011</c:v>
                </c:pt>
                <c:pt idx="32">
                  <c:v>-1.2000000000000011</c:v>
                </c:pt>
                <c:pt idx="33">
                  <c:v>-1.2000000000000011</c:v>
                </c:pt>
                <c:pt idx="34">
                  <c:v>-1.2000000000000011</c:v>
                </c:pt>
                <c:pt idx="35">
                  <c:v>-1.2000000000000011</c:v>
                </c:pt>
                <c:pt idx="36">
                  <c:v>-1.2000000000000011</c:v>
                </c:pt>
                <c:pt idx="37">
                  <c:v>-1.2000000000000011</c:v>
                </c:pt>
                <c:pt idx="38">
                  <c:v>-1.2000000000000011</c:v>
                </c:pt>
                <c:pt idx="39">
                  <c:v>-1.2000000000000011</c:v>
                </c:pt>
                <c:pt idx="40">
                  <c:v>-1.2000000000000011</c:v>
                </c:pt>
                <c:pt idx="41">
                  <c:v>-1.2000000000000011</c:v>
                </c:pt>
                <c:pt idx="42">
                  <c:v>-1.2000000000000011</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DCE2-4B17-AE5A-D4CDEF9E8453}"/>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市区町村別_医科健診医療機関受診状況!$BW$5</c:f>
              <c:strCache>
                <c:ptCount val="1"/>
                <c:pt idx="0">
                  <c:v>前年度との差分(受診率)</c:v>
                </c:pt>
              </c:strCache>
            </c:strRef>
          </c:tx>
          <c:spPr>
            <a:solidFill>
              <a:schemeClr val="accent1"/>
            </a:solidFill>
            <a:ln>
              <a:noFill/>
            </a:ln>
          </c:spPr>
          <c:invertIfNegative val="0"/>
          <c:dLbls>
            <c:dLbl>
              <c:idx val="3"/>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37-4AA4-84C6-2B8B0E8783D3}"/>
                </c:ext>
              </c:extLst>
            </c:dLbl>
            <c:dLbl>
              <c:idx val="4"/>
              <c:layout>
                <c:manualLayout>
                  <c:x val="1.5339371980676892E-3"/>
                  <c:y val="1.00809523809521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A-45EE-BD17-C86CFB3D76D9}"/>
                </c:ext>
              </c:extLst>
            </c:dLbl>
            <c:dLbl>
              <c:idx val="6"/>
              <c:layout>
                <c:manualLayout>
                  <c:x val="1.68731884057972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32-48AA-BD7D-A3404BA1054E}"/>
                </c:ext>
              </c:extLst>
            </c:dLbl>
            <c:dLbl>
              <c:idx val="8"/>
              <c:layout>
                <c:manualLayout>
                  <c:x val="6.13562801932378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32-48AA-BD7D-A3404BA1054E}"/>
                </c:ext>
              </c:extLst>
            </c:dLbl>
            <c:dLbl>
              <c:idx val="11"/>
              <c:layout>
                <c:manualLayout>
                  <c:x val="1.38053140096618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37-4AA4-84C6-2B8B0E8783D3}"/>
                </c:ext>
              </c:extLst>
            </c:dLbl>
            <c:dLbl>
              <c:idx val="12"/>
              <c:layout>
                <c:manualLayout>
                  <c:x val="3.06775362318846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5A-45EE-BD17-C86CFB3D76D9}"/>
                </c:ext>
              </c:extLst>
            </c:dLbl>
            <c:dLbl>
              <c:idx val="24"/>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5A-45EE-BD17-C86CFB3D76D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市区町村別_医科健診医療機関受診状況!$BW$6:$BW$48</c:f>
              <c:numCache>
                <c:formatCode>General</c:formatCode>
                <c:ptCount val="43"/>
                <c:pt idx="0">
                  <c:v>-0.99999999999999956</c:v>
                </c:pt>
                <c:pt idx="1">
                  <c:v>-1.4999999999999987</c:v>
                </c:pt>
                <c:pt idx="2">
                  <c:v>0</c:v>
                </c:pt>
                <c:pt idx="3">
                  <c:v>-0.79999999999999793</c:v>
                </c:pt>
                <c:pt idx="4">
                  <c:v>-0.70000000000000062</c:v>
                </c:pt>
                <c:pt idx="5">
                  <c:v>-1.6000000000000014</c:v>
                </c:pt>
                <c:pt idx="6">
                  <c:v>-0.20000000000000018</c:v>
                </c:pt>
                <c:pt idx="7">
                  <c:v>0.40000000000000036</c:v>
                </c:pt>
                <c:pt idx="8">
                  <c:v>-0.50000000000000044</c:v>
                </c:pt>
                <c:pt idx="9">
                  <c:v>-1.100000000000001</c:v>
                </c:pt>
                <c:pt idx="10">
                  <c:v>1.7000000000000015</c:v>
                </c:pt>
                <c:pt idx="11">
                  <c:v>-0.30000000000000027</c:v>
                </c:pt>
                <c:pt idx="12">
                  <c:v>-0.60000000000000053</c:v>
                </c:pt>
                <c:pt idx="13">
                  <c:v>-0.9000000000000008</c:v>
                </c:pt>
                <c:pt idx="14">
                  <c:v>-1.5999999999999988</c:v>
                </c:pt>
                <c:pt idx="15">
                  <c:v>-1.2000000000000011</c:v>
                </c:pt>
                <c:pt idx="16">
                  <c:v>0.20000000000000018</c:v>
                </c:pt>
                <c:pt idx="17">
                  <c:v>-2.1999999999999993</c:v>
                </c:pt>
                <c:pt idx="18">
                  <c:v>-0.99999999999999811</c:v>
                </c:pt>
                <c:pt idx="19">
                  <c:v>1.5000000000000013</c:v>
                </c:pt>
                <c:pt idx="20">
                  <c:v>-1.2999999999999985</c:v>
                </c:pt>
                <c:pt idx="21">
                  <c:v>2.3999999999999995</c:v>
                </c:pt>
                <c:pt idx="22">
                  <c:v>-2.2999999999999994</c:v>
                </c:pt>
                <c:pt idx="23">
                  <c:v>-1.6999999999999988</c:v>
                </c:pt>
                <c:pt idx="24">
                  <c:v>-0.70000000000000062</c:v>
                </c:pt>
                <c:pt idx="25">
                  <c:v>-2.9</c:v>
                </c:pt>
                <c:pt idx="26">
                  <c:v>-3.7000000000000006</c:v>
                </c:pt>
                <c:pt idx="27">
                  <c:v>1.4000000000000012</c:v>
                </c:pt>
                <c:pt idx="28">
                  <c:v>0.10000000000000009</c:v>
                </c:pt>
                <c:pt idx="29">
                  <c:v>-1.3999999999999986</c:v>
                </c:pt>
                <c:pt idx="30">
                  <c:v>0.39999999999999758</c:v>
                </c:pt>
                <c:pt idx="31">
                  <c:v>0.30000000000000027</c:v>
                </c:pt>
                <c:pt idx="32">
                  <c:v>0.10000000000000009</c:v>
                </c:pt>
                <c:pt idx="33">
                  <c:v>0.10000000000000009</c:v>
                </c:pt>
                <c:pt idx="34">
                  <c:v>-3.3999999999999977</c:v>
                </c:pt>
                <c:pt idx="35">
                  <c:v>6.3</c:v>
                </c:pt>
                <c:pt idx="36">
                  <c:v>-2.5999999999999996</c:v>
                </c:pt>
                <c:pt idx="37">
                  <c:v>0.40000000000000036</c:v>
                </c:pt>
                <c:pt idx="38">
                  <c:v>-1.2999999999999985</c:v>
                </c:pt>
                <c:pt idx="39">
                  <c:v>1.4000000000000012</c:v>
                </c:pt>
                <c:pt idx="40">
                  <c:v>0.1999999999999974</c:v>
                </c:pt>
                <c:pt idx="41">
                  <c:v>-2.5000000000000022</c:v>
                </c:pt>
                <c:pt idx="42">
                  <c:v>-8.4000000000000021</c:v>
                </c:pt>
              </c:numCache>
            </c:numRef>
          </c:val>
          <c:extLst>
            <c:ext xmlns:c16="http://schemas.microsoft.com/office/drawing/2014/chart" uri="{C3380CC4-5D6E-409C-BE32-E72D297353CC}">
              <c16:uniqueId val="{00000008-B737-4AA4-84C6-2B8B0E8783D3}"/>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9-B737-4AA4-84C6-2B8B0E8783D3}"/>
              </c:ext>
            </c:extLst>
          </c:dPt>
          <c:dLbls>
            <c:dLbl>
              <c:idx val="0"/>
              <c:layout>
                <c:manualLayout>
                  <c:x val="-0.24234299516908211"/>
                  <c:y val="-0.89009904761904757"/>
                </c:manualLayout>
              </c:layout>
              <c:tx>
                <c:rich>
                  <a:bodyPr/>
                  <a:lstStyle/>
                  <a:p>
                    <a:fld id="{D096D1FC-9878-4F3D-8E6D-533C58837043}" type="SERIESNAME">
                      <a:rPr lang="ja-JP" altLang="en-US"/>
                      <a:pPr/>
                      <a:t>[系列名]</a:t>
                    </a:fld>
                    <a:r>
                      <a:rPr lang="ja-JP" altLang="en-US" baseline="0"/>
                      <a:t>
</a:t>
                    </a:r>
                    <a:fld id="{CC0ECCE8-F1E7-40F4-A5AF-AE34ACD05225}"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B737-4AA4-84C6-2B8B0E8783D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市区町村別_医科健診医療機関受診状況!$CK$6:$CK$48</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B-B737-4AA4-84C6-2B8B0E8783D3}"/>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市区町村別_医科健診医療機関受診状況!$BZ$5</c:f>
              <c:strCache>
                <c:ptCount val="1"/>
                <c:pt idx="0">
                  <c:v>前年度との差分(未受診率)</c:v>
                </c:pt>
              </c:strCache>
            </c:strRef>
          </c:tx>
          <c:spPr>
            <a:solidFill>
              <a:schemeClr val="accent1"/>
            </a:solidFill>
            <a:ln>
              <a:noFill/>
            </a:ln>
          </c:spPr>
          <c:invertIfNegative val="0"/>
          <c:dLbls>
            <c:dLbl>
              <c:idx val="2"/>
              <c:layout>
                <c:manualLayout>
                  <c:x val="-6.135265700483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45-46AF-8E65-E13EE310FCCD}"/>
                </c:ext>
              </c:extLst>
            </c:dLbl>
            <c:dLbl>
              <c:idx val="6"/>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45-46AF-8E65-E13EE310FCCD}"/>
                </c:ext>
              </c:extLst>
            </c:dLbl>
            <c:dLbl>
              <c:idx val="8"/>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45-46AF-8E65-E13EE310FCCD}"/>
                </c:ext>
              </c:extLst>
            </c:dLbl>
            <c:dLbl>
              <c:idx val="11"/>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CA-4889-915C-21ADEF330BD2}"/>
                </c:ext>
              </c:extLst>
            </c:dLbl>
            <c:dLbl>
              <c:idx val="12"/>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45-46AF-8E65-E13EE310FCCD}"/>
                </c:ext>
              </c:extLst>
            </c:dLbl>
            <c:dLbl>
              <c:idx val="2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45-46AF-8E65-E13EE310FCCD}"/>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市区町村別_医科健診医療機関受診状況!$BZ$6:$BZ$48</c:f>
              <c:numCache>
                <c:formatCode>General</c:formatCode>
                <c:ptCount val="43"/>
                <c:pt idx="0">
                  <c:v>1.0000000000000009</c:v>
                </c:pt>
                <c:pt idx="1">
                  <c:v>1.5000000000000013</c:v>
                </c:pt>
                <c:pt idx="2">
                  <c:v>0</c:v>
                </c:pt>
                <c:pt idx="3">
                  <c:v>0.80000000000000071</c:v>
                </c:pt>
                <c:pt idx="4">
                  <c:v>0.70000000000000062</c:v>
                </c:pt>
                <c:pt idx="5">
                  <c:v>1.6000000000000014</c:v>
                </c:pt>
                <c:pt idx="6">
                  <c:v>0.20000000000000018</c:v>
                </c:pt>
                <c:pt idx="7">
                  <c:v>-0.40000000000000036</c:v>
                </c:pt>
                <c:pt idx="8">
                  <c:v>0.50000000000000044</c:v>
                </c:pt>
                <c:pt idx="9">
                  <c:v>1.100000000000001</c:v>
                </c:pt>
                <c:pt idx="10">
                  <c:v>-1.6999999999999904</c:v>
                </c:pt>
                <c:pt idx="11">
                  <c:v>0.30000000000000027</c:v>
                </c:pt>
                <c:pt idx="12">
                  <c:v>0.60000000000000053</c:v>
                </c:pt>
                <c:pt idx="13">
                  <c:v>0.9000000000000008</c:v>
                </c:pt>
                <c:pt idx="14">
                  <c:v>1.6000000000000014</c:v>
                </c:pt>
                <c:pt idx="15">
                  <c:v>1.2000000000000011</c:v>
                </c:pt>
                <c:pt idx="16">
                  <c:v>-0.20000000000000018</c:v>
                </c:pt>
                <c:pt idx="17">
                  <c:v>2.200000000000002</c:v>
                </c:pt>
                <c:pt idx="18">
                  <c:v>1.0000000000000009</c:v>
                </c:pt>
                <c:pt idx="19">
                  <c:v>-1.5000000000000013</c:v>
                </c:pt>
                <c:pt idx="20">
                  <c:v>1.3000000000000012</c:v>
                </c:pt>
                <c:pt idx="21">
                  <c:v>-2.399999999999991</c:v>
                </c:pt>
                <c:pt idx="22">
                  <c:v>2.300000000000002</c:v>
                </c:pt>
                <c:pt idx="23">
                  <c:v>1.7000000000000015</c:v>
                </c:pt>
                <c:pt idx="24">
                  <c:v>0.70000000000000062</c:v>
                </c:pt>
                <c:pt idx="25">
                  <c:v>2.8999999999999915</c:v>
                </c:pt>
                <c:pt idx="26">
                  <c:v>3.7000000000000033</c:v>
                </c:pt>
                <c:pt idx="27">
                  <c:v>-1.4000000000000012</c:v>
                </c:pt>
                <c:pt idx="28">
                  <c:v>-0.10000000000000009</c:v>
                </c:pt>
                <c:pt idx="29">
                  <c:v>1.4000000000000012</c:v>
                </c:pt>
                <c:pt idx="30">
                  <c:v>-0.40000000000000036</c:v>
                </c:pt>
                <c:pt idx="31">
                  <c:v>-0.30000000000000027</c:v>
                </c:pt>
                <c:pt idx="32">
                  <c:v>-0.10000000000000009</c:v>
                </c:pt>
                <c:pt idx="33">
                  <c:v>-0.10000000000000009</c:v>
                </c:pt>
                <c:pt idx="34">
                  <c:v>3.400000000000003</c:v>
                </c:pt>
                <c:pt idx="35">
                  <c:v>-6.300000000000006</c:v>
                </c:pt>
                <c:pt idx="36">
                  <c:v>2.6000000000000023</c:v>
                </c:pt>
                <c:pt idx="37">
                  <c:v>-0.40000000000000036</c:v>
                </c:pt>
                <c:pt idx="38">
                  <c:v>1.3000000000000012</c:v>
                </c:pt>
                <c:pt idx="39">
                  <c:v>-1.4000000000000012</c:v>
                </c:pt>
                <c:pt idx="40">
                  <c:v>-0.20000000000000018</c:v>
                </c:pt>
                <c:pt idx="41">
                  <c:v>2.5000000000000022</c:v>
                </c:pt>
                <c:pt idx="42">
                  <c:v>8.3999999999999968</c:v>
                </c:pt>
              </c:numCache>
            </c:numRef>
          </c:val>
          <c:extLst>
            <c:ext xmlns:c16="http://schemas.microsoft.com/office/drawing/2014/chart" uri="{C3380CC4-5D6E-409C-BE32-E72D297353CC}">
              <c16:uniqueId val="{0000000A-48CA-4889-915C-21ADEF330BD2}"/>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48CA-4889-915C-21ADEF330BD2}"/>
              </c:ext>
            </c:extLst>
          </c:dPt>
          <c:dLbls>
            <c:dLbl>
              <c:idx val="0"/>
              <c:layout>
                <c:manualLayout>
                  <c:x val="0.13037439613526558"/>
                  <c:y val="-0.89009904761904757"/>
                </c:manualLayout>
              </c:layout>
              <c:tx>
                <c:rich>
                  <a:bodyPr/>
                  <a:lstStyle/>
                  <a:p>
                    <a:fld id="{5DC6EC43-3307-4DED-A7B3-AFF3B511DA93}" type="SERIESNAME">
                      <a:rPr lang="ja-JP" altLang="en-US"/>
                      <a:pPr/>
                      <a:t>[系列名]</a:t>
                    </a:fld>
                    <a:r>
                      <a:rPr lang="ja-JP" altLang="en-US" baseline="0"/>
                      <a:t>
</a:t>
                    </a:r>
                    <a:fld id="{749454C6-BA3A-4E18-A776-42E96E017409}"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48CA-4889-915C-21ADEF330BD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市区町村別_医科健診医療機関受診状況!$CN$6:$CN$48</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48CA-4889-915C-21ADEF330BD2}"/>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市区町村別_健診受診率!$DI$4:$DI$5</c:f>
              <c:strCache>
                <c:ptCount val="2"/>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市区町村別_健診受診率!$DI$7:$DI$50</c:f>
              <c:numCache>
                <c:formatCode>0.0%</c:formatCode>
                <c:ptCount val="44"/>
                <c:pt idx="0">
                  <c:v>3.2595202147290725E-2</c:v>
                </c:pt>
                <c:pt idx="1">
                  <c:v>3.7250940661354405E-2</c:v>
                </c:pt>
                <c:pt idx="2">
                  <c:v>3.5475951730576397E-2</c:v>
                </c:pt>
                <c:pt idx="3">
                  <c:v>3.9564287758641008E-2</c:v>
                </c:pt>
                <c:pt idx="4">
                  <c:v>7.1703792895845872E-2</c:v>
                </c:pt>
                <c:pt idx="5">
                  <c:v>9.8827470686767172E-2</c:v>
                </c:pt>
                <c:pt idx="6">
                  <c:v>5.6993853604023093E-2</c:v>
                </c:pt>
                <c:pt idx="7">
                  <c:v>6.0783091010535299E-2</c:v>
                </c:pt>
                <c:pt idx="8">
                  <c:v>4.3154761904761904E-2</c:v>
                </c:pt>
                <c:pt idx="9">
                  <c:v>4.0507730970737316E-2</c:v>
                </c:pt>
                <c:pt idx="10">
                  <c:v>5.1503276073049456E-2</c:v>
                </c:pt>
                <c:pt idx="11">
                  <c:v>9.4084521333265683E-2</c:v>
                </c:pt>
                <c:pt idx="12">
                  <c:v>7.9778812297658153E-2</c:v>
                </c:pt>
                <c:pt idx="13">
                  <c:v>5.3685731984307247E-2</c:v>
                </c:pt>
                <c:pt idx="14">
                  <c:v>7.1224165341812404E-2</c:v>
                </c:pt>
                <c:pt idx="15">
                  <c:v>7.3482181855553552E-2</c:v>
                </c:pt>
                <c:pt idx="16">
                  <c:v>9.2555618938961776E-2</c:v>
                </c:pt>
                <c:pt idx="17">
                  <c:v>3.6094334196146105E-2</c:v>
                </c:pt>
                <c:pt idx="18">
                  <c:v>5.7236563690224292E-2</c:v>
                </c:pt>
                <c:pt idx="19">
                  <c:v>0.10203135861589557</c:v>
                </c:pt>
                <c:pt idx="20">
                  <c:v>9.8383594692400489E-2</c:v>
                </c:pt>
                <c:pt idx="21">
                  <c:v>6.6362147720417139E-2</c:v>
                </c:pt>
                <c:pt idx="22">
                  <c:v>7.0954837351300135E-2</c:v>
                </c:pt>
                <c:pt idx="23">
                  <c:v>4.2290208897287913E-2</c:v>
                </c:pt>
                <c:pt idx="24">
                  <c:v>5.3821481655323473E-2</c:v>
                </c:pt>
                <c:pt idx="25">
                  <c:v>4.9270879363676537E-2</c:v>
                </c:pt>
                <c:pt idx="26">
                  <c:v>0.11136493432324386</c:v>
                </c:pt>
                <c:pt idx="27">
                  <c:v>5.1020408163265307E-2</c:v>
                </c:pt>
                <c:pt idx="28">
                  <c:v>3.9381013788314649E-2</c:v>
                </c:pt>
                <c:pt idx="29">
                  <c:v>5.7521113900935859E-2</c:v>
                </c:pt>
                <c:pt idx="30">
                  <c:v>3.5752078609221465E-2</c:v>
                </c:pt>
                <c:pt idx="31">
                  <c:v>6.1803022407503912E-2</c:v>
                </c:pt>
                <c:pt idx="32">
                  <c:v>2.7122403710425489E-2</c:v>
                </c:pt>
                <c:pt idx="33">
                  <c:v>6.7966903073286053E-2</c:v>
                </c:pt>
                <c:pt idx="34">
                  <c:v>0.13337160352085725</c:v>
                </c:pt>
                <c:pt idx="35">
                  <c:v>6.0909090909090906E-2</c:v>
                </c:pt>
                <c:pt idx="36">
                  <c:v>4.8719772403982932E-2</c:v>
                </c:pt>
                <c:pt idx="37">
                  <c:v>5.2529182879377433E-2</c:v>
                </c:pt>
                <c:pt idx="38">
                  <c:v>6.3102541630148987E-2</c:v>
                </c:pt>
                <c:pt idx="39">
                  <c:v>1.5682919874536641E-2</c:v>
                </c:pt>
                <c:pt idx="40">
                  <c:v>5.2078774617067836E-2</c:v>
                </c:pt>
                <c:pt idx="41">
                  <c:v>5.5462746408286002E-2</c:v>
                </c:pt>
                <c:pt idx="42">
                  <c:v>6.0393258426966294E-2</c:v>
                </c:pt>
                <c:pt idx="43">
                  <c:v>5.246330782200663E-2</c:v>
                </c:pt>
              </c:numCache>
            </c:numRef>
          </c:val>
          <c:extLst>
            <c:ext xmlns:c16="http://schemas.microsoft.com/office/drawing/2014/chart" uri="{C3380CC4-5D6E-409C-BE32-E72D297353CC}">
              <c16:uniqueId val="{00000017-61FE-43FB-B725-5635AA08884D}"/>
            </c:ext>
          </c:extLst>
        </c:ser>
        <c:ser>
          <c:idx val="3"/>
          <c:order val="1"/>
          <c:tx>
            <c:strRef>
              <c:f>市区町村別_健診受診率!$DL$4:$DL$5</c:f>
              <c:strCache>
                <c:ptCount val="2"/>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市区町村別_健診受診率!$DL$7:$DL$50</c:f>
              <c:numCache>
                <c:formatCode>0.0%</c:formatCode>
                <c:ptCount val="44"/>
                <c:pt idx="0">
                  <c:v>0.11505899457585417</c:v>
                </c:pt>
                <c:pt idx="1">
                  <c:v>0.17606326651696194</c:v>
                </c:pt>
                <c:pt idx="2">
                  <c:v>0.16551986445835207</c:v>
                </c:pt>
                <c:pt idx="3">
                  <c:v>0.16169166792935671</c:v>
                </c:pt>
                <c:pt idx="4">
                  <c:v>0.3402167369054786</c:v>
                </c:pt>
                <c:pt idx="5">
                  <c:v>0.23837578698088141</c:v>
                </c:pt>
                <c:pt idx="6">
                  <c:v>0.19854721549636803</c:v>
                </c:pt>
                <c:pt idx="7">
                  <c:v>0.25333945977879158</c:v>
                </c:pt>
                <c:pt idx="8">
                  <c:v>0.15969611528822056</c:v>
                </c:pt>
                <c:pt idx="9">
                  <c:v>0.10929846232482855</c:v>
                </c:pt>
                <c:pt idx="10">
                  <c:v>0.18613981009619107</c:v>
                </c:pt>
                <c:pt idx="11">
                  <c:v>0.16221906549642331</c:v>
                </c:pt>
                <c:pt idx="12">
                  <c:v>0.18165276366472102</c:v>
                </c:pt>
                <c:pt idx="13">
                  <c:v>0.15162777892490881</c:v>
                </c:pt>
                <c:pt idx="14">
                  <c:v>0.21452040275569687</c:v>
                </c:pt>
                <c:pt idx="15">
                  <c:v>0.20500501014876288</c:v>
                </c:pt>
                <c:pt idx="16">
                  <c:v>0.21905305191100971</c:v>
                </c:pt>
                <c:pt idx="17">
                  <c:v>0.15266992618157416</c:v>
                </c:pt>
                <c:pt idx="18">
                  <c:v>0.17832204824375794</c:v>
                </c:pt>
                <c:pt idx="19">
                  <c:v>0.22819958291496101</c:v>
                </c:pt>
                <c:pt idx="20">
                  <c:v>0.18933655006031364</c:v>
                </c:pt>
                <c:pt idx="21">
                  <c:v>0.20486081185900198</c:v>
                </c:pt>
                <c:pt idx="22">
                  <c:v>0.23976208021897041</c:v>
                </c:pt>
                <c:pt idx="23">
                  <c:v>0.21865263803054294</c:v>
                </c:pt>
                <c:pt idx="24">
                  <c:v>0.13314558397872173</c:v>
                </c:pt>
                <c:pt idx="25">
                  <c:v>0.16272646928855503</c:v>
                </c:pt>
                <c:pt idx="26">
                  <c:v>0.27298686464877214</c:v>
                </c:pt>
                <c:pt idx="27">
                  <c:v>0.15260039499670836</c:v>
                </c:pt>
                <c:pt idx="28">
                  <c:v>0.16754290248983236</c:v>
                </c:pt>
                <c:pt idx="29">
                  <c:v>0.16057977630677928</c:v>
                </c:pt>
                <c:pt idx="30">
                  <c:v>0.16712018140589568</c:v>
                </c:pt>
                <c:pt idx="31">
                  <c:v>0.23835330901511204</c:v>
                </c:pt>
                <c:pt idx="32">
                  <c:v>0.11484170195603953</c:v>
                </c:pt>
                <c:pt idx="33">
                  <c:v>0.1739558707643814</c:v>
                </c:pt>
                <c:pt idx="34">
                  <c:v>0.35438193647148869</c:v>
                </c:pt>
                <c:pt idx="35">
                  <c:v>0.17</c:v>
                </c:pt>
                <c:pt idx="36">
                  <c:v>0.15327169274537697</c:v>
                </c:pt>
                <c:pt idx="37">
                  <c:v>0.15286270150083381</c:v>
                </c:pt>
                <c:pt idx="38">
                  <c:v>0.17528483786152499</c:v>
                </c:pt>
                <c:pt idx="39">
                  <c:v>0.12574850299401197</c:v>
                </c:pt>
                <c:pt idx="40">
                  <c:v>0.23632385120350111</c:v>
                </c:pt>
                <c:pt idx="41">
                  <c:v>0.26762445706648846</c:v>
                </c:pt>
                <c:pt idx="42">
                  <c:v>0.26825842696629215</c:v>
                </c:pt>
                <c:pt idx="43">
                  <c:v>0.16981717092085957</c:v>
                </c:pt>
              </c:numCache>
            </c:numRef>
          </c:val>
          <c:extLst>
            <c:ext xmlns:c16="http://schemas.microsoft.com/office/drawing/2014/chart" uri="{C3380CC4-5D6E-409C-BE32-E72D297353CC}">
              <c16:uniqueId val="{00000018-61FE-43FB-B725-5635AA08884D}"/>
            </c:ext>
          </c:extLst>
        </c:ser>
        <c:ser>
          <c:idx val="1"/>
          <c:order val="2"/>
          <c:tx>
            <c:strRef>
              <c:f>市区町村別_健診受診率!$DO$4:$DO$5</c:f>
              <c:strCache>
                <c:ptCount val="2"/>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市区町村別_健診受診率!$DO$7:$DO$50</c:f>
              <c:numCache>
                <c:formatCode>0.0%</c:formatCode>
                <c:ptCount val="44"/>
                <c:pt idx="0">
                  <c:v>7.5275401219034838E-2</c:v>
                </c:pt>
                <c:pt idx="1">
                  <c:v>5.0649262866970579E-2</c:v>
                </c:pt>
                <c:pt idx="2">
                  <c:v>5.2937311987828917E-2</c:v>
                </c:pt>
                <c:pt idx="3">
                  <c:v>6.7309796791083731E-2</c:v>
                </c:pt>
                <c:pt idx="4">
                  <c:v>3.9133052378085488E-2</c:v>
                </c:pt>
                <c:pt idx="5">
                  <c:v>7.0871599376191308E-2</c:v>
                </c:pt>
                <c:pt idx="6">
                  <c:v>7.1521698640342704E-2</c:v>
                </c:pt>
                <c:pt idx="7">
                  <c:v>5.4383143522924941E-2</c:v>
                </c:pt>
                <c:pt idx="8">
                  <c:v>8.0278822055137838E-2</c:v>
                </c:pt>
                <c:pt idx="9">
                  <c:v>8.4550836989393877E-2</c:v>
                </c:pt>
                <c:pt idx="10">
                  <c:v>4.3247262194271906E-2</c:v>
                </c:pt>
                <c:pt idx="11">
                  <c:v>0.13051088224849069</c:v>
                </c:pt>
                <c:pt idx="12">
                  <c:v>0.10383533804381218</c:v>
                </c:pt>
                <c:pt idx="13">
                  <c:v>8.1423360176199319E-2</c:v>
                </c:pt>
                <c:pt idx="14">
                  <c:v>6.9369369369369369E-2</c:v>
                </c:pt>
                <c:pt idx="15">
                  <c:v>6.7598468692993505E-2</c:v>
                </c:pt>
                <c:pt idx="16">
                  <c:v>8.442669709070165E-2</c:v>
                </c:pt>
                <c:pt idx="17">
                  <c:v>5.4740676828683728E-2</c:v>
                </c:pt>
                <c:pt idx="18">
                  <c:v>6.749894202285231E-2</c:v>
                </c:pt>
                <c:pt idx="19">
                  <c:v>9.005947323704333E-2</c:v>
                </c:pt>
                <c:pt idx="20">
                  <c:v>0.11281061519903499</c:v>
                </c:pt>
                <c:pt idx="21">
                  <c:v>6.9378608980436088E-2</c:v>
                </c:pt>
                <c:pt idx="22">
                  <c:v>5.9901042214969995E-2</c:v>
                </c:pt>
                <c:pt idx="23">
                  <c:v>4.3822462842841824E-2</c:v>
                </c:pt>
                <c:pt idx="24">
                  <c:v>7.3613392787295631E-2</c:v>
                </c:pt>
                <c:pt idx="25">
                  <c:v>8.0424215642951838E-2</c:v>
                </c:pt>
                <c:pt idx="26">
                  <c:v>6.5296021321149825E-2</c:v>
                </c:pt>
                <c:pt idx="27">
                  <c:v>8.7373271889400916E-2</c:v>
                </c:pt>
                <c:pt idx="28">
                  <c:v>5.3566114472770557E-2</c:v>
                </c:pt>
                <c:pt idx="29">
                  <c:v>6.5281899109792291E-2</c:v>
                </c:pt>
                <c:pt idx="30">
                  <c:v>4.9886621315192746E-2</c:v>
                </c:pt>
                <c:pt idx="31">
                  <c:v>5.1380927566440852E-2</c:v>
                </c:pt>
                <c:pt idx="32">
                  <c:v>3.6196813873764874E-2</c:v>
                </c:pt>
                <c:pt idx="33">
                  <c:v>7.5256107171000786E-2</c:v>
                </c:pt>
                <c:pt idx="34">
                  <c:v>5.0707998469192501E-2</c:v>
                </c:pt>
                <c:pt idx="35">
                  <c:v>5.4090909090909092E-2</c:v>
                </c:pt>
                <c:pt idx="36">
                  <c:v>7.9302987197724037E-2</c:v>
                </c:pt>
                <c:pt idx="37">
                  <c:v>7.5875486381322951E-2</c:v>
                </c:pt>
                <c:pt idx="38">
                  <c:v>8.5889570552147243E-2</c:v>
                </c:pt>
                <c:pt idx="39">
                  <c:v>2.6233247790134018E-2</c:v>
                </c:pt>
                <c:pt idx="40">
                  <c:v>3.1509846827133481E-2</c:v>
                </c:pt>
                <c:pt idx="41">
                  <c:v>4.0761777480788505E-2</c:v>
                </c:pt>
                <c:pt idx="42">
                  <c:v>5.3370786516853931E-2</c:v>
                </c:pt>
                <c:pt idx="43">
                  <c:v>7.0421823311744888E-2</c:v>
                </c:pt>
              </c:numCache>
            </c:numRef>
          </c:val>
          <c:extLst>
            <c:ext xmlns:c16="http://schemas.microsoft.com/office/drawing/2014/chart" uri="{C3380CC4-5D6E-409C-BE32-E72D297353CC}">
              <c16:uniqueId val="{00000016-61FE-43FB-B725-5635AA08884D}"/>
            </c:ext>
          </c:extLst>
        </c:ser>
        <c:ser>
          <c:idx val="0"/>
          <c:order val="3"/>
          <c:tx>
            <c:strRef>
              <c:f>市区町村別_健診受診率!$DR$4:$DR$5</c:f>
              <c:strCache>
                <c:ptCount val="2"/>
                <c:pt idx="0">
                  <c:v>未受診</c:v>
                </c:pt>
              </c:strCache>
            </c:strRef>
          </c:tx>
          <c:spPr>
            <a:solidFill>
              <a:srgbClr val="E6B9B8"/>
            </a:solidFill>
            <a:ln>
              <a:noFill/>
            </a:ln>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市区町村別_健診受診率!$DR$7:$DR$50</c:f>
              <c:numCache>
                <c:formatCode>0.0%</c:formatCode>
                <c:ptCount val="44"/>
                <c:pt idx="0">
                  <c:v>0.7770704020578203</c:v>
                </c:pt>
                <c:pt idx="1">
                  <c:v>0.73603652995471303</c:v>
                </c:pt>
                <c:pt idx="2">
                  <c:v>0.74606687182324261</c:v>
                </c:pt>
                <c:pt idx="3">
                  <c:v>0.73143424752091857</c:v>
                </c:pt>
                <c:pt idx="4">
                  <c:v>0.54894641782059006</c:v>
                </c:pt>
                <c:pt idx="5">
                  <c:v>0.59192514295616017</c:v>
                </c:pt>
                <c:pt idx="6">
                  <c:v>0.67293723225926616</c:v>
                </c:pt>
                <c:pt idx="7">
                  <c:v>0.63149430568774823</c:v>
                </c:pt>
                <c:pt idx="8">
                  <c:v>0.71687030075187974</c:v>
                </c:pt>
                <c:pt idx="9">
                  <c:v>0.7656429697150402</c:v>
                </c:pt>
                <c:pt idx="10">
                  <c:v>0.71910965163648755</c:v>
                </c:pt>
                <c:pt idx="11">
                  <c:v>0.61318553092182027</c:v>
                </c:pt>
                <c:pt idx="12">
                  <c:v>0.63473308599380862</c:v>
                </c:pt>
                <c:pt idx="13">
                  <c:v>0.71326312891458465</c:v>
                </c:pt>
                <c:pt idx="14">
                  <c:v>0.64488606253312131</c:v>
                </c:pt>
                <c:pt idx="15">
                  <c:v>0.65391433930269005</c:v>
                </c:pt>
                <c:pt idx="16">
                  <c:v>0.60396463205932682</c:v>
                </c:pt>
                <c:pt idx="17">
                  <c:v>0.75649506279359602</c:v>
                </c:pt>
                <c:pt idx="18">
                  <c:v>0.69694244604316546</c:v>
                </c:pt>
                <c:pt idx="19">
                  <c:v>0.57970958523210014</c:v>
                </c:pt>
                <c:pt idx="20">
                  <c:v>0.59946924004825086</c:v>
                </c:pt>
                <c:pt idx="21">
                  <c:v>0.65939843144014476</c:v>
                </c:pt>
                <c:pt idx="22">
                  <c:v>0.62938204021475941</c:v>
                </c:pt>
                <c:pt idx="23">
                  <c:v>0.69523469022932738</c:v>
                </c:pt>
                <c:pt idx="24">
                  <c:v>0.73941954157865919</c:v>
                </c:pt>
                <c:pt idx="25">
                  <c:v>0.7075784357048166</c:v>
                </c:pt>
                <c:pt idx="26">
                  <c:v>0.55035217970683414</c:v>
                </c:pt>
                <c:pt idx="27">
                  <c:v>0.70900592495062542</c:v>
                </c:pt>
                <c:pt idx="28">
                  <c:v>0.73950996924908241</c:v>
                </c:pt>
                <c:pt idx="29">
                  <c:v>0.71661721068249262</c:v>
                </c:pt>
                <c:pt idx="30">
                  <c:v>0.74724111866969012</c:v>
                </c:pt>
                <c:pt idx="31">
                  <c:v>0.64846274101094314</c:v>
                </c:pt>
                <c:pt idx="32">
                  <c:v>0.82183908045977017</c:v>
                </c:pt>
                <c:pt idx="33">
                  <c:v>0.6828211189913318</c:v>
                </c:pt>
                <c:pt idx="34">
                  <c:v>0.46153846153846156</c:v>
                </c:pt>
                <c:pt idx="35">
                  <c:v>0.71499999999999997</c:v>
                </c:pt>
                <c:pt idx="36">
                  <c:v>0.71870554765291605</c:v>
                </c:pt>
                <c:pt idx="37">
                  <c:v>0.71873262923846581</c:v>
                </c:pt>
                <c:pt idx="38">
                  <c:v>0.67572304995617882</c:v>
                </c:pt>
                <c:pt idx="39">
                  <c:v>0.83233532934131738</c:v>
                </c:pt>
                <c:pt idx="40">
                  <c:v>0.6800875273522976</c:v>
                </c:pt>
                <c:pt idx="41">
                  <c:v>0.63615101904443705</c:v>
                </c:pt>
                <c:pt idx="42">
                  <c:v>0.6179775280898876</c:v>
                </c:pt>
                <c:pt idx="43">
                  <c:v>0.70729769794538888</c:v>
                </c:pt>
              </c:numCache>
            </c:numRef>
          </c:val>
          <c:extLst>
            <c:ext xmlns:c16="http://schemas.microsoft.com/office/drawing/2014/chart" uri="{C3380CC4-5D6E-409C-BE32-E72D297353CC}">
              <c16:uniqueId val="{00000015-61FE-43FB-B725-5635AA08884D}"/>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58916500047604E-3"/>
          <c:w val="0.45297765255502581"/>
          <c:h val="2.005220730584911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percentStacked"/>
        <c:varyColors val="0"/>
        <c:ser>
          <c:idx val="3"/>
          <c:order val="0"/>
          <c:tx>
            <c:strRef>
              <c:f>歯科健診医療機関受診状況!$J$16</c:f>
              <c:strCache>
                <c:ptCount val="1"/>
                <c:pt idx="0">
                  <c:v>受診率</c:v>
                </c:pt>
              </c:strCache>
            </c:strRef>
          </c:tx>
          <c:spPr>
            <a:solidFill>
              <a:srgbClr val="FFC000"/>
            </a:solidFill>
          </c:spPr>
          <c:invertIfNegative val="0"/>
          <c:dLbls>
            <c:dLbl>
              <c:idx val="1"/>
              <c:layout>
                <c:manualLayout>
                  <c:x val="0.13551424192781272"/>
                  <c:y val="-2.298902864554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D-4749-84BE-843E87029C73}"/>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D-4749-84BE-843E87029C73}"/>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D-4749-84BE-843E87029C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歯科健診医療機関受診状況!$F$5:$F$6</c:f>
              <c:numCache>
                <c:formatCode>0.0%</c:formatCode>
                <c:ptCount val="2"/>
                <c:pt idx="0">
                  <c:v>0.19584409620572871</c:v>
                </c:pt>
                <c:pt idx="1">
                  <c:v>1.7281807942984805E-2</c:v>
                </c:pt>
              </c:numCache>
            </c:numRef>
          </c:val>
          <c:extLst>
            <c:ext xmlns:c16="http://schemas.microsoft.com/office/drawing/2014/chart" uri="{C3380CC4-5D6E-409C-BE32-E72D297353CC}">
              <c16:uniqueId val="{00000003-77DD-4749-84BE-843E87029C73}"/>
            </c:ext>
          </c:extLst>
        </c:ser>
        <c:ser>
          <c:idx val="0"/>
          <c:order val="1"/>
          <c:tx>
            <c:strRef>
              <c:f>歯科健診医療機関受診状況!$J$17</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歯科健診医療機関受診状況!$H$5:$H$6</c:f>
              <c:numCache>
                <c:formatCode>0.0%</c:formatCode>
                <c:ptCount val="2"/>
                <c:pt idx="0">
                  <c:v>0.80415590379427127</c:v>
                </c:pt>
                <c:pt idx="1">
                  <c:v>0.98271819205701516</c:v>
                </c:pt>
              </c:numCache>
            </c:numRef>
          </c:val>
          <c:extLst>
            <c:ext xmlns:c16="http://schemas.microsoft.com/office/drawing/2014/chart" uri="{C3380CC4-5D6E-409C-BE32-E72D297353CC}">
              <c16:uniqueId val="{00000004-77DD-4749-84BE-843E87029C73}"/>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40524864752394"/>
          <c:y val="7.2786609996886034E-2"/>
          <c:w val="0.79441674469413237"/>
          <c:h val="0.91321585847576692"/>
        </c:manualLayout>
      </c:layout>
      <c:barChart>
        <c:barDir val="bar"/>
        <c:grouping val="percentStacked"/>
        <c:varyColors val="0"/>
        <c:ser>
          <c:idx val="0"/>
          <c:order val="0"/>
          <c:tx>
            <c:strRef>
              <c:f>市区町村別_歯科健診医療機関受診状況!$BN$4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市区町村別_歯科健診医療機関受診状況!$BN$6:$BN$49</c:f>
              <c:numCache>
                <c:formatCode>0.0%</c:formatCode>
                <c:ptCount val="44"/>
                <c:pt idx="0">
                  <c:v>0.1765424497414998</c:v>
                </c:pt>
                <c:pt idx="1">
                  <c:v>0.13955152671755724</c:v>
                </c:pt>
                <c:pt idx="2">
                  <c:v>0.14853993792360803</c:v>
                </c:pt>
                <c:pt idx="3">
                  <c:v>0.16387237785537223</c:v>
                </c:pt>
                <c:pt idx="4">
                  <c:v>0.16635583737411413</c:v>
                </c:pt>
                <c:pt idx="5">
                  <c:v>0.24222891566265059</c:v>
                </c:pt>
                <c:pt idx="6">
                  <c:v>0.21146019860003257</c:v>
                </c:pt>
                <c:pt idx="7">
                  <c:v>0.17727297137640299</c:v>
                </c:pt>
                <c:pt idx="8">
                  <c:v>0.20785286819442417</c:v>
                </c:pt>
                <c:pt idx="9">
                  <c:v>0.20705775901070728</c:v>
                </c:pt>
                <c:pt idx="10">
                  <c:v>0.14221102944955544</c:v>
                </c:pt>
                <c:pt idx="11">
                  <c:v>0.34515023190159305</c:v>
                </c:pt>
                <c:pt idx="12">
                  <c:v>0.2933391276864728</c:v>
                </c:pt>
                <c:pt idx="13">
                  <c:v>0.23996443089430894</c:v>
                </c:pt>
                <c:pt idx="14">
                  <c:v>0.22666195190947666</c:v>
                </c:pt>
                <c:pt idx="15">
                  <c:v>0.2300830513688096</c:v>
                </c:pt>
                <c:pt idx="16">
                  <c:v>0.24546142208774585</c:v>
                </c:pt>
                <c:pt idx="17">
                  <c:v>0.14986040400722614</c:v>
                </c:pt>
                <c:pt idx="18">
                  <c:v>0.20761341587360252</c:v>
                </c:pt>
                <c:pt idx="19">
                  <c:v>0.31145107152078494</c:v>
                </c:pt>
                <c:pt idx="20">
                  <c:v>0.30901751603834787</c:v>
                </c:pt>
                <c:pt idx="21">
                  <c:v>0.20391906961924486</c:v>
                </c:pt>
                <c:pt idx="22">
                  <c:v>0.20771800281293953</c:v>
                </c:pt>
                <c:pt idx="23">
                  <c:v>0.15249813571961224</c:v>
                </c:pt>
                <c:pt idx="24">
                  <c:v>0.19969742813918306</c:v>
                </c:pt>
                <c:pt idx="25">
                  <c:v>0.19778801843317972</c:v>
                </c:pt>
                <c:pt idx="26">
                  <c:v>0.28035248041775457</c:v>
                </c:pt>
                <c:pt idx="27">
                  <c:v>0.22682872435325602</c:v>
                </c:pt>
                <c:pt idx="28">
                  <c:v>0.16025641025641027</c:v>
                </c:pt>
                <c:pt idx="29">
                  <c:v>0.20913315821378056</c:v>
                </c:pt>
                <c:pt idx="30">
                  <c:v>0.13003206270039189</c:v>
                </c:pt>
                <c:pt idx="31">
                  <c:v>0.16242362525458248</c:v>
                </c:pt>
                <c:pt idx="32">
                  <c:v>0.10160245482441187</c:v>
                </c:pt>
                <c:pt idx="33">
                  <c:v>0.22986247544204322</c:v>
                </c:pt>
                <c:pt idx="34">
                  <c:v>0.26523094361008787</c:v>
                </c:pt>
                <c:pt idx="35">
                  <c:v>0.2071307300509338</c:v>
                </c:pt>
                <c:pt idx="36">
                  <c:v>0.23425863236289776</c:v>
                </c:pt>
                <c:pt idx="37">
                  <c:v>0.21565694340563452</c:v>
                </c:pt>
                <c:pt idx="38">
                  <c:v>0.25931677018633542</c:v>
                </c:pt>
                <c:pt idx="39">
                  <c:v>7.2053525476067942E-2</c:v>
                </c:pt>
                <c:pt idx="40">
                  <c:v>0.1409090909090909</c:v>
                </c:pt>
                <c:pt idx="41">
                  <c:v>0.15146579804560262</c:v>
                </c:pt>
                <c:pt idx="42">
                  <c:v>0.19600000000000001</c:v>
                </c:pt>
                <c:pt idx="43">
                  <c:v>0.19584409620572871</c:v>
                </c:pt>
              </c:numCache>
            </c:numRef>
          </c:val>
          <c:extLst>
            <c:ext xmlns:c16="http://schemas.microsoft.com/office/drawing/2014/chart" uri="{C3380CC4-5D6E-409C-BE32-E72D297353CC}">
              <c16:uniqueId val="{00000019-6F9C-41C5-8365-881CEEA01F65}"/>
            </c:ext>
          </c:extLst>
        </c:ser>
        <c:ser>
          <c:idx val="1"/>
          <c:order val="1"/>
          <c:tx>
            <c:strRef>
              <c:f>市区町村別_歯科健診医療機関受診状況!$BQ$4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市区町村別_歯科健診医療機関受診状況!$BQ$6:$BQ$49</c:f>
              <c:numCache>
                <c:formatCode>0.0%</c:formatCode>
                <c:ptCount val="44"/>
                <c:pt idx="0">
                  <c:v>0.8234575502585002</c:v>
                </c:pt>
                <c:pt idx="1">
                  <c:v>0.86044847328244278</c:v>
                </c:pt>
                <c:pt idx="2">
                  <c:v>0.85146006207639202</c:v>
                </c:pt>
                <c:pt idx="3">
                  <c:v>0.83612762214462777</c:v>
                </c:pt>
                <c:pt idx="4">
                  <c:v>0.83364416262588581</c:v>
                </c:pt>
                <c:pt idx="5">
                  <c:v>0.75777108433734941</c:v>
                </c:pt>
                <c:pt idx="6">
                  <c:v>0.78853980139996749</c:v>
                </c:pt>
                <c:pt idx="7">
                  <c:v>0.82272702862359703</c:v>
                </c:pt>
                <c:pt idx="8">
                  <c:v>0.79214713180557583</c:v>
                </c:pt>
                <c:pt idx="9">
                  <c:v>0.79294224098929267</c:v>
                </c:pt>
                <c:pt idx="10">
                  <c:v>0.85778897055044456</c:v>
                </c:pt>
                <c:pt idx="11">
                  <c:v>0.65484976809840689</c:v>
                </c:pt>
                <c:pt idx="12">
                  <c:v>0.70666087231352714</c:v>
                </c:pt>
                <c:pt idx="13">
                  <c:v>0.76003556910569103</c:v>
                </c:pt>
                <c:pt idx="14">
                  <c:v>0.77333804809052331</c:v>
                </c:pt>
                <c:pt idx="15">
                  <c:v>0.76991694863119042</c:v>
                </c:pt>
                <c:pt idx="16">
                  <c:v>0.7545385779122542</c:v>
                </c:pt>
                <c:pt idx="17">
                  <c:v>0.85013959599277389</c:v>
                </c:pt>
                <c:pt idx="18">
                  <c:v>0.79238658412639751</c:v>
                </c:pt>
                <c:pt idx="19">
                  <c:v>0.68854892847921512</c:v>
                </c:pt>
                <c:pt idx="20">
                  <c:v>0.69098248396165218</c:v>
                </c:pt>
                <c:pt idx="21">
                  <c:v>0.79608093038075511</c:v>
                </c:pt>
                <c:pt idx="22">
                  <c:v>0.79228199718706049</c:v>
                </c:pt>
                <c:pt idx="23">
                  <c:v>0.84750186428038776</c:v>
                </c:pt>
                <c:pt idx="24">
                  <c:v>0.80030257186081699</c:v>
                </c:pt>
                <c:pt idx="25">
                  <c:v>0.80221198156682028</c:v>
                </c:pt>
                <c:pt idx="26">
                  <c:v>0.71964751958224538</c:v>
                </c:pt>
                <c:pt idx="27">
                  <c:v>0.77317127564674393</c:v>
                </c:pt>
                <c:pt idx="28">
                  <c:v>0.83974358974358976</c:v>
                </c:pt>
                <c:pt idx="29">
                  <c:v>0.79086684178621947</c:v>
                </c:pt>
                <c:pt idx="30">
                  <c:v>0.86996793729960809</c:v>
                </c:pt>
                <c:pt idx="31">
                  <c:v>0.83757637474541746</c:v>
                </c:pt>
                <c:pt idx="32">
                  <c:v>0.89839754517558812</c:v>
                </c:pt>
                <c:pt idx="33">
                  <c:v>0.77013752455795681</c:v>
                </c:pt>
                <c:pt idx="34">
                  <c:v>0.73476905638991219</c:v>
                </c:pt>
                <c:pt idx="35">
                  <c:v>0.79286926994906626</c:v>
                </c:pt>
                <c:pt idx="36">
                  <c:v>0.76574136763710221</c:v>
                </c:pt>
                <c:pt idx="37">
                  <c:v>0.78434305659436554</c:v>
                </c:pt>
                <c:pt idx="38">
                  <c:v>0.74068322981366463</c:v>
                </c:pt>
                <c:pt idx="39">
                  <c:v>0.92794647452393209</c:v>
                </c:pt>
                <c:pt idx="40">
                  <c:v>0.85909090909090913</c:v>
                </c:pt>
                <c:pt idx="41">
                  <c:v>0.84853420195439744</c:v>
                </c:pt>
                <c:pt idx="42">
                  <c:v>0.80400000000000005</c:v>
                </c:pt>
                <c:pt idx="43">
                  <c:v>0.80415590379427127</c:v>
                </c:pt>
              </c:numCache>
            </c:numRef>
          </c:val>
          <c:extLst>
            <c:ext xmlns:c16="http://schemas.microsoft.com/office/drawing/2014/chart" uri="{C3380CC4-5D6E-409C-BE32-E72D297353CC}">
              <c16:uniqueId val="{0000001A-6F9C-41C5-8365-881CEEA01F65}"/>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469501035495834"/>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0854222343602"/>
          <c:y val="7.492023091768571E-2"/>
          <c:w val="0.8026750937973457"/>
          <c:h val="0.90788181953728264"/>
        </c:manualLayout>
      </c:layout>
      <c:barChart>
        <c:barDir val="bar"/>
        <c:grouping val="percentStacked"/>
        <c:varyColors val="0"/>
        <c:ser>
          <c:idx val="0"/>
          <c:order val="0"/>
          <c:tx>
            <c:strRef>
              <c:f>市区町村別_歯科健診医療機関受診状況!$BT$4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市区町村別_歯科健診医療機関受診状況!$BT$6:$BT$49</c:f>
              <c:numCache>
                <c:formatCode>0.0%</c:formatCode>
                <c:ptCount val="44"/>
                <c:pt idx="0">
                  <c:v>1.6030793762825287E-2</c:v>
                </c:pt>
                <c:pt idx="1">
                  <c:v>1.1008728482514999E-2</c:v>
                </c:pt>
                <c:pt idx="2">
                  <c:v>1.6141312623724684E-2</c:v>
                </c:pt>
                <c:pt idx="3">
                  <c:v>9.140767824497258E-3</c:v>
                </c:pt>
                <c:pt idx="4">
                  <c:v>9.6839959225280322E-3</c:v>
                </c:pt>
                <c:pt idx="5">
                  <c:v>4.1197502534820428E-2</c:v>
                </c:pt>
                <c:pt idx="6">
                  <c:v>1.76278563656148E-2</c:v>
                </c:pt>
                <c:pt idx="7">
                  <c:v>1.7555705604321403E-2</c:v>
                </c:pt>
                <c:pt idx="8">
                  <c:v>2.5688693594727058E-2</c:v>
                </c:pt>
                <c:pt idx="9">
                  <c:v>1.860009789525208E-2</c:v>
                </c:pt>
                <c:pt idx="10">
                  <c:v>2.2733476311171768E-2</c:v>
                </c:pt>
                <c:pt idx="11">
                  <c:v>2.0236548848020782E-2</c:v>
                </c:pt>
                <c:pt idx="12">
                  <c:v>2.0288150543957658E-2</c:v>
                </c:pt>
                <c:pt idx="13">
                  <c:v>1.1116118371638877E-2</c:v>
                </c:pt>
                <c:pt idx="14">
                  <c:v>1.1775602011114052E-2</c:v>
                </c:pt>
                <c:pt idx="15">
                  <c:v>1.5775798069784706E-2</c:v>
                </c:pt>
                <c:pt idx="16">
                  <c:v>6.1156601842374619E-2</c:v>
                </c:pt>
                <c:pt idx="17">
                  <c:v>8.0608014739751259E-3</c:v>
                </c:pt>
                <c:pt idx="18">
                  <c:v>1.373592377181042E-2</c:v>
                </c:pt>
                <c:pt idx="19">
                  <c:v>1.4324168429148241E-2</c:v>
                </c:pt>
                <c:pt idx="20">
                  <c:v>1.3134851138353765E-2</c:v>
                </c:pt>
                <c:pt idx="21">
                  <c:v>5.5388659406684193E-2</c:v>
                </c:pt>
                <c:pt idx="22">
                  <c:v>1.6137496720020992E-2</c:v>
                </c:pt>
                <c:pt idx="23">
                  <c:v>5.6490792000903857E-3</c:v>
                </c:pt>
                <c:pt idx="24">
                  <c:v>3.2111756168359942E-2</c:v>
                </c:pt>
                <c:pt idx="25">
                  <c:v>2.7846705266060104E-2</c:v>
                </c:pt>
                <c:pt idx="26">
                  <c:v>3.1521242576518956E-2</c:v>
                </c:pt>
                <c:pt idx="27">
                  <c:v>1.092896174863388E-2</c:v>
                </c:pt>
                <c:pt idx="28">
                  <c:v>1.3417009305345163E-2</c:v>
                </c:pt>
                <c:pt idx="29">
                  <c:v>1.0752688172043012E-2</c:v>
                </c:pt>
                <c:pt idx="30">
                  <c:v>7.9018506966105212E-3</c:v>
                </c:pt>
                <c:pt idx="31">
                  <c:v>3.4836618957601942E-2</c:v>
                </c:pt>
                <c:pt idx="32">
                  <c:v>7.8973346495557744E-3</c:v>
                </c:pt>
                <c:pt idx="33">
                  <c:v>1.2363996043521267E-2</c:v>
                </c:pt>
                <c:pt idx="34">
                  <c:v>1.5321154979375369E-2</c:v>
                </c:pt>
                <c:pt idx="35">
                  <c:v>8.8062622309197647E-3</c:v>
                </c:pt>
                <c:pt idx="36">
                  <c:v>1.0486891385767791E-2</c:v>
                </c:pt>
                <c:pt idx="37">
                  <c:v>1.8524332810047096E-2</c:v>
                </c:pt>
                <c:pt idx="38">
                  <c:v>6.0362173038229373E-3</c:v>
                </c:pt>
                <c:pt idx="39">
                  <c:v>4.475703324808184E-3</c:v>
                </c:pt>
                <c:pt idx="40">
                  <c:v>5.1813471502590676E-3</c:v>
                </c:pt>
                <c:pt idx="41">
                  <c:v>7.819287576020852E-3</c:v>
                </c:pt>
                <c:pt idx="42">
                  <c:v>2.2255192878338281E-2</c:v>
                </c:pt>
                <c:pt idx="43">
                  <c:v>1.7281807942984805E-2</c:v>
                </c:pt>
              </c:numCache>
            </c:numRef>
          </c:val>
          <c:extLst>
            <c:ext xmlns:c16="http://schemas.microsoft.com/office/drawing/2014/chart" uri="{C3380CC4-5D6E-409C-BE32-E72D297353CC}">
              <c16:uniqueId val="{00000000-4550-45E5-A917-4167954EBC03}"/>
            </c:ext>
          </c:extLst>
        </c:ser>
        <c:ser>
          <c:idx val="1"/>
          <c:order val="1"/>
          <c:tx>
            <c:strRef>
              <c:f>市区町村別_歯科健診医療機関受診状況!$BW$4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市区町村別_歯科健診医療機関受診状況!$BW$6:$BW$49</c:f>
              <c:numCache>
                <c:formatCode>0.0%</c:formatCode>
                <c:ptCount val="44"/>
                <c:pt idx="0">
                  <c:v>0.98396920623717476</c:v>
                </c:pt>
                <c:pt idx="1">
                  <c:v>0.988991271517485</c:v>
                </c:pt>
                <c:pt idx="2">
                  <c:v>0.98385868737627535</c:v>
                </c:pt>
                <c:pt idx="3">
                  <c:v>0.99085923217550276</c:v>
                </c:pt>
                <c:pt idx="4">
                  <c:v>0.990316004077472</c:v>
                </c:pt>
                <c:pt idx="5">
                  <c:v>0.95880249746517954</c:v>
                </c:pt>
                <c:pt idx="6">
                  <c:v>0.98237214363438519</c:v>
                </c:pt>
                <c:pt idx="7">
                  <c:v>0.9824442943956786</c:v>
                </c:pt>
                <c:pt idx="8">
                  <c:v>0.97431130640527297</c:v>
                </c:pt>
                <c:pt idx="9">
                  <c:v>0.98139990210474792</c:v>
                </c:pt>
                <c:pt idx="10">
                  <c:v>0.97726652368882827</c:v>
                </c:pt>
                <c:pt idx="11">
                  <c:v>0.97976345115197927</c:v>
                </c:pt>
                <c:pt idx="12">
                  <c:v>0.97971184945604239</c:v>
                </c:pt>
                <c:pt idx="13">
                  <c:v>0.98888388162836116</c:v>
                </c:pt>
                <c:pt idx="14">
                  <c:v>0.98822439798888595</c:v>
                </c:pt>
                <c:pt idx="15">
                  <c:v>0.98422420193021531</c:v>
                </c:pt>
                <c:pt idx="16">
                  <c:v>0.93884339815762541</c:v>
                </c:pt>
                <c:pt idx="17">
                  <c:v>0.99193919852602486</c:v>
                </c:pt>
                <c:pt idx="18">
                  <c:v>0.98626407622818957</c:v>
                </c:pt>
                <c:pt idx="19">
                  <c:v>0.98567583157085181</c:v>
                </c:pt>
                <c:pt idx="20">
                  <c:v>0.98686514886164622</c:v>
                </c:pt>
                <c:pt idx="21">
                  <c:v>0.94461134059331586</c:v>
                </c:pt>
                <c:pt idx="22">
                  <c:v>0.98386250327997904</c:v>
                </c:pt>
                <c:pt idx="23">
                  <c:v>0.99435092079990961</c:v>
                </c:pt>
                <c:pt idx="24">
                  <c:v>0.96788824383164007</c:v>
                </c:pt>
                <c:pt idx="25">
                  <c:v>0.97215329473393985</c:v>
                </c:pt>
                <c:pt idx="26">
                  <c:v>0.968478757423481</c:v>
                </c:pt>
                <c:pt idx="27">
                  <c:v>0.98907103825136611</c:v>
                </c:pt>
                <c:pt idx="28">
                  <c:v>0.98658299069465483</c:v>
                </c:pt>
                <c:pt idx="29">
                  <c:v>0.989247311827957</c:v>
                </c:pt>
                <c:pt idx="30">
                  <c:v>0.99209814930338946</c:v>
                </c:pt>
                <c:pt idx="31">
                  <c:v>0.96516338104239807</c:v>
                </c:pt>
                <c:pt idx="32">
                  <c:v>0.99210266535044422</c:v>
                </c:pt>
                <c:pt idx="33">
                  <c:v>0.98763600395647877</c:v>
                </c:pt>
                <c:pt idx="34">
                  <c:v>0.98467884502062464</c:v>
                </c:pt>
                <c:pt idx="35">
                  <c:v>0.99119373776908026</c:v>
                </c:pt>
                <c:pt idx="36">
                  <c:v>0.98951310861423225</c:v>
                </c:pt>
                <c:pt idx="37">
                  <c:v>0.98147566718995294</c:v>
                </c:pt>
                <c:pt idx="38">
                  <c:v>0.99396378269617702</c:v>
                </c:pt>
                <c:pt idx="39">
                  <c:v>0.99552429667519182</c:v>
                </c:pt>
                <c:pt idx="40">
                  <c:v>0.99481865284974091</c:v>
                </c:pt>
                <c:pt idx="41">
                  <c:v>0.99218071242397909</c:v>
                </c:pt>
                <c:pt idx="42">
                  <c:v>0.97774480712166167</c:v>
                </c:pt>
                <c:pt idx="43">
                  <c:v>0.98271819205701516</c:v>
                </c:pt>
              </c:numCache>
            </c:numRef>
          </c:val>
          <c:extLst>
            <c:ext xmlns:c16="http://schemas.microsoft.com/office/drawing/2014/chart" uri="{C3380CC4-5D6E-409C-BE32-E72D297353CC}">
              <c16:uniqueId val="{00000001-4550-45E5-A917-4167954EBC03}"/>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622417280739773"/>
          <c:y val="9.2472785553333967E-3"/>
          <c:w val="0.55764195925444293"/>
          <c:h val="2.6931908343647847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市区町村別_歯科健診医療機関受診状況!$BP$5</c:f>
              <c:strCache>
                <c:ptCount val="1"/>
                <c:pt idx="0">
                  <c:v>前年度との差分(受診率)</c:v>
                </c:pt>
              </c:strCache>
            </c:strRef>
          </c:tx>
          <c:spPr>
            <a:solidFill>
              <a:schemeClr val="accent1"/>
            </a:solidFill>
            <a:ln>
              <a:noFill/>
            </a:ln>
          </c:spPr>
          <c:invertIfNegative val="0"/>
          <c:dLbls>
            <c:dLbl>
              <c:idx val="5"/>
              <c:layout>
                <c:manualLayout>
                  <c:x val="1.8405797101449274E-2"/>
                  <c:y val="7.936507940203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6-42C8-A373-0D632B044C4D}"/>
                </c:ext>
              </c:extLst>
            </c:dLbl>
            <c:dLbl>
              <c:idx val="6"/>
              <c:layout>
                <c:manualLayout>
                  <c:x val="6.03864734355756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8A-4953-94E7-CA859CDDF854}"/>
                </c:ext>
              </c:extLst>
            </c:dLbl>
            <c:dLbl>
              <c:idx val="7"/>
              <c:layout>
                <c:manualLayout>
                  <c:x val="1.8405797101449274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C6-42C8-A373-0D632B044C4D}"/>
                </c:ext>
              </c:extLst>
            </c:dLbl>
            <c:dLbl>
              <c:idx val="11"/>
              <c:layout>
                <c:manualLayout>
                  <c:x val="6.1352657004829789E-3"/>
                  <c:y val="2.38095238132195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8A-4953-94E7-CA859CDDF854}"/>
                </c:ext>
              </c:extLst>
            </c:dLbl>
            <c:dLbl>
              <c:idx val="15"/>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A2-4610-8D43-B40D3EA3EA56}"/>
                </c:ext>
              </c:extLst>
            </c:dLbl>
            <c:dLbl>
              <c:idx val="28"/>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0-4EC4-AD08-EF405FFE0664}"/>
                </c:ext>
              </c:extLst>
            </c:dLbl>
            <c:dLbl>
              <c:idx val="3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A2-4610-8D43-B40D3EA3EA56}"/>
                </c:ext>
              </c:extLst>
            </c:dLbl>
            <c:dLbl>
              <c:idx val="3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2-4610-8D43-B40D3EA3EA56}"/>
                </c:ext>
              </c:extLst>
            </c:dLbl>
            <c:dLbl>
              <c:idx val="35"/>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A2-4610-8D43-B40D3EA3EA5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市区町村別_歯科健診医療機関受診状況!$BP$6:$BP$48</c:f>
              <c:numCache>
                <c:formatCode>General</c:formatCode>
                <c:ptCount val="43"/>
                <c:pt idx="0">
                  <c:v>0.40000000000000036</c:v>
                </c:pt>
                <c:pt idx="1">
                  <c:v>0.80000000000000071</c:v>
                </c:pt>
                <c:pt idx="2">
                  <c:v>-0.60000000000000053</c:v>
                </c:pt>
                <c:pt idx="3">
                  <c:v>-0.50000000000000044</c:v>
                </c:pt>
                <c:pt idx="4">
                  <c:v>0.60000000000000053</c:v>
                </c:pt>
                <c:pt idx="5">
                  <c:v>0.10000000000000009</c:v>
                </c:pt>
                <c:pt idx="6">
                  <c:v>-0.40000000000000036</c:v>
                </c:pt>
                <c:pt idx="7">
                  <c:v>0.10000000000000009</c:v>
                </c:pt>
                <c:pt idx="8">
                  <c:v>-2.9</c:v>
                </c:pt>
                <c:pt idx="9">
                  <c:v>-1.9000000000000017</c:v>
                </c:pt>
                <c:pt idx="10">
                  <c:v>2.5999999999999983</c:v>
                </c:pt>
                <c:pt idx="11">
                  <c:v>-0.10000000000000009</c:v>
                </c:pt>
                <c:pt idx="12">
                  <c:v>0.9000000000000008</c:v>
                </c:pt>
                <c:pt idx="13">
                  <c:v>-0.20000000000000018</c:v>
                </c:pt>
                <c:pt idx="14">
                  <c:v>0.60000000000000053</c:v>
                </c:pt>
                <c:pt idx="15">
                  <c:v>0.50000000000000044</c:v>
                </c:pt>
                <c:pt idx="16">
                  <c:v>0.30000000000000027</c:v>
                </c:pt>
                <c:pt idx="17">
                  <c:v>1.0999999999999983</c:v>
                </c:pt>
                <c:pt idx="18">
                  <c:v>-0.30000000000000027</c:v>
                </c:pt>
                <c:pt idx="19">
                  <c:v>-0.40000000000000036</c:v>
                </c:pt>
                <c:pt idx="20">
                  <c:v>0.30000000000000027</c:v>
                </c:pt>
                <c:pt idx="21">
                  <c:v>-1.8000000000000016</c:v>
                </c:pt>
                <c:pt idx="22">
                  <c:v>-0.9000000000000008</c:v>
                </c:pt>
                <c:pt idx="23">
                  <c:v>-2.1999999999999993</c:v>
                </c:pt>
                <c:pt idx="24">
                  <c:v>-0.10000000000000009</c:v>
                </c:pt>
                <c:pt idx="25">
                  <c:v>1.0000000000000009</c:v>
                </c:pt>
                <c:pt idx="26">
                  <c:v>0.80000000000000071</c:v>
                </c:pt>
                <c:pt idx="27">
                  <c:v>0.50000000000000044</c:v>
                </c:pt>
                <c:pt idx="28">
                  <c:v>0</c:v>
                </c:pt>
                <c:pt idx="29">
                  <c:v>0.40000000000000036</c:v>
                </c:pt>
                <c:pt idx="30">
                  <c:v>0.30000000000000027</c:v>
                </c:pt>
                <c:pt idx="31">
                  <c:v>2.1000000000000019</c:v>
                </c:pt>
                <c:pt idx="32">
                  <c:v>-0.20000000000000018</c:v>
                </c:pt>
                <c:pt idx="33">
                  <c:v>-0.10000000000000009</c:v>
                </c:pt>
                <c:pt idx="34">
                  <c:v>0.40000000000000036</c:v>
                </c:pt>
                <c:pt idx="35">
                  <c:v>1.899999999999999</c:v>
                </c:pt>
                <c:pt idx="36">
                  <c:v>1.0000000000000009</c:v>
                </c:pt>
                <c:pt idx="37">
                  <c:v>1.2000000000000011</c:v>
                </c:pt>
                <c:pt idx="38">
                  <c:v>2.4999999999999996</c:v>
                </c:pt>
                <c:pt idx="39">
                  <c:v>0.79999999999999938</c:v>
                </c:pt>
                <c:pt idx="40">
                  <c:v>1.899999999999999</c:v>
                </c:pt>
                <c:pt idx="41">
                  <c:v>-1.0000000000000009</c:v>
                </c:pt>
                <c:pt idx="42">
                  <c:v>-0.60000000000000053</c:v>
                </c:pt>
              </c:numCache>
            </c:numRef>
          </c:val>
          <c:extLst>
            <c:ext xmlns:c16="http://schemas.microsoft.com/office/drawing/2014/chart" uri="{C3380CC4-5D6E-409C-BE32-E72D297353CC}">
              <c16:uniqueId val="{0000001A-64EB-458C-887E-A44FE9CAD6A7}"/>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64EB-458C-887E-A44FE9CAD6A7}"/>
              </c:ext>
            </c:extLst>
          </c:dPt>
          <c:dLbls>
            <c:dLbl>
              <c:idx val="0"/>
              <c:layout>
                <c:manualLayout>
                  <c:x val="0.11810386473429951"/>
                  <c:y val="-0.89009904761904757"/>
                </c:manualLayout>
              </c:layout>
              <c:tx>
                <c:rich>
                  <a:bodyPr/>
                  <a:lstStyle/>
                  <a:p>
                    <a:fld id="{6DE97C88-1853-4919-BDFF-149BAA4C2F17}" type="SERIESNAME">
                      <a:rPr lang="ja-JP" altLang="en-US"/>
                      <a:pPr/>
                      <a:t>[系列名]</a:t>
                    </a:fld>
                    <a:r>
                      <a:rPr lang="ja-JP" altLang="en-US" baseline="0"/>
                      <a:t>
</a:t>
                    </a:r>
                    <a:fld id="{58FA401C-B6AD-4A74-B225-C207EC696918}" type="XVALUE">
                      <a:rPr lang="en-US" altLang="ja-JP" baseline="0">
                        <a:solidFill>
                          <a:schemeClr val="tx1"/>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64EB-458C-887E-A44FE9CAD6A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市区町村別_歯科健診医療機関受診状況!$CD$6:$CD$48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64EB-458C-887E-A44FE9CAD6A7}"/>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市区町村別_歯科健診医療機関受診状況!$BS$5</c:f>
              <c:strCache>
                <c:ptCount val="1"/>
                <c:pt idx="0">
                  <c:v>前年度との差分(未受診率)</c:v>
                </c:pt>
              </c:strCache>
            </c:strRef>
          </c:tx>
          <c:spPr>
            <a:solidFill>
              <a:schemeClr val="accent1"/>
            </a:solidFill>
            <a:ln>
              <a:noFill/>
            </a:ln>
          </c:spPr>
          <c:invertIfNegative val="0"/>
          <c:dLbls>
            <c:dLbl>
              <c:idx val="5"/>
              <c:layout>
                <c:manualLayout>
                  <c:x val="1.6873188405797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1E-47DC-B92B-C40A9EFB7B71}"/>
                </c:ext>
              </c:extLst>
            </c:dLbl>
            <c:dLbl>
              <c:idx val="6"/>
              <c:layout>
                <c:manualLayout>
                  <c:x val="-1.53333333333344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A-4DD9-A610-C18E7B21EE84}"/>
                </c:ext>
              </c:extLst>
            </c:dLbl>
            <c:dLbl>
              <c:idx val="7"/>
              <c:layout>
                <c:manualLayout>
                  <c:x val="1.84073671497584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1E-47DC-B92B-C40A9EFB7B71}"/>
                </c:ext>
              </c:extLst>
            </c:dLbl>
            <c:dLbl>
              <c:idx val="9"/>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3A-4DD9-A610-C18E7B21EE84}"/>
                </c:ext>
              </c:extLst>
            </c:dLbl>
            <c:dLbl>
              <c:idx val="11"/>
              <c:layout>
                <c:manualLayout>
                  <c:x val="7.2463768115942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A-4DD9-A610-C18E7B21EE84}"/>
                </c:ext>
              </c:extLst>
            </c:dLbl>
            <c:dLbl>
              <c:idx val="15"/>
              <c:layout>
                <c:manualLayout>
                  <c:x val="4.60386473429957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3A-4DD9-A610-C18E7B21EE84}"/>
                </c:ext>
              </c:extLst>
            </c:dLbl>
            <c:dLbl>
              <c:idx val="30"/>
              <c:layout>
                <c:manualLayout>
                  <c:x val="1.536231884057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3A-4DD9-A610-C18E7B21EE84}"/>
                </c:ext>
              </c:extLst>
            </c:dLbl>
            <c:dLbl>
              <c:idx val="31"/>
              <c:layout>
                <c:manualLayout>
                  <c:x val="3.9855072464049313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3A-4DD9-A610-C18E7B21EE84}"/>
                </c:ext>
              </c:extLst>
            </c:dLbl>
            <c:dLbl>
              <c:idx val="3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3A-4DD9-A610-C18E7B21EE8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市区町村別_歯科健診医療機関受診状況!$BS$6:$BS$48</c:f>
              <c:numCache>
                <c:formatCode>General</c:formatCode>
                <c:ptCount val="43"/>
                <c:pt idx="0">
                  <c:v>-0.40000000000000036</c:v>
                </c:pt>
                <c:pt idx="1">
                  <c:v>-0.80000000000000071</c:v>
                </c:pt>
                <c:pt idx="2">
                  <c:v>0.60000000000000053</c:v>
                </c:pt>
                <c:pt idx="3">
                  <c:v>0.50000000000000044</c:v>
                </c:pt>
                <c:pt idx="4">
                  <c:v>-0.60000000000000053</c:v>
                </c:pt>
                <c:pt idx="5">
                  <c:v>-0.10000000000000009</c:v>
                </c:pt>
                <c:pt idx="6">
                  <c:v>0.40000000000000036</c:v>
                </c:pt>
                <c:pt idx="7">
                  <c:v>-0.10000000000000009</c:v>
                </c:pt>
                <c:pt idx="8">
                  <c:v>2.9000000000000026</c:v>
                </c:pt>
                <c:pt idx="9">
                  <c:v>1.9000000000000017</c:v>
                </c:pt>
                <c:pt idx="10">
                  <c:v>-2.6000000000000023</c:v>
                </c:pt>
                <c:pt idx="11">
                  <c:v>0.10000000000000009</c:v>
                </c:pt>
                <c:pt idx="12">
                  <c:v>-0.9000000000000008</c:v>
                </c:pt>
                <c:pt idx="13">
                  <c:v>0.20000000000000018</c:v>
                </c:pt>
                <c:pt idx="14">
                  <c:v>-0.60000000000000053</c:v>
                </c:pt>
                <c:pt idx="15">
                  <c:v>-0.50000000000000044</c:v>
                </c:pt>
                <c:pt idx="16">
                  <c:v>-0.30000000000000027</c:v>
                </c:pt>
                <c:pt idx="17">
                  <c:v>-1.100000000000001</c:v>
                </c:pt>
                <c:pt idx="18">
                  <c:v>0.30000000000000027</c:v>
                </c:pt>
                <c:pt idx="19">
                  <c:v>0.39999999999998925</c:v>
                </c:pt>
                <c:pt idx="20">
                  <c:v>-0.30000000000000027</c:v>
                </c:pt>
                <c:pt idx="21">
                  <c:v>1.8000000000000016</c:v>
                </c:pt>
                <c:pt idx="22">
                  <c:v>0.9000000000000008</c:v>
                </c:pt>
                <c:pt idx="23">
                  <c:v>2.200000000000002</c:v>
                </c:pt>
                <c:pt idx="24">
                  <c:v>0.10000000000000009</c:v>
                </c:pt>
                <c:pt idx="25">
                  <c:v>-1.0000000000000009</c:v>
                </c:pt>
                <c:pt idx="26">
                  <c:v>-0.80000000000000071</c:v>
                </c:pt>
                <c:pt idx="27">
                  <c:v>-0.50000000000000044</c:v>
                </c:pt>
                <c:pt idx="28">
                  <c:v>0</c:v>
                </c:pt>
                <c:pt idx="29">
                  <c:v>-0.40000000000000036</c:v>
                </c:pt>
                <c:pt idx="30">
                  <c:v>-0.30000000000000027</c:v>
                </c:pt>
                <c:pt idx="31">
                  <c:v>-2.1000000000000019</c:v>
                </c:pt>
                <c:pt idx="32">
                  <c:v>0.20000000000000018</c:v>
                </c:pt>
                <c:pt idx="33">
                  <c:v>0.10000000000000009</c:v>
                </c:pt>
                <c:pt idx="34">
                  <c:v>-0.40000000000000036</c:v>
                </c:pt>
                <c:pt idx="35">
                  <c:v>-1.9000000000000017</c:v>
                </c:pt>
                <c:pt idx="36">
                  <c:v>-1.0000000000000009</c:v>
                </c:pt>
                <c:pt idx="37">
                  <c:v>-1.2000000000000011</c:v>
                </c:pt>
                <c:pt idx="38">
                  <c:v>-2.5000000000000022</c:v>
                </c:pt>
                <c:pt idx="39">
                  <c:v>-0.80000000000000071</c:v>
                </c:pt>
                <c:pt idx="40">
                  <c:v>-1.9000000000000017</c:v>
                </c:pt>
                <c:pt idx="41">
                  <c:v>1.0000000000000009</c:v>
                </c:pt>
                <c:pt idx="42">
                  <c:v>0.60000000000000053</c:v>
                </c:pt>
              </c:numCache>
            </c:numRef>
          </c:val>
          <c:extLst>
            <c:ext xmlns:c16="http://schemas.microsoft.com/office/drawing/2014/chart" uri="{C3380CC4-5D6E-409C-BE32-E72D297353CC}">
              <c16:uniqueId val="{0000001A-5963-4DB4-B6C2-C89D00273D77}"/>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5963-4DB4-B6C2-C89D00273D77}"/>
              </c:ext>
            </c:extLst>
          </c:dPt>
          <c:dLbls>
            <c:dLbl>
              <c:idx val="0"/>
              <c:layout>
                <c:manualLayout>
                  <c:x val="-0.27915458937198073"/>
                  <c:y val="-0.89009904761904757"/>
                </c:manualLayout>
              </c:layout>
              <c:tx>
                <c:rich>
                  <a:bodyPr/>
                  <a:lstStyle/>
                  <a:p>
                    <a:fld id="{A92D31F9-C19E-4D01-8D62-15C55C5B8CF3}" type="SERIESNAME">
                      <a:rPr lang="ja-JP" altLang="en-US"/>
                      <a:pPr/>
                      <a:t>[系列名]</a:t>
                    </a:fld>
                    <a:r>
                      <a:rPr lang="ja-JP" altLang="en-US" baseline="0"/>
                      <a:t>
</a:t>
                    </a:r>
                    <a:fld id="{8ABC46E7-0787-469F-B48F-5D564E31AFB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5963-4DB4-B6C2-C89D00273D7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市区町村別_歯科健診医療機関受診状況!$CG$6:$CG$48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5963-4DB4-B6C2-C89D00273D77}"/>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市区町村別_歯科健診医療機関受診状況!$BV$5</c:f>
              <c:strCache>
                <c:ptCount val="1"/>
                <c:pt idx="0">
                  <c:v>前年度との差分(受診率)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市区町村別_歯科健診医療機関受診状況!$BV$6:$BV$48</c:f>
              <c:numCache>
                <c:formatCode>General</c:formatCode>
                <c:ptCount val="43"/>
                <c:pt idx="0">
                  <c:v>-0.10000000000000009</c:v>
                </c:pt>
                <c:pt idx="1">
                  <c:v>-0.2</c:v>
                </c:pt>
                <c:pt idx="2">
                  <c:v>0.10000000000000009</c:v>
                </c:pt>
                <c:pt idx="3">
                  <c:v>-0.10000000000000009</c:v>
                </c:pt>
                <c:pt idx="4">
                  <c:v>0.2</c:v>
                </c:pt>
                <c:pt idx="5">
                  <c:v>0</c:v>
                </c:pt>
                <c:pt idx="6">
                  <c:v>-0.10000000000000009</c:v>
                </c:pt>
                <c:pt idx="7">
                  <c:v>-0.10000000000000009</c:v>
                </c:pt>
                <c:pt idx="8">
                  <c:v>-0.20000000000000018</c:v>
                </c:pt>
                <c:pt idx="9">
                  <c:v>0.10000000000000009</c:v>
                </c:pt>
                <c:pt idx="10">
                  <c:v>0.7</c:v>
                </c:pt>
                <c:pt idx="11">
                  <c:v>-0.50000000000000011</c:v>
                </c:pt>
                <c:pt idx="12">
                  <c:v>-0.10000000000000009</c:v>
                </c:pt>
                <c:pt idx="13">
                  <c:v>9.9999999999999922E-2</c:v>
                </c:pt>
                <c:pt idx="14">
                  <c:v>0.10000000000000009</c:v>
                </c:pt>
                <c:pt idx="15">
                  <c:v>0</c:v>
                </c:pt>
                <c:pt idx="16">
                  <c:v>0.10000000000000009</c:v>
                </c:pt>
                <c:pt idx="17">
                  <c:v>-9.9999999999999922E-2</c:v>
                </c:pt>
                <c:pt idx="18">
                  <c:v>0</c:v>
                </c:pt>
                <c:pt idx="19">
                  <c:v>-9.9999999999999922E-2</c:v>
                </c:pt>
                <c:pt idx="20">
                  <c:v>-0.3000000000000001</c:v>
                </c:pt>
                <c:pt idx="21">
                  <c:v>1.7000000000000002</c:v>
                </c:pt>
                <c:pt idx="22">
                  <c:v>0.3000000000000001</c:v>
                </c:pt>
                <c:pt idx="23">
                  <c:v>0</c:v>
                </c:pt>
                <c:pt idx="24">
                  <c:v>-0.20000000000000018</c:v>
                </c:pt>
                <c:pt idx="25">
                  <c:v>-1.3</c:v>
                </c:pt>
                <c:pt idx="26">
                  <c:v>0.6000000000000002</c:v>
                </c:pt>
                <c:pt idx="27">
                  <c:v>-0.10000000000000009</c:v>
                </c:pt>
                <c:pt idx="28">
                  <c:v>-0.3000000000000001</c:v>
                </c:pt>
                <c:pt idx="29">
                  <c:v>9.9999999999999922E-2</c:v>
                </c:pt>
                <c:pt idx="30">
                  <c:v>0.1</c:v>
                </c:pt>
                <c:pt idx="31">
                  <c:v>0</c:v>
                </c:pt>
                <c:pt idx="32">
                  <c:v>0.1</c:v>
                </c:pt>
                <c:pt idx="33">
                  <c:v>0.10000000000000009</c:v>
                </c:pt>
                <c:pt idx="34">
                  <c:v>0</c:v>
                </c:pt>
                <c:pt idx="35">
                  <c:v>-0.80000000000000016</c:v>
                </c:pt>
                <c:pt idx="36">
                  <c:v>-9.9999999999999922E-2</c:v>
                </c:pt>
                <c:pt idx="37">
                  <c:v>0.29999999999999993</c:v>
                </c:pt>
                <c:pt idx="38">
                  <c:v>-0.29999999999999993</c:v>
                </c:pt>
                <c:pt idx="39">
                  <c:v>-0.1</c:v>
                </c:pt>
                <c:pt idx="40">
                  <c:v>-0.1</c:v>
                </c:pt>
                <c:pt idx="41">
                  <c:v>-0.2</c:v>
                </c:pt>
                <c:pt idx="42">
                  <c:v>0.59999999999999987</c:v>
                </c:pt>
              </c:numCache>
            </c:numRef>
          </c:val>
          <c:extLst>
            <c:ext xmlns:c16="http://schemas.microsoft.com/office/drawing/2014/chart" uri="{C3380CC4-5D6E-409C-BE32-E72D297353CC}">
              <c16:uniqueId val="{00000009-68D9-4189-91EC-25A630B5E615}"/>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A-68D9-4189-91EC-25A630B5E615}"/>
              </c:ext>
            </c:extLst>
          </c:dPt>
          <c:dLbls>
            <c:dLbl>
              <c:idx val="0"/>
              <c:layout>
                <c:manualLayout>
                  <c:x val="-0.20553140096618364"/>
                  <c:y val="-0.89009904761904757"/>
                </c:manualLayout>
              </c:layout>
              <c:tx>
                <c:rich>
                  <a:bodyPr/>
                  <a:lstStyle/>
                  <a:p>
                    <a:fld id="{6A75F139-E61D-4329-99BA-9648AE0AE5E9}" type="SERIESNAME">
                      <a:rPr lang="ja-JP" altLang="en-US"/>
                      <a:pPr/>
                      <a:t>[系列名]</a:t>
                    </a:fld>
                    <a:r>
                      <a:rPr lang="ja-JP" altLang="en-US" baseline="0"/>
                      <a:t>
</a:t>
                    </a:r>
                    <a:fld id="{9E2076F4-C07E-4E94-8E4A-759751119B84}"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68D9-4189-91EC-25A630B5E61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市区町村別_歯科健診医療機関受診状況!$CJ$6:$CJ$48</c:f>
              <c:numCache>
                <c:formatCode>General</c:formatCode>
                <c:ptCount val="43"/>
                <c:pt idx="0">
                  <c:v>-9.9999999999999742E-2</c:v>
                </c:pt>
                <c:pt idx="1">
                  <c:v>-9.9999999999999742E-2</c:v>
                </c:pt>
                <c:pt idx="2">
                  <c:v>-9.9999999999999742E-2</c:v>
                </c:pt>
                <c:pt idx="3">
                  <c:v>-9.9999999999999742E-2</c:v>
                </c:pt>
                <c:pt idx="4">
                  <c:v>-9.9999999999999742E-2</c:v>
                </c:pt>
                <c:pt idx="5">
                  <c:v>-9.9999999999999742E-2</c:v>
                </c:pt>
                <c:pt idx="6">
                  <c:v>-9.9999999999999742E-2</c:v>
                </c:pt>
                <c:pt idx="7">
                  <c:v>-9.9999999999999742E-2</c:v>
                </c:pt>
                <c:pt idx="8">
                  <c:v>-9.9999999999999742E-2</c:v>
                </c:pt>
                <c:pt idx="9">
                  <c:v>-9.9999999999999742E-2</c:v>
                </c:pt>
                <c:pt idx="10">
                  <c:v>-9.9999999999999742E-2</c:v>
                </c:pt>
                <c:pt idx="11">
                  <c:v>-9.9999999999999742E-2</c:v>
                </c:pt>
                <c:pt idx="12">
                  <c:v>-9.9999999999999742E-2</c:v>
                </c:pt>
                <c:pt idx="13">
                  <c:v>-9.9999999999999742E-2</c:v>
                </c:pt>
                <c:pt idx="14">
                  <c:v>-9.9999999999999742E-2</c:v>
                </c:pt>
                <c:pt idx="15">
                  <c:v>-9.9999999999999742E-2</c:v>
                </c:pt>
                <c:pt idx="16">
                  <c:v>-9.9999999999999742E-2</c:v>
                </c:pt>
                <c:pt idx="17">
                  <c:v>-9.9999999999999742E-2</c:v>
                </c:pt>
                <c:pt idx="18">
                  <c:v>-9.9999999999999742E-2</c:v>
                </c:pt>
                <c:pt idx="19">
                  <c:v>-9.9999999999999742E-2</c:v>
                </c:pt>
                <c:pt idx="20">
                  <c:v>-9.9999999999999742E-2</c:v>
                </c:pt>
                <c:pt idx="21">
                  <c:v>-9.9999999999999742E-2</c:v>
                </c:pt>
                <c:pt idx="22">
                  <c:v>-9.9999999999999742E-2</c:v>
                </c:pt>
                <c:pt idx="23">
                  <c:v>-9.9999999999999742E-2</c:v>
                </c:pt>
                <c:pt idx="24">
                  <c:v>-9.9999999999999742E-2</c:v>
                </c:pt>
                <c:pt idx="25">
                  <c:v>-9.9999999999999742E-2</c:v>
                </c:pt>
                <c:pt idx="26">
                  <c:v>-9.9999999999999742E-2</c:v>
                </c:pt>
                <c:pt idx="27">
                  <c:v>-9.9999999999999742E-2</c:v>
                </c:pt>
                <c:pt idx="28">
                  <c:v>-9.9999999999999742E-2</c:v>
                </c:pt>
                <c:pt idx="29">
                  <c:v>-9.9999999999999742E-2</c:v>
                </c:pt>
                <c:pt idx="30">
                  <c:v>-9.9999999999999742E-2</c:v>
                </c:pt>
                <c:pt idx="31">
                  <c:v>-9.9999999999999742E-2</c:v>
                </c:pt>
                <c:pt idx="32">
                  <c:v>-9.9999999999999742E-2</c:v>
                </c:pt>
                <c:pt idx="33">
                  <c:v>-9.9999999999999742E-2</c:v>
                </c:pt>
                <c:pt idx="34">
                  <c:v>-9.9999999999999742E-2</c:v>
                </c:pt>
                <c:pt idx="35">
                  <c:v>-9.9999999999999742E-2</c:v>
                </c:pt>
                <c:pt idx="36">
                  <c:v>-9.9999999999999742E-2</c:v>
                </c:pt>
                <c:pt idx="37">
                  <c:v>-9.9999999999999742E-2</c:v>
                </c:pt>
                <c:pt idx="38">
                  <c:v>-9.9999999999999742E-2</c:v>
                </c:pt>
                <c:pt idx="39">
                  <c:v>-9.9999999999999742E-2</c:v>
                </c:pt>
                <c:pt idx="40">
                  <c:v>-9.9999999999999742E-2</c:v>
                </c:pt>
                <c:pt idx="41">
                  <c:v>-9.9999999999999742E-2</c:v>
                </c:pt>
                <c:pt idx="42">
                  <c:v>-9.9999999999999742E-2</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C-68D9-4189-91EC-25A630B5E615}"/>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市区町村別_歯科健診医療機関受診状況!$BY$5</c:f>
              <c:strCache>
                <c:ptCount val="1"/>
                <c:pt idx="0">
                  <c:v>前年度との差分(未受診率)</c:v>
                </c:pt>
              </c:strCache>
            </c:strRef>
          </c:tx>
          <c:spPr>
            <a:solidFill>
              <a:schemeClr val="accent1"/>
            </a:solidFill>
            <a:ln>
              <a:noFill/>
            </a:ln>
          </c:spPr>
          <c:invertIfNegative val="0"/>
          <c:dLbls>
            <c:dLbl>
              <c:idx val="5"/>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8B-4C92-9402-237A39D8E087}"/>
                </c:ext>
              </c:extLst>
            </c:dLbl>
            <c:dLbl>
              <c:idx val="15"/>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8B-4C92-9402-237A39D8E087}"/>
                </c:ext>
              </c:extLst>
            </c:dLbl>
            <c:dLbl>
              <c:idx val="18"/>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8B-4C92-9402-237A39D8E087}"/>
                </c:ext>
              </c:extLst>
            </c:dLbl>
            <c:dLbl>
              <c:idx val="23"/>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8B-4C92-9402-237A39D8E087}"/>
                </c:ext>
              </c:extLst>
            </c:dLbl>
            <c:dLbl>
              <c:idx val="31"/>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8B-4C92-9402-237A39D8E087}"/>
                </c:ext>
              </c:extLst>
            </c:dLbl>
            <c:dLbl>
              <c:idx val="34"/>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8B-4C92-9402-237A39D8E087}"/>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市区町村別_歯科健診医療機関受診状況!$BY$6:$BY$48</c:f>
              <c:numCache>
                <c:formatCode>General</c:formatCode>
                <c:ptCount val="43"/>
                <c:pt idx="0">
                  <c:v>0.10000000000000009</c:v>
                </c:pt>
                <c:pt idx="1">
                  <c:v>0.20000000000000018</c:v>
                </c:pt>
                <c:pt idx="2">
                  <c:v>-0.10000000000000009</c:v>
                </c:pt>
                <c:pt idx="3">
                  <c:v>0.10000000000000009</c:v>
                </c:pt>
                <c:pt idx="4">
                  <c:v>-0.20000000000000018</c:v>
                </c:pt>
                <c:pt idx="5">
                  <c:v>0</c:v>
                </c:pt>
                <c:pt idx="6">
                  <c:v>0.10000000000000009</c:v>
                </c:pt>
                <c:pt idx="7">
                  <c:v>0.10000000000000009</c:v>
                </c:pt>
                <c:pt idx="8">
                  <c:v>0.20000000000000018</c:v>
                </c:pt>
                <c:pt idx="9">
                  <c:v>-0.10000000000000009</c:v>
                </c:pt>
                <c:pt idx="10">
                  <c:v>-0.70000000000000062</c:v>
                </c:pt>
                <c:pt idx="11">
                  <c:v>0.50000000000000044</c:v>
                </c:pt>
                <c:pt idx="12">
                  <c:v>0.10000000000000009</c:v>
                </c:pt>
                <c:pt idx="13">
                  <c:v>-0.10000000000000009</c:v>
                </c:pt>
                <c:pt idx="14">
                  <c:v>-0.10000000000000009</c:v>
                </c:pt>
                <c:pt idx="15">
                  <c:v>0</c:v>
                </c:pt>
                <c:pt idx="16">
                  <c:v>-0.10000000000000009</c:v>
                </c:pt>
                <c:pt idx="17">
                  <c:v>0.10000000000000009</c:v>
                </c:pt>
                <c:pt idx="18">
                  <c:v>0</c:v>
                </c:pt>
                <c:pt idx="19">
                  <c:v>0.10000000000000009</c:v>
                </c:pt>
                <c:pt idx="20">
                  <c:v>0.30000000000000027</c:v>
                </c:pt>
                <c:pt idx="21">
                  <c:v>-1.7000000000000015</c:v>
                </c:pt>
                <c:pt idx="22">
                  <c:v>-0.30000000000000027</c:v>
                </c:pt>
                <c:pt idx="23">
                  <c:v>0</c:v>
                </c:pt>
                <c:pt idx="24">
                  <c:v>0.20000000000000018</c:v>
                </c:pt>
                <c:pt idx="25">
                  <c:v>1.3000000000000012</c:v>
                </c:pt>
                <c:pt idx="26">
                  <c:v>-0.60000000000000053</c:v>
                </c:pt>
                <c:pt idx="27">
                  <c:v>0.10000000000000009</c:v>
                </c:pt>
                <c:pt idx="28">
                  <c:v>0.30000000000000027</c:v>
                </c:pt>
                <c:pt idx="29">
                  <c:v>-0.10000000000000009</c:v>
                </c:pt>
                <c:pt idx="30">
                  <c:v>-0.10000000000000009</c:v>
                </c:pt>
                <c:pt idx="31">
                  <c:v>0</c:v>
                </c:pt>
                <c:pt idx="32">
                  <c:v>-0.10000000000000009</c:v>
                </c:pt>
                <c:pt idx="33">
                  <c:v>-0.10000000000000009</c:v>
                </c:pt>
                <c:pt idx="34">
                  <c:v>0</c:v>
                </c:pt>
                <c:pt idx="35">
                  <c:v>0.80000000000000071</c:v>
                </c:pt>
                <c:pt idx="36">
                  <c:v>0.10000000000000009</c:v>
                </c:pt>
                <c:pt idx="37">
                  <c:v>-0.30000000000000027</c:v>
                </c:pt>
                <c:pt idx="38">
                  <c:v>0.30000000000000027</c:v>
                </c:pt>
                <c:pt idx="39">
                  <c:v>0.10000000000000009</c:v>
                </c:pt>
                <c:pt idx="40">
                  <c:v>0.10000000000000009</c:v>
                </c:pt>
                <c:pt idx="41">
                  <c:v>0.20000000000000018</c:v>
                </c:pt>
                <c:pt idx="42">
                  <c:v>-0.60000000000000053</c:v>
                </c:pt>
              </c:numCache>
            </c:numRef>
          </c:val>
          <c:extLst>
            <c:ext xmlns:c16="http://schemas.microsoft.com/office/drawing/2014/chart" uri="{C3380CC4-5D6E-409C-BE32-E72D297353CC}">
              <c16:uniqueId val="{00000000-24CA-4E7E-AD4B-49A6BA032130}"/>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24CA-4E7E-AD4B-49A6BA032130}"/>
              </c:ext>
            </c:extLst>
          </c:dPt>
          <c:dLbls>
            <c:dLbl>
              <c:idx val="0"/>
              <c:layout>
                <c:manualLayout>
                  <c:x val="8.5893719806763288E-2"/>
                  <c:y val="-0.88707523809523814"/>
                </c:manualLayout>
              </c:layout>
              <c:tx>
                <c:rich>
                  <a:bodyPr/>
                  <a:lstStyle/>
                  <a:p>
                    <a:fld id="{0890A08C-FC89-4E60-8BFC-A1A1DB787AA3}" type="SERIESNAME">
                      <a:rPr lang="ja-JP" altLang="en-US"/>
                      <a:pPr/>
                      <a:t>[系列名]</a:t>
                    </a:fld>
                    <a:r>
                      <a:rPr lang="ja-JP" altLang="en-US" baseline="0"/>
                      <a:t>
</a:t>
                    </a:r>
                    <a:fld id="{A4543A02-44ED-4073-8E2D-67230C1FF068}"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24CA-4E7E-AD4B-49A6BA03213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市区町村別_歯科健診医療機関受診状況!$CM$6:$CM$48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24CA-4E7E-AD4B-49A6BA032130}"/>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349836518405771"/>
          <c:h val="0.59825687185443288"/>
        </c:manualLayout>
      </c:layout>
      <c:barChart>
        <c:barDir val="col"/>
        <c:grouping val="clustered"/>
        <c:varyColors val="0"/>
        <c:ser>
          <c:idx val="3"/>
          <c:order val="0"/>
          <c:tx>
            <c:strRef>
              <c:f>府内府外別健診受診率!$J$19</c:f>
              <c:strCache>
                <c:ptCount val="1"/>
                <c:pt idx="0">
                  <c:v>医科健診受診率</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府内府外別健診受診率!$B$5:$C$6</c:f>
              <c:strCache>
                <c:ptCount val="2"/>
                <c:pt idx="0">
                  <c:v>府内医療機関受診</c:v>
                </c:pt>
                <c:pt idx="1">
                  <c:v>府外医療機関のみ受診</c:v>
                </c:pt>
              </c:strCache>
            </c:strRef>
          </c:cat>
          <c:val>
            <c:numRef>
              <c:f>府内府外別健診受診率!$F$5:$F$6</c:f>
              <c:numCache>
                <c:formatCode>0.0%</c:formatCode>
                <c:ptCount val="2"/>
                <c:pt idx="0">
                  <c:v>0.23451054447132794</c:v>
                </c:pt>
                <c:pt idx="1">
                  <c:v>0.1005320955507755</c:v>
                </c:pt>
              </c:numCache>
            </c:numRef>
          </c:val>
          <c:extLst>
            <c:ext xmlns:c16="http://schemas.microsoft.com/office/drawing/2014/chart" uri="{C3380CC4-5D6E-409C-BE32-E72D297353CC}">
              <c16:uniqueId val="{00000003-F455-436E-9596-96DEE053229D}"/>
            </c:ext>
          </c:extLst>
        </c:ser>
        <c:dLbls>
          <c:dLblPos val="ctr"/>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3282879530976944"/>
          <c:y val="1.9667053813395279E-2"/>
          <c:w val="0.36834939962793845"/>
          <c:h val="4.400503290747192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市区町村別_健診受診率!$DK$6</c:f>
              <c:strCache>
                <c:ptCount val="1"/>
                <c:pt idx="0">
                  <c:v>前年度との差分(医科･歯科)</c:v>
                </c:pt>
              </c:strCache>
            </c:strRef>
          </c:tx>
          <c:spPr>
            <a:solidFill>
              <a:schemeClr val="accent1"/>
            </a:solidFill>
            <a:ln>
              <a:noFill/>
            </a:ln>
          </c:spPr>
          <c:invertIfNegative val="0"/>
          <c:dLbls>
            <c:dLbl>
              <c:idx val="5"/>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B-4A4A-855C-68DB32F4B9ED}"/>
                </c:ext>
              </c:extLst>
            </c:dLbl>
            <c:dLbl>
              <c:idx val="13"/>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4B-4A4A-855C-68DB32F4B9ED}"/>
                </c:ext>
              </c:extLst>
            </c:dLbl>
            <c:dLbl>
              <c:idx val="15"/>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B-4A4A-855C-68DB32F4B9ED}"/>
                </c:ext>
              </c:extLst>
            </c:dLbl>
            <c:dLbl>
              <c:idx val="3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4B-4A4A-855C-68DB32F4B9ED}"/>
                </c:ext>
              </c:extLst>
            </c:dLbl>
            <c:dLbl>
              <c:idx val="38"/>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4B-4A4A-855C-68DB32F4B9ED}"/>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市区町村別_健診受診率!$DK$7:$DK$49</c:f>
              <c:numCache>
                <c:formatCode>General</c:formatCode>
                <c:ptCount val="43"/>
                <c:pt idx="0">
                  <c:v>0.4</c:v>
                </c:pt>
                <c:pt idx="1">
                  <c:v>0.39999999999999969</c:v>
                </c:pt>
                <c:pt idx="2">
                  <c:v>0.10000000000000009</c:v>
                </c:pt>
                <c:pt idx="3">
                  <c:v>0.10000000000000009</c:v>
                </c:pt>
                <c:pt idx="4">
                  <c:v>0.49999999999999906</c:v>
                </c:pt>
                <c:pt idx="5">
                  <c:v>0.30000000000000027</c:v>
                </c:pt>
                <c:pt idx="6">
                  <c:v>0.40000000000000036</c:v>
                </c:pt>
                <c:pt idx="7">
                  <c:v>0.20000000000000018</c:v>
                </c:pt>
                <c:pt idx="8">
                  <c:v>-0.50000000000000044</c:v>
                </c:pt>
                <c:pt idx="9">
                  <c:v>0.20000000000000018</c:v>
                </c:pt>
                <c:pt idx="10">
                  <c:v>1.7999999999999996</c:v>
                </c:pt>
                <c:pt idx="11">
                  <c:v>0.50000000000000044</c:v>
                </c:pt>
                <c:pt idx="12">
                  <c:v>0.60000000000000053</c:v>
                </c:pt>
                <c:pt idx="13">
                  <c:v>0.30000000000000027</c:v>
                </c:pt>
                <c:pt idx="14">
                  <c:v>0.39999999999999897</c:v>
                </c:pt>
                <c:pt idx="15">
                  <c:v>0.29999999999999888</c:v>
                </c:pt>
                <c:pt idx="16">
                  <c:v>0.79999999999999938</c:v>
                </c:pt>
                <c:pt idx="17">
                  <c:v>0.49999999999999978</c:v>
                </c:pt>
                <c:pt idx="18">
                  <c:v>0.40000000000000036</c:v>
                </c:pt>
                <c:pt idx="19">
                  <c:v>0.39999999999999897</c:v>
                </c:pt>
                <c:pt idx="20">
                  <c:v>0.40000000000000036</c:v>
                </c:pt>
                <c:pt idx="21">
                  <c:v>0.70000000000000062</c:v>
                </c:pt>
                <c:pt idx="22">
                  <c:v>-0.10000000000000009</c:v>
                </c:pt>
                <c:pt idx="23">
                  <c:v>-0.39999999999999969</c:v>
                </c:pt>
                <c:pt idx="24">
                  <c:v>0.7</c:v>
                </c:pt>
                <c:pt idx="25">
                  <c:v>0.40000000000000036</c:v>
                </c:pt>
                <c:pt idx="26">
                  <c:v>1.1999999999999997</c:v>
                </c:pt>
                <c:pt idx="27">
                  <c:v>0.59999999999999987</c:v>
                </c:pt>
                <c:pt idx="28">
                  <c:v>0.20000000000000018</c:v>
                </c:pt>
                <c:pt idx="29">
                  <c:v>0.50000000000000044</c:v>
                </c:pt>
                <c:pt idx="30">
                  <c:v>0.59999999999999987</c:v>
                </c:pt>
                <c:pt idx="31">
                  <c:v>1.1999999999999997</c:v>
                </c:pt>
                <c:pt idx="32">
                  <c:v>0.29999999999999993</c:v>
                </c:pt>
                <c:pt idx="33">
                  <c:v>1.1000000000000003</c:v>
                </c:pt>
                <c:pt idx="34">
                  <c:v>0.20000000000000018</c:v>
                </c:pt>
                <c:pt idx="35">
                  <c:v>1.0000000000000002</c:v>
                </c:pt>
                <c:pt idx="36">
                  <c:v>0</c:v>
                </c:pt>
                <c:pt idx="37">
                  <c:v>0.49999999999999978</c:v>
                </c:pt>
                <c:pt idx="38">
                  <c:v>0.30000000000000027</c:v>
                </c:pt>
                <c:pt idx="39">
                  <c:v>0.2</c:v>
                </c:pt>
                <c:pt idx="40">
                  <c:v>0.49999999999999978</c:v>
                </c:pt>
                <c:pt idx="41">
                  <c:v>0.59999999999999987</c:v>
                </c:pt>
                <c:pt idx="42">
                  <c:v>0.19999999999999948</c:v>
                </c:pt>
              </c:numCache>
            </c:numRef>
          </c:val>
          <c:extLst>
            <c:ext xmlns:c16="http://schemas.microsoft.com/office/drawing/2014/chart" uri="{C3380CC4-5D6E-409C-BE32-E72D297353CC}">
              <c16:uniqueId val="{0000001A-A54A-4C3D-B241-FA243A101E32}"/>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A54A-4C3D-B241-FA243A101E32}"/>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A54A-4C3D-B241-FA243A101E3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市区町村別_健診受診率!$FH$7:$FH$49</c:f>
              <c:numCache>
                <c:formatCode>General</c:formatCode>
                <c:ptCount val="43"/>
                <c:pt idx="0">
                  <c:v>0.39999999999999969</c:v>
                </c:pt>
                <c:pt idx="1">
                  <c:v>0.39999999999999969</c:v>
                </c:pt>
                <c:pt idx="2">
                  <c:v>0.39999999999999969</c:v>
                </c:pt>
                <c:pt idx="3">
                  <c:v>0.39999999999999969</c:v>
                </c:pt>
                <c:pt idx="4">
                  <c:v>0.39999999999999969</c:v>
                </c:pt>
                <c:pt idx="5">
                  <c:v>0.39999999999999969</c:v>
                </c:pt>
                <c:pt idx="6">
                  <c:v>0.39999999999999969</c:v>
                </c:pt>
                <c:pt idx="7">
                  <c:v>0.39999999999999969</c:v>
                </c:pt>
                <c:pt idx="8">
                  <c:v>0.39999999999999969</c:v>
                </c:pt>
                <c:pt idx="9">
                  <c:v>0.39999999999999969</c:v>
                </c:pt>
                <c:pt idx="10">
                  <c:v>0.39999999999999969</c:v>
                </c:pt>
                <c:pt idx="11">
                  <c:v>0.39999999999999969</c:v>
                </c:pt>
                <c:pt idx="12">
                  <c:v>0.39999999999999969</c:v>
                </c:pt>
                <c:pt idx="13">
                  <c:v>0.39999999999999969</c:v>
                </c:pt>
                <c:pt idx="14">
                  <c:v>0.39999999999999969</c:v>
                </c:pt>
                <c:pt idx="15">
                  <c:v>0.39999999999999969</c:v>
                </c:pt>
                <c:pt idx="16">
                  <c:v>0.39999999999999969</c:v>
                </c:pt>
                <c:pt idx="17">
                  <c:v>0.39999999999999969</c:v>
                </c:pt>
                <c:pt idx="18">
                  <c:v>0.39999999999999969</c:v>
                </c:pt>
                <c:pt idx="19">
                  <c:v>0.39999999999999969</c:v>
                </c:pt>
                <c:pt idx="20">
                  <c:v>0.39999999999999969</c:v>
                </c:pt>
                <c:pt idx="21">
                  <c:v>0.39999999999999969</c:v>
                </c:pt>
                <c:pt idx="22">
                  <c:v>0.39999999999999969</c:v>
                </c:pt>
                <c:pt idx="23">
                  <c:v>0.39999999999999969</c:v>
                </c:pt>
                <c:pt idx="24">
                  <c:v>0.39999999999999969</c:v>
                </c:pt>
                <c:pt idx="25">
                  <c:v>0.39999999999999969</c:v>
                </c:pt>
                <c:pt idx="26">
                  <c:v>0.39999999999999969</c:v>
                </c:pt>
                <c:pt idx="27">
                  <c:v>0.39999999999999969</c:v>
                </c:pt>
                <c:pt idx="28">
                  <c:v>0.39999999999999969</c:v>
                </c:pt>
                <c:pt idx="29">
                  <c:v>0.39999999999999969</c:v>
                </c:pt>
                <c:pt idx="30">
                  <c:v>0.39999999999999969</c:v>
                </c:pt>
                <c:pt idx="31">
                  <c:v>0.39999999999999969</c:v>
                </c:pt>
                <c:pt idx="32">
                  <c:v>0.39999999999999969</c:v>
                </c:pt>
                <c:pt idx="33">
                  <c:v>0.39999999999999969</c:v>
                </c:pt>
                <c:pt idx="34">
                  <c:v>0.39999999999999969</c:v>
                </c:pt>
                <c:pt idx="35">
                  <c:v>0.39999999999999969</c:v>
                </c:pt>
                <c:pt idx="36">
                  <c:v>0.39999999999999969</c:v>
                </c:pt>
                <c:pt idx="37">
                  <c:v>0.39999999999999969</c:v>
                </c:pt>
                <c:pt idx="38">
                  <c:v>0.39999999999999969</c:v>
                </c:pt>
                <c:pt idx="39">
                  <c:v>0.39999999999999969</c:v>
                </c:pt>
                <c:pt idx="40">
                  <c:v>0.39999999999999969</c:v>
                </c:pt>
                <c:pt idx="41">
                  <c:v>0.39999999999999969</c:v>
                </c:pt>
                <c:pt idx="42">
                  <c:v>0.39999999999999969</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A54A-4C3D-B241-FA243A101E32}"/>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市区町村別_健診受診率!$DN$6</c:f>
              <c:strCache>
                <c:ptCount val="1"/>
                <c:pt idx="0">
                  <c:v>前年度との差分(医科のみ)</c:v>
                </c:pt>
              </c:strCache>
            </c:strRef>
          </c:tx>
          <c:spPr>
            <a:solidFill>
              <a:schemeClr val="accent1"/>
            </a:solidFill>
            <a:ln>
              <a:noFill/>
            </a:ln>
          </c:spPr>
          <c:invertIfNegative val="0"/>
          <c:dLbls>
            <c:dLbl>
              <c:idx val="0"/>
              <c:layout>
                <c:manualLayout>
                  <c:x val="1.2268661393654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A-44A1-A7BE-729C0C83817E}"/>
                </c:ext>
              </c:extLst>
            </c:dLbl>
            <c:dLbl>
              <c:idx val="3"/>
              <c:layout>
                <c:manualLayout>
                  <c:x val="1.38025362318840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A-44A1-A7BE-729C0C83817E}"/>
                </c:ext>
              </c:extLst>
            </c:dLbl>
            <c:dLbl>
              <c:idx val="6"/>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1A-44A1-A7BE-729C0C83817E}"/>
                </c:ext>
              </c:extLst>
            </c:dLbl>
            <c:dLbl>
              <c:idx val="10"/>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F-4902-B152-06F9123B5AFF}"/>
                </c:ext>
              </c:extLst>
            </c:dLbl>
            <c:dLbl>
              <c:idx val="11"/>
              <c:layout>
                <c:manualLayout>
                  <c:x val="2.4548792270531403E-2"/>
                  <c:y val="7.9365079402036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1A-44A1-A7BE-729C0C83817E}"/>
                </c:ext>
              </c:extLst>
            </c:dLbl>
            <c:dLbl>
              <c:idx val="1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AF-4902-B152-06F9123B5AFF}"/>
                </c:ext>
              </c:extLst>
            </c:dLbl>
            <c:dLbl>
              <c:idx val="19"/>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F-4902-B152-06F9123B5AFF}"/>
                </c:ext>
              </c:extLst>
            </c:dLbl>
            <c:dLbl>
              <c:idx val="20"/>
              <c:layout>
                <c:manualLayout>
                  <c:x val="1.3789009661835862E-2"/>
                  <c:y val="1.57153349447155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1A-44A1-A7BE-729C0C83817E}"/>
                </c:ext>
              </c:extLst>
            </c:dLbl>
            <c:dLbl>
              <c:idx val="23"/>
              <c:layout>
                <c:manualLayout>
                  <c:x val="2.454879227053140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1A-44A1-A7BE-729C0C83817E}"/>
                </c:ext>
              </c:extLst>
            </c:dLbl>
            <c:dLbl>
              <c:idx val="24"/>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AF-4902-B152-06F9123B5AFF}"/>
                </c:ext>
              </c:extLst>
            </c:dLbl>
            <c:dLbl>
              <c:idx val="31"/>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AF-4902-B152-06F9123B5AFF}"/>
                </c:ext>
              </c:extLst>
            </c:dLbl>
            <c:dLbl>
              <c:idx val="32"/>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AF-4902-B152-06F9123B5AFF}"/>
                </c:ext>
              </c:extLst>
            </c:dLbl>
            <c:dLbl>
              <c:idx val="41"/>
              <c:layout>
                <c:manualLayout>
                  <c:x val="2.454879227053140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1A-44A1-A7BE-729C0C83817E}"/>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市区町村別_健診受診率!$DN$7:$DN$49</c:f>
              <c:numCache>
                <c:formatCode>General</c:formatCode>
                <c:ptCount val="43"/>
                <c:pt idx="0">
                  <c:v>0.40000000000000036</c:v>
                </c:pt>
                <c:pt idx="1">
                  <c:v>0.59999999999999776</c:v>
                </c:pt>
                <c:pt idx="2">
                  <c:v>0.60000000000000053</c:v>
                </c:pt>
                <c:pt idx="3">
                  <c:v>0.40000000000000036</c:v>
                </c:pt>
                <c:pt idx="4">
                  <c:v>-0.49999999999999489</c:v>
                </c:pt>
                <c:pt idx="5">
                  <c:v>-0.40000000000000036</c:v>
                </c:pt>
                <c:pt idx="6">
                  <c:v>0.40000000000000036</c:v>
                </c:pt>
                <c:pt idx="7">
                  <c:v>0.70000000000000062</c:v>
                </c:pt>
                <c:pt idx="8">
                  <c:v>1.3000000000000012</c:v>
                </c:pt>
                <c:pt idx="9">
                  <c:v>0.20000000000000018</c:v>
                </c:pt>
                <c:pt idx="10">
                  <c:v>0.50000000000000044</c:v>
                </c:pt>
                <c:pt idx="11">
                  <c:v>0.30000000000000027</c:v>
                </c:pt>
                <c:pt idx="12">
                  <c:v>0.10000000000000009</c:v>
                </c:pt>
                <c:pt idx="13">
                  <c:v>1.0000000000000009</c:v>
                </c:pt>
                <c:pt idx="14">
                  <c:v>-0.50000000000000044</c:v>
                </c:pt>
                <c:pt idx="15">
                  <c:v>0.1999999999999974</c:v>
                </c:pt>
                <c:pt idx="16">
                  <c:v>0.70000000000000062</c:v>
                </c:pt>
                <c:pt idx="17">
                  <c:v>0.70000000000000062</c:v>
                </c:pt>
                <c:pt idx="18">
                  <c:v>0.50000000000000044</c:v>
                </c:pt>
                <c:pt idx="19">
                  <c:v>0.50000000000000044</c:v>
                </c:pt>
                <c:pt idx="20">
                  <c:v>0.40000000000000036</c:v>
                </c:pt>
                <c:pt idx="21">
                  <c:v>2.4999999999999996</c:v>
                </c:pt>
                <c:pt idx="22">
                  <c:v>0.79999999999999793</c:v>
                </c:pt>
                <c:pt idx="23">
                  <c:v>0.30000000000000027</c:v>
                </c:pt>
                <c:pt idx="24">
                  <c:v>0.50000000000000044</c:v>
                </c:pt>
                <c:pt idx="25">
                  <c:v>0.20000000000000018</c:v>
                </c:pt>
                <c:pt idx="26">
                  <c:v>-0.40000000000000036</c:v>
                </c:pt>
                <c:pt idx="27">
                  <c:v>0.70000000000000062</c:v>
                </c:pt>
                <c:pt idx="28">
                  <c:v>1.4000000000000012</c:v>
                </c:pt>
                <c:pt idx="29">
                  <c:v>-0.50000000000000044</c:v>
                </c:pt>
                <c:pt idx="30">
                  <c:v>1.6000000000000014</c:v>
                </c:pt>
                <c:pt idx="31">
                  <c:v>0.49999999999999767</c:v>
                </c:pt>
                <c:pt idx="32">
                  <c:v>0.50000000000000044</c:v>
                </c:pt>
                <c:pt idx="33">
                  <c:v>0.69999999999999785</c:v>
                </c:pt>
                <c:pt idx="34">
                  <c:v>-0.40000000000000036</c:v>
                </c:pt>
                <c:pt idx="35">
                  <c:v>2.6000000000000023</c:v>
                </c:pt>
                <c:pt idx="36">
                  <c:v>-0.70000000000000062</c:v>
                </c:pt>
                <c:pt idx="37">
                  <c:v>1.100000000000001</c:v>
                </c:pt>
                <c:pt idx="38">
                  <c:v>-0.50000000000000044</c:v>
                </c:pt>
                <c:pt idx="39">
                  <c:v>1.2999999999999998</c:v>
                </c:pt>
                <c:pt idx="40">
                  <c:v>1.5999999999999988</c:v>
                </c:pt>
                <c:pt idx="41">
                  <c:v>0.30000000000000027</c:v>
                </c:pt>
                <c:pt idx="42">
                  <c:v>-1.8999999999999961</c:v>
                </c:pt>
              </c:numCache>
            </c:numRef>
          </c:val>
          <c:extLst>
            <c:ext xmlns:c16="http://schemas.microsoft.com/office/drawing/2014/chart" uri="{C3380CC4-5D6E-409C-BE32-E72D297353CC}">
              <c16:uniqueId val="{00000002-29FF-4E02-A7C7-CBC2715FF65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3-29FF-4E02-A7C7-CBC2715FF65F}"/>
              </c:ext>
            </c:extLst>
          </c:dPt>
          <c:dLbls>
            <c:dLbl>
              <c:idx val="0"/>
              <c:layout>
                <c:manualLayout>
                  <c:x val="0.10736714975845399"/>
                  <c:y val="-0.88405142857142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9FF-4E02-A7C7-CBC2715FF65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市区町村別_健診受診率!$FK$7:$FK$49</c:f>
              <c:numCache>
                <c:formatCode>General</c:formatCode>
                <c:ptCount val="43"/>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5-29FF-4E02-A7C7-CBC2715FF65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市区町村別_健診受診率!$DQ$6</c:f>
              <c:strCache>
                <c:ptCount val="1"/>
                <c:pt idx="0">
                  <c:v>前年度との差分(歯科のみ)</c:v>
                </c:pt>
              </c:strCache>
            </c:strRef>
          </c:tx>
          <c:spPr>
            <a:solidFill>
              <a:schemeClr val="accent1"/>
            </a:solidFill>
            <a:ln>
              <a:noFill/>
            </a:ln>
          </c:spPr>
          <c:invertIfNegative val="0"/>
          <c:dLbls>
            <c:dLbl>
              <c:idx val="7"/>
              <c:layout>
                <c:manualLayout>
                  <c:x val="-9.2225486503209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F9-4A94-B0B0-A93AFCC3FEA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市区町村別_健診受診率!$DQ$7:$DQ$49</c:f>
              <c:numCache>
                <c:formatCode>General</c:formatCode>
                <c:ptCount val="43"/>
                <c:pt idx="0">
                  <c:v>-0.30000000000000027</c:v>
                </c:pt>
                <c:pt idx="1">
                  <c:v>0</c:v>
                </c:pt>
                <c:pt idx="2">
                  <c:v>-0.40000000000000036</c:v>
                </c:pt>
                <c:pt idx="3">
                  <c:v>-0.30000000000000027</c:v>
                </c:pt>
                <c:pt idx="4">
                  <c:v>0.20000000000000018</c:v>
                </c:pt>
                <c:pt idx="5">
                  <c:v>0</c:v>
                </c:pt>
                <c:pt idx="6">
                  <c:v>-0.60000000000000053</c:v>
                </c:pt>
                <c:pt idx="7">
                  <c:v>-0.10000000000000009</c:v>
                </c:pt>
                <c:pt idx="8">
                  <c:v>-1.1999999999999997</c:v>
                </c:pt>
                <c:pt idx="9">
                  <c:v>-1.0999999999999996</c:v>
                </c:pt>
                <c:pt idx="10">
                  <c:v>0.19999999999999948</c:v>
                </c:pt>
                <c:pt idx="11">
                  <c:v>-0.50000000000000044</c:v>
                </c:pt>
                <c:pt idx="12">
                  <c:v>0.10000000000000009</c:v>
                </c:pt>
                <c:pt idx="13">
                  <c:v>-0.30000000000000027</c:v>
                </c:pt>
                <c:pt idx="14">
                  <c:v>0.10000000000000009</c:v>
                </c:pt>
                <c:pt idx="15">
                  <c:v>0.10000000000000009</c:v>
                </c:pt>
                <c:pt idx="16">
                  <c:v>-0.29999999999999888</c:v>
                </c:pt>
                <c:pt idx="17">
                  <c:v>0.10000000000000009</c:v>
                </c:pt>
                <c:pt idx="18">
                  <c:v>-0.69999999999999929</c:v>
                </c:pt>
                <c:pt idx="19">
                  <c:v>-0.30000000000000027</c:v>
                </c:pt>
                <c:pt idx="20">
                  <c:v>-0.20000000000000018</c:v>
                </c:pt>
                <c:pt idx="21">
                  <c:v>-0.89999999999999947</c:v>
                </c:pt>
                <c:pt idx="22">
                  <c:v>-0.30000000000000027</c:v>
                </c:pt>
                <c:pt idx="23">
                  <c:v>-0.90000000000000013</c:v>
                </c:pt>
                <c:pt idx="24">
                  <c:v>-0.60000000000000053</c:v>
                </c:pt>
                <c:pt idx="25">
                  <c:v>-0.40000000000000036</c:v>
                </c:pt>
                <c:pt idx="26">
                  <c:v>-0.30000000000000027</c:v>
                </c:pt>
                <c:pt idx="27">
                  <c:v>-0.20000000000000018</c:v>
                </c:pt>
                <c:pt idx="28">
                  <c:v>-0.30000000000000027</c:v>
                </c:pt>
                <c:pt idx="29">
                  <c:v>0</c:v>
                </c:pt>
                <c:pt idx="30">
                  <c:v>-0.19999999999999948</c:v>
                </c:pt>
                <c:pt idx="31">
                  <c:v>9.9999999999999395E-2</c:v>
                </c:pt>
                <c:pt idx="32">
                  <c:v>-0.50000000000000044</c:v>
                </c:pt>
                <c:pt idx="33">
                  <c:v>-0.80000000000000071</c:v>
                </c:pt>
                <c:pt idx="34">
                  <c:v>9.9999999999999395E-2</c:v>
                </c:pt>
                <c:pt idx="35">
                  <c:v>-0.20000000000000018</c:v>
                </c:pt>
                <c:pt idx="36">
                  <c:v>0</c:v>
                </c:pt>
                <c:pt idx="37">
                  <c:v>0.5999999999999992</c:v>
                </c:pt>
                <c:pt idx="38">
                  <c:v>0.79999999999999938</c:v>
                </c:pt>
                <c:pt idx="39">
                  <c:v>0.29999999999999993</c:v>
                </c:pt>
                <c:pt idx="40">
                  <c:v>0.8</c:v>
                </c:pt>
                <c:pt idx="41">
                  <c:v>-0.99999999999999956</c:v>
                </c:pt>
                <c:pt idx="42">
                  <c:v>-0.50000000000000044</c:v>
                </c:pt>
              </c:numCache>
            </c:numRef>
          </c:val>
          <c:extLst>
            <c:ext xmlns:c16="http://schemas.microsoft.com/office/drawing/2014/chart" uri="{C3380CC4-5D6E-409C-BE32-E72D297353CC}">
              <c16:uniqueId val="{00000001-11B4-407C-B5F7-4C7A491F9E66}"/>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11B4-407C-B5F7-4C7A491F9E66}"/>
              </c:ext>
            </c:extLst>
          </c:dPt>
          <c:dLbls>
            <c:dLbl>
              <c:idx val="0"/>
              <c:layout>
                <c:manualLayout>
                  <c:x val="-0.23245022643932042"/>
                  <c:y val="-0.89110695126195316"/>
                </c:manualLayout>
              </c:layout>
              <c:tx>
                <c:rich>
                  <a:bodyPr/>
                  <a:lstStyle/>
                  <a:p>
                    <a:fld id="{D48B8938-3A4A-4F2E-9392-C76DDCD37BE1}" type="SERIESNAME">
                      <a:rPr lang="ja-JP" altLang="en-US"/>
                      <a:pPr/>
                      <a:t>[系列名]</a:t>
                    </a:fld>
                    <a:r>
                      <a:rPr lang="ja-JP" altLang="en-US" baseline="0"/>
                      <a:t>
</a:t>
                    </a:r>
                    <a:fld id="{A9E11458-98B3-422A-AF69-44BC2ADB16E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B4-407C-B5F7-4C7A491F9E6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市区町村別_健診受診率!$FN$7:$FN$49</c:f>
              <c:numCache>
                <c:formatCode>General</c:formatCode>
                <c:ptCount val="43"/>
                <c:pt idx="0">
                  <c:v>-0.19999999999999879</c:v>
                </c:pt>
                <c:pt idx="1">
                  <c:v>-0.19999999999999879</c:v>
                </c:pt>
                <c:pt idx="2">
                  <c:v>-0.19999999999999879</c:v>
                </c:pt>
                <c:pt idx="3">
                  <c:v>-0.19999999999999879</c:v>
                </c:pt>
                <c:pt idx="4">
                  <c:v>-0.19999999999999879</c:v>
                </c:pt>
                <c:pt idx="5">
                  <c:v>-0.19999999999999879</c:v>
                </c:pt>
                <c:pt idx="6">
                  <c:v>-0.19999999999999879</c:v>
                </c:pt>
                <c:pt idx="7">
                  <c:v>-0.19999999999999879</c:v>
                </c:pt>
                <c:pt idx="8">
                  <c:v>-0.19999999999999879</c:v>
                </c:pt>
                <c:pt idx="9">
                  <c:v>-0.19999999999999879</c:v>
                </c:pt>
                <c:pt idx="10">
                  <c:v>-0.19999999999999879</c:v>
                </c:pt>
                <c:pt idx="11">
                  <c:v>-0.19999999999999879</c:v>
                </c:pt>
                <c:pt idx="12">
                  <c:v>-0.19999999999999879</c:v>
                </c:pt>
                <c:pt idx="13">
                  <c:v>-0.19999999999999879</c:v>
                </c:pt>
                <c:pt idx="14">
                  <c:v>-0.19999999999999879</c:v>
                </c:pt>
                <c:pt idx="15">
                  <c:v>-0.19999999999999879</c:v>
                </c:pt>
                <c:pt idx="16">
                  <c:v>-0.19999999999999879</c:v>
                </c:pt>
                <c:pt idx="17">
                  <c:v>-0.19999999999999879</c:v>
                </c:pt>
                <c:pt idx="18">
                  <c:v>-0.19999999999999879</c:v>
                </c:pt>
                <c:pt idx="19">
                  <c:v>-0.19999999999999879</c:v>
                </c:pt>
                <c:pt idx="20">
                  <c:v>-0.19999999999999879</c:v>
                </c:pt>
                <c:pt idx="21">
                  <c:v>-0.19999999999999879</c:v>
                </c:pt>
                <c:pt idx="22">
                  <c:v>-0.19999999999999879</c:v>
                </c:pt>
                <c:pt idx="23">
                  <c:v>-0.19999999999999879</c:v>
                </c:pt>
                <c:pt idx="24">
                  <c:v>-0.19999999999999879</c:v>
                </c:pt>
                <c:pt idx="25">
                  <c:v>-0.19999999999999879</c:v>
                </c:pt>
                <c:pt idx="26">
                  <c:v>-0.19999999999999879</c:v>
                </c:pt>
                <c:pt idx="27">
                  <c:v>-0.19999999999999879</c:v>
                </c:pt>
                <c:pt idx="28">
                  <c:v>-0.19999999999999879</c:v>
                </c:pt>
                <c:pt idx="29">
                  <c:v>-0.19999999999999879</c:v>
                </c:pt>
                <c:pt idx="30">
                  <c:v>-0.19999999999999879</c:v>
                </c:pt>
                <c:pt idx="31">
                  <c:v>-0.19999999999999879</c:v>
                </c:pt>
                <c:pt idx="32">
                  <c:v>-0.19999999999999879</c:v>
                </c:pt>
                <c:pt idx="33">
                  <c:v>-0.19999999999999879</c:v>
                </c:pt>
                <c:pt idx="34">
                  <c:v>-0.19999999999999879</c:v>
                </c:pt>
                <c:pt idx="35">
                  <c:v>-0.19999999999999879</c:v>
                </c:pt>
                <c:pt idx="36">
                  <c:v>-0.19999999999999879</c:v>
                </c:pt>
                <c:pt idx="37">
                  <c:v>-0.19999999999999879</c:v>
                </c:pt>
                <c:pt idx="38">
                  <c:v>-0.19999999999999879</c:v>
                </c:pt>
                <c:pt idx="39">
                  <c:v>-0.19999999999999879</c:v>
                </c:pt>
                <c:pt idx="40">
                  <c:v>-0.19999999999999879</c:v>
                </c:pt>
                <c:pt idx="41">
                  <c:v>-0.19999999999999879</c:v>
                </c:pt>
                <c:pt idx="42">
                  <c:v>-0.19999999999999879</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11B4-407C-B5F7-4C7A491F9E66}"/>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市区町村別_健診受診率!$DT$6</c:f>
              <c:strCache>
                <c:ptCount val="1"/>
                <c:pt idx="0">
                  <c:v>前年度との差分(未受診)</c:v>
                </c:pt>
              </c:strCache>
            </c:strRef>
          </c:tx>
          <c:spPr>
            <a:solidFill>
              <a:schemeClr val="accent1"/>
            </a:solidFill>
            <a:ln>
              <a:noFill/>
            </a:ln>
          </c:spPr>
          <c:invertIfNegative val="0"/>
          <c:dLbls>
            <c:dLbl>
              <c:idx val="0"/>
              <c:layout>
                <c:manualLayout>
                  <c:x val="6.12793775347875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67-4265-8924-585549097C10}"/>
                </c:ext>
              </c:extLst>
            </c:dLbl>
            <c:dLbl>
              <c:idx val="15"/>
              <c:layout>
                <c:manualLayout>
                  <c:x val="6.12817899662392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67-4265-8924-585549097C10}"/>
                </c:ext>
              </c:extLst>
            </c:dLbl>
            <c:dLbl>
              <c:idx val="19"/>
              <c:layout>
                <c:manualLayout>
                  <c:x val="6.12793775347875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67-4265-8924-585549097C10}"/>
                </c:ext>
              </c:extLst>
            </c:dLbl>
            <c:dLbl>
              <c:idx val="22"/>
              <c:layout>
                <c:manualLayout>
                  <c:x val="-7.6589873746606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67-4265-8924-585549097C10}"/>
                </c:ext>
              </c:extLst>
            </c:dLbl>
            <c:dLbl>
              <c:idx val="24"/>
              <c:layout>
                <c:manualLayout>
                  <c:x val="6.12793775347875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67-4265-8924-585549097C10}"/>
                </c:ext>
              </c:extLst>
            </c:dLbl>
            <c:dLbl>
              <c:idx val="26"/>
              <c:layout>
                <c:manualLayout>
                  <c:x val="6.12793775347875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67-4265-8924-585549097C10}"/>
                </c:ext>
              </c:extLst>
            </c:dLbl>
            <c:dLbl>
              <c:idx val="38"/>
              <c:layout>
                <c:manualLayout>
                  <c:x val="6.12793775347875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67-4265-8924-585549097C10}"/>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市区町村別_健診受診率!$DH$7:$DH$49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市区町村別_健診受診率!$DT$7:$DT$49</c:f>
              <c:numCache>
                <c:formatCode>General</c:formatCode>
                <c:ptCount val="43"/>
                <c:pt idx="0">
                  <c:v>-0.60000000000000053</c:v>
                </c:pt>
                <c:pt idx="1">
                  <c:v>-1.0000000000000009</c:v>
                </c:pt>
                <c:pt idx="2">
                  <c:v>-0.30000000000000027</c:v>
                </c:pt>
                <c:pt idx="3">
                  <c:v>-0.20000000000000018</c:v>
                </c:pt>
                <c:pt idx="4">
                  <c:v>-0.30000000000000027</c:v>
                </c:pt>
                <c:pt idx="5">
                  <c:v>0.10000000000000009</c:v>
                </c:pt>
                <c:pt idx="6">
                  <c:v>-0.10000000000000009</c:v>
                </c:pt>
                <c:pt idx="7">
                  <c:v>-0.9000000000000008</c:v>
                </c:pt>
                <c:pt idx="8">
                  <c:v>0.40000000000000036</c:v>
                </c:pt>
                <c:pt idx="9">
                  <c:v>0.70000000000000062</c:v>
                </c:pt>
                <c:pt idx="10">
                  <c:v>-2.5000000000000022</c:v>
                </c:pt>
                <c:pt idx="11">
                  <c:v>-0.30000000000000027</c:v>
                </c:pt>
                <c:pt idx="12">
                  <c:v>-0.70000000000000062</c:v>
                </c:pt>
                <c:pt idx="13">
                  <c:v>-1.0000000000000009</c:v>
                </c:pt>
                <c:pt idx="14">
                  <c:v>0</c:v>
                </c:pt>
                <c:pt idx="15">
                  <c:v>-0.60000000000000053</c:v>
                </c:pt>
                <c:pt idx="16">
                  <c:v>-1.2000000000000011</c:v>
                </c:pt>
                <c:pt idx="17">
                  <c:v>-1.3000000000000012</c:v>
                </c:pt>
                <c:pt idx="18">
                  <c:v>-0.30000000000000027</c:v>
                </c:pt>
                <c:pt idx="19">
                  <c:v>-0.60000000000000053</c:v>
                </c:pt>
                <c:pt idx="20">
                  <c:v>-0.70000000000000062</c:v>
                </c:pt>
                <c:pt idx="21">
                  <c:v>-2.4000000000000021</c:v>
                </c:pt>
                <c:pt idx="22">
                  <c:v>-0.40000000000000036</c:v>
                </c:pt>
                <c:pt idx="23">
                  <c:v>0.8999999999999897</c:v>
                </c:pt>
                <c:pt idx="24">
                  <c:v>-0.60000000000000053</c:v>
                </c:pt>
                <c:pt idx="25">
                  <c:v>-0.20000000000000018</c:v>
                </c:pt>
                <c:pt idx="26">
                  <c:v>-0.60000000000000053</c:v>
                </c:pt>
                <c:pt idx="27">
                  <c:v>-1.0000000000000009</c:v>
                </c:pt>
                <c:pt idx="28">
                  <c:v>-1.100000000000001</c:v>
                </c:pt>
                <c:pt idx="29">
                  <c:v>0.10000000000000009</c:v>
                </c:pt>
                <c:pt idx="30">
                  <c:v>-1.9000000000000017</c:v>
                </c:pt>
                <c:pt idx="31">
                  <c:v>-1.8000000000000016</c:v>
                </c:pt>
                <c:pt idx="32">
                  <c:v>-0.30000000000000027</c:v>
                </c:pt>
                <c:pt idx="33">
                  <c:v>-0.99999999999998979</c:v>
                </c:pt>
                <c:pt idx="34">
                  <c:v>0.20000000000000018</c:v>
                </c:pt>
                <c:pt idx="35">
                  <c:v>-3.3000000000000029</c:v>
                </c:pt>
                <c:pt idx="36">
                  <c:v>0.70000000000000062</c:v>
                </c:pt>
                <c:pt idx="37">
                  <c:v>-2.1000000000000019</c:v>
                </c:pt>
                <c:pt idx="38">
                  <c:v>-0.60000000000000053</c:v>
                </c:pt>
                <c:pt idx="39">
                  <c:v>-1.9000000000000017</c:v>
                </c:pt>
                <c:pt idx="40">
                  <c:v>-2.7999999999999914</c:v>
                </c:pt>
                <c:pt idx="41">
                  <c:v>0.10000000000000009</c:v>
                </c:pt>
                <c:pt idx="42">
                  <c:v>2.0000000000000018</c:v>
                </c:pt>
              </c:numCache>
            </c:numRef>
          </c:val>
          <c:extLst>
            <c:ext xmlns:c16="http://schemas.microsoft.com/office/drawing/2014/chart" uri="{C3380CC4-5D6E-409C-BE32-E72D297353CC}">
              <c16:uniqueId val="{00000005-C74A-4A3B-91DD-C49D587F2E2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C74A-4A3B-91DD-C49D587F2E29}"/>
              </c:ext>
            </c:extLst>
          </c:dPt>
          <c:dLbls>
            <c:dLbl>
              <c:idx val="0"/>
              <c:layout>
                <c:manualLayout>
                  <c:x val="-0.22547101449275361"/>
                  <c:y val="-0.89009904761904757"/>
                </c:manualLayout>
              </c:layout>
              <c:tx>
                <c:rich>
                  <a:bodyPr/>
                  <a:lstStyle/>
                  <a:p>
                    <a:fld id="{A7E591C8-1615-4F34-9B55-C7268C2FB791}" type="SERIESNAME">
                      <a:rPr lang="ja-JP" altLang="en-US"/>
                      <a:pPr/>
                      <a:t>[系列名]</a:t>
                    </a:fld>
                    <a:r>
                      <a:rPr lang="ja-JP" altLang="en-US" baseline="0"/>
                      <a:t>
</a:t>
                    </a:r>
                    <a:fld id="{C07F381F-4299-48CC-A9E2-5003181F330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C74A-4A3B-91DD-C49D587F2E2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市区町村別_健診受診率!$FQ$7:$FQ$49</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市区町村別_健診受診率!$HB$7:$HB$49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8-C74A-4A3B-91DD-C49D587F2E2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市区町村別_健診受診率!$DU$4:$DU$5</c:f>
              <c:strCache>
                <c:ptCount val="2"/>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市区町村別_健診受診率!$DU$7:$DU$50</c:f>
              <c:numCache>
                <c:formatCode>0.0%</c:formatCode>
                <c:ptCount val="44"/>
                <c:pt idx="0">
                  <c:v>3.2258064516129031E-2</c:v>
                </c:pt>
                <c:pt idx="1">
                  <c:v>3.6132283062792994E-2</c:v>
                </c:pt>
                <c:pt idx="2">
                  <c:v>3.2761673967750954E-2</c:v>
                </c:pt>
                <c:pt idx="3">
                  <c:v>3.7586547972304651E-2</c:v>
                </c:pt>
                <c:pt idx="4">
                  <c:v>6.8694233905785287E-2</c:v>
                </c:pt>
                <c:pt idx="5">
                  <c:v>9.4746494705081938E-2</c:v>
                </c:pt>
                <c:pt idx="6">
                  <c:v>5.7886219345201044E-2</c:v>
                </c:pt>
                <c:pt idx="7">
                  <c:v>5.5427777075698216E-2</c:v>
                </c:pt>
                <c:pt idx="8">
                  <c:v>4.229065597975111E-2</c:v>
                </c:pt>
                <c:pt idx="9">
                  <c:v>4.0412532929768513E-2</c:v>
                </c:pt>
                <c:pt idx="10">
                  <c:v>4.7455888865580498E-2</c:v>
                </c:pt>
                <c:pt idx="11">
                  <c:v>8.6772232885476641E-2</c:v>
                </c:pt>
                <c:pt idx="12">
                  <c:v>7.7499354172048562E-2</c:v>
                </c:pt>
                <c:pt idx="13">
                  <c:v>5.0013517166801837E-2</c:v>
                </c:pt>
                <c:pt idx="14">
                  <c:v>6.7522623559440012E-2</c:v>
                </c:pt>
                <c:pt idx="15">
                  <c:v>7.3046612715128814E-2</c:v>
                </c:pt>
                <c:pt idx="16">
                  <c:v>8.5295457997873317E-2</c:v>
                </c:pt>
                <c:pt idx="17">
                  <c:v>3.5041974052403967E-2</c:v>
                </c:pt>
                <c:pt idx="18">
                  <c:v>5.7938996579247434E-2</c:v>
                </c:pt>
                <c:pt idx="19">
                  <c:v>9.6426236652865552E-2</c:v>
                </c:pt>
                <c:pt idx="20">
                  <c:v>9.2105263157894732E-2</c:v>
                </c:pt>
                <c:pt idx="21">
                  <c:v>6.5561959654178673E-2</c:v>
                </c:pt>
                <c:pt idx="22">
                  <c:v>7.0472058053415124E-2</c:v>
                </c:pt>
                <c:pt idx="23">
                  <c:v>4.2615868028279658E-2</c:v>
                </c:pt>
                <c:pt idx="24">
                  <c:v>5.0993377483443708E-2</c:v>
                </c:pt>
                <c:pt idx="25">
                  <c:v>4.7286575690257064E-2</c:v>
                </c:pt>
                <c:pt idx="26">
                  <c:v>0.10711343037627026</c:v>
                </c:pt>
                <c:pt idx="27">
                  <c:v>4.9833771387791333E-2</c:v>
                </c:pt>
                <c:pt idx="28">
                  <c:v>3.4023668639053255E-2</c:v>
                </c:pt>
                <c:pt idx="29">
                  <c:v>5.3260167850225949E-2</c:v>
                </c:pt>
                <c:pt idx="30">
                  <c:v>3.0272952853598014E-2</c:v>
                </c:pt>
                <c:pt idx="31">
                  <c:v>5.7369255150554674E-2</c:v>
                </c:pt>
                <c:pt idx="32">
                  <c:v>2.4780732284560767E-2</c:v>
                </c:pt>
                <c:pt idx="33">
                  <c:v>6.1784207353827607E-2</c:v>
                </c:pt>
                <c:pt idx="34">
                  <c:v>0.1206084751901485</c:v>
                </c:pt>
                <c:pt idx="35">
                  <c:v>5.849056603773585E-2</c:v>
                </c:pt>
                <c:pt idx="36">
                  <c:v>5.2805280528052806E-2</c:v>
                </c:pt>
                <c:pt idx="37">
                  <c:v>4.6600296547341664E-2</c:v>
                </c:pt>
                <c:pt idx="38">
                  <c:v>6.074240719910011E-2</c:v>
                </c:pt>
                <c:pt idx="39">
                  <c:v>1.3417521704814523E-2</c:v>
                </c:pt>
                <c:pt idx="40">
                  <c:v>3.8565629228687413E-2</c:v>
                </c:pt>
                <c:pt idx="41">
                  <c:v>4.9009900990099012E-2</c:v>
                </c:pt>
                <c:pt idx="42">
                  <c:v>4.38034188034188E-2</c:v>
                </c:pt>
                <c:pt idx="43">
                  <c:v>4.9503759206355462E-2</c:v>
                </c:pt>
              </c:numCache>
            </c:numRef>
          </c:val>
          <c:extLst>
            <c:ext xmlns:c16="http://schemas.microsoft.com/office/drawing/2014/chart" uri="{C3380CC4-5D6E-409C-BE32-E72D297353CC}">
              <c16:uniqueId val="{00000017-7F6C-4546-B0A9-229C47C42853}"/>
            </c:ext>
          </c:extLst>
        </c:ser>
        <c:ser>
          <c:idx val="3"/>
          <c:order val="1"/>
          <c:tx>
            <c:strRef>
              <c:f>市区町村別_健診受診率!$DX$4:$DX$5</c:f>
              <c:strCache>
                <c:ptCount val="2"/>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市区町村別_健診受診率!$DX$7:$DX$50</c:f>
              <c:numCache>
                <c:formatCode>0.0%</c:formatCode>
                <c:ptCount val="44"/>
                <c:pt idx="0">
                  <c:v>0.11793343717314914</c:v>
                </c:pt>
                <c:pt idx="1">
                  <c:v>0.17457027139075804</c:v>
                </c:pt>
                <c:pt idx="2">
                  <c:v>0.15779662596700531</c:v>
                </c:pt>
                <c:pt idx="3">
                  <c:v>0.15952725151538208</c:v>
                </c:pt>
                <c:pt idx="4">
                  <c:v>0.332629761105248</c:v>
                </c:pt>
                <c:pt idx="5">
                  <c:v>0.23895166538484292</c:v>
                </c:pt>
                <c:pt idx="6">
                  <c:v>0.20154363251587204</c:v>
                </c:pt>
                <c:pt idx="7">
                  <c:v>0.24357386579047138</c:v>
                </c:pt>
                <c:pt idx="8">
                  <c:v>0.15914364058215566</c:v>
                </c:pt>
                <c:pt idx="9">
                  <c:v>0.10901855277170562</c:v>
                </c:pt>
                <c:pt idx="10">
                  <c:v>0.17548889355056757</c:v>
                </c:pt>
                <c:pt idx="11">
                  <c:v>0.1552703134996801</c:v>
                </c:pt>
                <c:pt idx="12">
                  <c:v>0.1831890984241798</c:v>
                </c:pt>
                <c:pt idx="13">
                  <c:v>0.14733711814003786</c:v>
                </c:pt>
                <c:pt idx="14">
                  <c:v>0.21672209761002398</c:v>
                </c:pt>
                <c:pt idx="15">
                  <c:v>0.20535745838781497</c:v>
                </c:pt>
                <c:pt idx="16">
                  <c:v>0.20826370955491416</c:v>
                </c:pt>
                <c:pt idx="17">
                  <c:v>0.15059781226151106</c:v>
                </c:pt>
                <c:pt idx="18">
                  <c:v>0.17716647662485746</c:v>
                </c:pt>
                <c:pt idx="19">
                  <c:v>0.22232512529962956</c:v>
                </c:pt>
                <c:pt idx="20">
                  <c:v>0.1796875</c:v>
                </c:pt>
                <c:pt idx="21">
                  <c:v>0.20665225744476465</c:v>
                </c:pt>
                <c:pt idx="22">
                  <c:v>0.23655270442133614</c:v>
                </c:pt>
                <c:pt idx="23">
                  <c:v>0.22761194029850745</c:v>
                </c:pt>
                <c:pt idx="24">
                  <c:v>0.12737306843267107</c:v>
                </c:pt>
                <c:pt idx="25">
                  <c:v>0.15994922246905743</c:v>
                </c:pt>
                <c:pt idx="26">
                  <c:v>0.28000549299642957</c:v>
                </c:pt>
                <c:pt idx="27">
                  <c:v>0.15197298567474893</c:v>
                </c:pt>
                <c:pt idx="28">
                  <c:v>0.15250134480903713</c:v>
                </c:pt>
                <c:pt idx="29">
                  <c:v>0.1552614590058102</c:v>
                </c:pt>
                <c:pt idx="30">
                  <c:v>0.15049627791563275</c:v>
                </c:pt>
                <c:pt idx="31">
                  <c:v>0.23248811410459588</c:v>
                </c:pt>
                <c:pt idx="32">
                  <c:v>0.10803285535291661</c:v>
                </c:pt>
                <c:pt idx="33">
                  <c:v>0.15250150693188669</c:v>
                </c:pt>
                <c:pt idx="34">
                  <c:v>0.3335747917421224</c:v>
                </c:pt>
                <c:pt idx="35">
                  <c:v>0.14968553459119496</c:v>
                </c:pt>
                <c:pt idx="36">
                  <c:v>0.15558698727015557</c:v>
                </c:pt>
                <c:pt idx="37">
                  <c:v>0.13895361152298241</c:v>
                </c:pt>
                <c:pt idx="38">
                  <c:v>0.17772778402699663</c:v>
                </c:pt>
                <c:pt idx="39">
                  <c:v>0.11760063141278611</c:v>
                </c:pt>
                <c:pt idx="40">
                  <c:v>0.2198917456021651</c:v>
                </c:pt>
                <c:pt idx="41">
                  <c:v>0.26633663366336635</c:v>
                </c:pt>
                <c:pt idx="42">
                  <c:v>0.28205128205128205</c:v>
                </c:pt>
                <c:pt idx="43">
                  <c:v>0.16607589114113555</c:v>
                </c:pt>
              </c:numCache>
            </c:numRef>
          </c:val>
          <c:extLst>
            <c:ext xmlns:c16="http://schemas.microsoft.com/office/drawing/2014/chart" uri="{C3380CC4-5D6E-409C-BE32-E72D297353CC}">
              <c16:uniqueId val="{00000018-7F6C-4546-B0A9-229C47C42853}"/>
            </c:ext>
          </c:extLst>
        </c:ser>
        <c:ser>
          <c:idx val="1"/>
          <c:order val="2"/>
          <c:tx>
            <c:strRef>
              <c:f>市区町村別_健診受診率!$EA$4:$EA$5</c:f>
              <c:strCache>
                <c:ptCount val="2"/>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市区町村別_健診受診率!$EA$7:$EA$50</c:f>
              <c:numCache>
                <c:formatCode>0.0%</c:formatCode>
                <c:ptCount val="44"/>
                <c:pt idx="0">
                  <c:v>7.7191358721415831E-2</c:v>
                </c:pt>
                <c:pt idx="1">
                  <c:v>5.0600078663987837E-2</c:v>
                </c:pt>
                <c:pt idx="2">
                  <c:v>5.1076521577034205E-2</c:v>
                </c:pt>
                <c:pt idx="3">
                  <c:v>6.4673210073803541E-2</c:v>
                </c:pt>
                <c:pt idx="4">
                  <c:v>4.0103617000863477E-2</c:v>
                </c:pt>
                <c:pt idx="5">
                  <c:v>6.8419807134828134E-2</c:v>
                </c:pt>
                <c:pt idx="6">
                  <c:v>6.9214490227810288E-2</c:v>
                </c:pt>
                <c:pt idx="7">
                  <c:v>5.4492607102236829E-2</c:v>
                </c:pt>
                <c:pt idx="8">
                  <c:v>7.8780847922379243E-2</c:v>
                </c:pt>
                <c:pt idx="9">
                  <c:v>8.682248752872597E-2</c:v>
                </c:pt>
                <c:pt idx="10">
                  <c:v>4.2421275901452116E-2</c:v>
                </c:pt>
                <c:pt idx="11">
                  <c:v>0.13099808061420345</c:v>
                </c:pt>
                <c:pt idx="12">
                  <c:v>0.10365538620511495</c:v>
                </c:pt>
                <c:pt idx="13">
                  <c:v>8.218437415517707E-2</c:v>
                </c:pt>
                <c:pt idx="14">
                  <c:v>6.8296078583030398E-2</c:v>
                </c:pt>
                <c:pt idx="15">
                  <c:v>6.4989221472240871E-2</c:v>
                </c:pt>
                <c:pt idx="16">
                  <c:v>8.1269937718365493E-2</c:v>
                </c:pt>
                <c:pt idx="17">
                  <c:v>5.3548715339608241E-2</c:v>
                </c:pt>
                <c:pt idx="18">
                  <c:v>6.8985176738882548E-2</c:v>
                </c:pt>
                <c:pt idx="19">
                  <c:v>8.9670952277184565E-2</c:v>
                </c:pt>
                <c:pt idx="20">
                  <c:v>0.11167763157894736</c:v>
                </c:pt>
                <c:pt idx="21">
                  <c:v>6.856388088376561E-2</c:v>
                </c:pt>
                <c:pt idx="22">
                  <c:v>6.1569536919278821E-2</c:v>
                </c:pt>
                <c:pt idx="23">
                  <c:v>4.399057344854674E-2</c:v>
                </c:pt>
                <c:pt idx="24">
                  <c:v>7.3841059602649001E-2</c:v>
                </c:pt>
                <c:pt idx="25">
                  <c:v>8.3782926055220572E-2</c:v>
                </c:pt>
                <c:pt idx="26">
                  <c:v>6.4680032957978584E-2</c:v>
                </c:pt>
                <c:pt idx="27">
                  <c:v>8.7465840455344557E-2</c:v>
                </c:pt>
                <c:pt idx="28">
                  <c:v>5.5137170521785905E-2</c:v>
                </c:pt>
                <c:pt idx="29">
                  <c:v>6.0200129115558422E-2</c:v>
                </c:pt>
                <c:pt idx="30">
                  <c:v>4.6029776674937968E-2</c:v>
                </c:pt>
                <c:pt idx="31">
                  <c:v>5.2931854199683041E-2</c:v>
                </c:pt>
                <c:pt idx="32">
                  <c:v>3.5500487261589865E-2</c:v>
                </c:pt>
                <c:pt idx="33">
                  <c:v>7.6250753465943344E-2</c:v>
                </c:pt>
                <c:pt idx="34">
                  <c:v>5.1792828685258967E-2</c:v>
                </c:pt>
                <c:pt idx="35">
                  <c:v>5.9119496855345913E-2</c:v>
                </c:pt>
                <c:pt idx="36">
                  <c:v>8.10938236680811E-2</c:v>
                </c:pt>
                <c:pt idx="37">
                  <c:v>7.4136835416225372E-2</c:v>
                </c:pt>
                <c:pt idx="38">
                  <c:v>8.5489313835770533E-2</c:v>
                </c:pt>
                <c:pt idx="39">
                  <c:v>2.1704814522494082E-2</c:v>
                </c:pt>
                <c:pt idx="40">
                  <c:v>2.9093369418132613E-2</c:v>
                </c:pt>
                <c:pt idx="41">
                  <c:v>3.9108910891089109E-2</c:v>
                </c:pt>
                <c:pt idx="42">
                  <c:v>5.0213675213675216E-2</c:v>
                </c:pt>
                <c:pt idx="43">
                  <c:v>7.0594924618888555E-2</c:v>
                </c:pt>
              </c:numCache>
            </c:numRef>
          </c:val>
          <c:extLst>
            <c:ext xmlns:c16="http://schemas.microsoft.com/office/drawing/2014/chart" uri="{C3380CC4-5D6E-409C-BE32-E72D297353CC}">
              <c16:uniqueId val="{00000016-7F6C-4546-B0A9-229C47C42853}"/>
            </c:ext>
          </c:extLst>
        </c:ser>
        <c:ser>
          <c:idx val="0"/>
          <c:order val="3"/>
          <c:tx>
            <c:strRef>
              <c:f>市区町村別_健診受診率!$ED$4:$ED$5</c:f>
              <c:strCache>
                <c:ptCount val="2"/>
                <c:pt idx="0">
                  <c:v>未受診</c:v>
                </c:pt>
              </c:strCache>
            </c:strRef>
          </c:tx>
          <c:spPr>
            <a:solidFill>
              <a:srgbClr val="E6B9B8"/>
            </a:solidFill>
            <a:ln>
              <a:noFill/>
            </a:ln>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市区町村別_健診受診率!$ED$7:$ED$50</c:f>
              <c:numCache>
                <c:formatCode>0.0%</c:formatCode>
                <c:ptCount val="44"/>
                <c:pt idx="0">
                  <c:v>0.772617139589306</c:v>
                </c:pt>
                <c:pt idx="1">
                  <c:v>0.73869736688246113</c:v>
                </c:pt>
                <c:pt idx="2">
                  <c:v>0.7583651784882095</c:v>
                </c:pt>
                <c:pt idx="3">
                  <c:v>0.73821299043850974</c:v>
                </c:pt>
                <c:pt idx="4">
                  <c:v>0.55857238798810327</c:v>
                </c:pt>
                <c:pt idx="5">
                  <c:v>0.59788203277524699</c:v>
                </c:pt>
                <c:pt idx="6">
                  <c:v>0.67135565791111662</c:v>
                </c:pt>
                <c:pt idx="7">
                  <c:v>0.64650575003159361</c:v>
                </c:pt>
                <c:pt idx="8">
                  <c:v>0.71978485551571403</c:v>
                </c:pt>
                <c:pt idx="9">
                  <c:v>0.76374642676979987</c:v>
                </c:pt>
                <c:pt idx="10">
                  <c:v>0.73463394168239982</c:v>
                </c:pt>
                <c:pt idx="11">
                  <c:v>0.62695937300063975</c:v>
                </c:pt>
                <c:pt idx="12">
                  <c:v>0.63565616119865664</c:v>
                </c:pt>
                <c:pt idx="13">
                  <c:v>0.72046499053798319</c:v>
                </c:pt>
                <c:pt idx="14">
                  <c:v>0.64745920024750558</c:v>
                </c:pt>
                <c:pt idx="15">
                  <c:v>0.65660670742481531</c:v>
                </c:pt>
                <c:pt idx="16">
                  <c:v>0.62517089472884702</c:v>
                </c:pt>
                <c:pt idx="17">
                  <c:v>0.76081149834647677</c:v>
                </c:pt>
                <c:pt idx="18">
                  <c:v>0.69590935005701249</c:v>
                </c:pt>
                <c:pt idx="19">
                  <c:v>0.59157768577032033</c:v>
                </c:pt>
                <c:pt idx="20">
                  <c:v>0.61652960526315792</c:v>
                </c:pt>
                <c:pt idx="21">
                  <c:v>0.65922190201729103</c:v>
                </c:pt>
                <c:pt idx="22">
                  <c:v>0.6314057006059699</c:v>
                </c:pt>
                <c:pt idx="23">
                  <c:v>0.6857816182246661</c:v>
                </c:pt>
                <c:pt idx="24">
                  <c:v>0.74779249448123619</c:v>
                </c:pt>
                <c:pt idx="25">
                  <c:v>0.70898127578546488</c:v>
                </c:pt>
                <c:pt idx="26">
                  <c:v>0.54820104366932165</c:v>
                </c:pt>
                <c:pt idx="27">
                  <c:v>0.71072740248211519</c:v>
                </c:pt>
                <c:pt idx="28">
                  <c:v>0.75833781603012373</c:v>
                </c:pt>
                <c:pt idx="29">
                  <c:v>0.73127824402840547</c:v>
                </c:pt>
                <c:pt idx="30">
                  <c:v>0.7732009925558313</c:v>
                </c:pt>
                <c:pt idx="31">
                  <c:v>0.65721077654516635</c:v>
                </c:pt>
                <c:pt idx="32">
                  <c:v>0.83168592510093275</c:v>
                </c:pt>
                <c:pt idx="33">
                  <c:v>0.70946353224834235</c:v>
                </c:pt>
                <c:pt idx="34">
                  <c:v>0.49402390438247012</c:v>
                </c:pt>
                <c:pt idx="35">
                  <c:v>0.73270440251572322</c:v>
                </c:pt>
                <c:pt idx="36">
                  <c:v>0.71051390853371055</c:v>
                </c:pt>
                <c:pt idx="37">
                  <c:v>0.74030925651345059</c:v>
                </c:pt>
                <c:pt idx="38">
                  <c:v>0.67604049493813279</c:v>
                </c:pt>
                <c:pt idx="39">
                  <c:v>0.84727703235990526</c:v>
                </c:pt>
                <c:pt idx="40">
                  <c:v>0.71244925575101492</c:v>
                </c:pt>
                <c:pt idx="41">
                  <c:v>0.64554455445544556</c:v>
                </c:pt>
                <c:pt idx="42">
                  <c:v>0.62393162393162394</c:v>
                </c:pt>
                <c:pt idx="43">
                  <c:v>0.71382542503362045</c:v>
                </c:pt>
              </c:numCache>
            </c:numRef>
          </c:val>
          <c:extLst>
            <c:ext xmlns:c16="http://schemas.microsoft.com/office/drawing/2014/chart" uri="{C3380CC4-5D6E-409C-BE32-E72D297353CC}">
              <c16:uniqueId val="{00000015-7F6C-4546-B0A9-229C47C4285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45068150074652"/>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市区町村別_健診受診率!$ES$4:$ES$5</c:f>
              <c:strCache>
                <c:ptCount val="2"/>
                <c:pt idx="0">
                  <c:v>医科･歯科</c:v>
                </c:pt>
              </c:strCache>
            </c:strRef>
          </c:tx>
          <c:spPr>
            <a:solidFill>
              <a:schemeClr val="accent1">
                <a:lumMod val="60000"/>
                <a:lumOff val="40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市区町村別_健診受診率!$ES$7:$ES$50</c:f>
              <c:numCache>
                <c:formatCode>0.0%</c:formatCode>
                <c:ptCount val="44"/>
                <c:pt idx="0">
                  <c:v>3.5593220338983052E-2</c:v>
                </c:pt>
                <c:pt idx="1">
                  <c:v>3.8549493629532833E-2</c:v>
                </c:pt>
                <c:pt idx="2">
                  <c:v>4.8022598870056499E-2</c:v>
                </c:pt>
                <c:pt idx="3">
                  <c:v>4.201113548169394E-2</c:v>
                </c:pt>
                <c:pt idx="4">
                  <c:v>7.2549019607843143E-2</c:v>
                </c:pt>
                <c:pt idx="5">
                  <c:v>0.10063930707362342</c:v>
                </c:pt>
                <c:pt idx="6">
                  <c:v>6.7681895093062605E-2</c:v>
                </c:pt>
                <c:pt idx="7">
                  <c:v>7.4639347689734473E-2</c:v>
                </c:pt>
                <c:pt idx="8">
                  <c:v>5.1829268292682924E-2</c:v>
                </c:pt>
                <c:pt idx="9">
                  <c:v>5.0566037735849056E-2</c:v>
                </c:pt>
                <c:pt idx="10">
                  <c:v>6.2415978490493566E-2</c:v>
                </c:pt>
                <c:pt idx="11">
                  <c:v>0.10123523093447906</c:v>
                </c:pt>
                <c:pt idx="12">
                  <c:v>8.6562500000000001E-2</c:v>
                </c:pt>
                <c:pt idx="13">
                  <c:v>5.5128205128205127E-2</c:v>
                </c:pt>
                <c:pt idx="14">
                  <c:v>7.9083518107908354E-2</c:v>
                </c:pt>
                <c:pt idx="15">
                  <c:v>6.9096431283219434E-2</c:v>
                </c:pt>
                <c:pt idx="16">
                  <c:v>9.6774193548387094E-2</c:v>
                </c:pt>
                <c:pt idx="17">
                  <c:v>4.0435458786936239E-2</c:v>
                </c:pt>
                <c:pt idx="18">
                  <c:v>5.6228373702422146E-2</c:v>
                </c:pt>
                <c:pt idx="19">
                  <c:v>0.10230817217716781</c:v>
                </c:pt>
                <c:pt idx="20">
                  <c:v>9.9918765231519088E-2</c:v>
                </c:pt>
                <c:pt idx="21">
                  <c:v>6.1911170928667561E-2</c:v>
                </c:pt>
                <c:pt idx="22">
                  <c:v>5.7052297939778132E-2</c:v>
                </c:pt>
                <c:pt idx="23">
                  <c:v>5.3135888501742161E-2</c:v>
                </c:pt>
                <c:pt idx="24">
                  <c:v>6.8111455108359129E-2</c:v>
                </c:pt>
                <c:pt idx="25">
                  <c:v>6.5146579804560262E-2</c:v>
                </c:pt>
                <c:pt idx="26">
                  <c:v>0.13079019073569481</c:v>
                </c:pt>
                <c:pt idx="27">
                  <c:v>5.2215480786909359E-2</c:v>
                </c:pt>
                <c:pt idx="28">
                  <c:v>5.4989816700610997E-2</c:v>
                </c:pt>
                <c:pt idx="29">
                  <c:v>6.3862928348909651E-2</c:v>
                </c:pt>
                <c:pt idx="30">
                  <c:v>4.9192364170337739E-2</c:v>
                </c:pt>
                <c:pt idx="31">
                  <c:v>7.536557930258718E-2</c:v>
                </c:pt>
                <c:pt idx="32">
                  <c:v>2.4017467248908297E-2</c:v>
                </c:pt>
                <c:pt idx="33">
                  <c:v>8.9514066496163683E-2</c:v>
                </c:pt>
                <c:pt idx="34">
                  <c:v>0.14686825053995681</c:v>
                </c:pt>
                <c:pt idx="35">
                  <c:v>0.1134020618556701</c:v>
                </c:pt>
                <c:pt idx="36">
                  <c:v>2.2222222222222223E-2</c:v>
                </c:pt>
                <c:pt idx="37">
                  <c:v>6.6666666666666666E-2</c:v>
                </c:pt>
                <c:pt idx="38">
                  <c:v>3.5087719298245612E-2</c:v>
                </c:pt>
                <c:pt idx="39">
                  <c:v>2.0547945205479451E-2</c:v>
                </c:pt>
                <c:pt idx="40">
                  <c:v>8.2872928176795577E-2</c:v>
                </c:pt>
                <c:pt idx="41">
                  <c:v>6.7873303167420809E-2</c:v>
                </c:pt>
                <c:pt idx="42">
                  <c:v>0.11904761904761904</c:v>
                </c:pt>
                <c:pt idx="43">
                  <c:v>5.8989431490645373E-2</c:v>
                </c:pt>
              </c:numCache>
            </c:numRef>
          </c:val>
          <c:extLst>
            <c:ext xmlns:c16="http://schemas.microsoft.com/office/drawing/2014/chart" uri="{C3380CC4-5D6E-409C-BE32-E72D297353CC}">
              <c16:uniqueId val="{00000017-D9AF-4D00-AA81-6826A33755F1}"/>
            </c:ext>
          </c:extLst>
        </c:ser>
        <c:ser>
          <c:idx val="3"/>
          <c:order val="1"/>
          <c:tx>
            <c:strRef>
              <c:f>市区町村別_健診受診率!$EV$4:$EV$5</c:f>
              <c:strCache>
                <c:ptCount val="2"/>
                <c:pt idx="0">
                  <c:v>医科のみ</c:v>
                </c:pt>
              </c:strCache>
            </c:strRef>
          </c:tx>
          <c:spPr>
            <a:solidFill>
              <a:srgbClr val="FFC000"/>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市区町村別_健診受診率!$EV$7:$EV$50</c:f>
              <c:numCache>
                <c:formatCode>0.0%</c:formatCode>
                <c:ptCount val="44"/>
                <c:pt idx="0">
                  <c:v>0.11839603141794129</c:v>
                </c:pt>
                <c:pt idx="1">
                  <c:v>0.19492540564085811</c:v>
                </c:pt>
                <c:pt idx="2">
                  <c:v>0.18022598870056497</c:v>
                </c:pt>
                <c:pt idx="3">
                  <c:v>0.16045216804454193</c:v>
                </c:pt>
                <c:pt idx="4">
                  <c:v>0.35228758169934643</c:v>
                </c:pt>
                <c:pt idx="5">
                  <c:v>0.23571870488760568</c:v>
                </c:pt>
                <c:pt idx="6">
                  <c:v>0.19289340101522842</c:v>
                </c:pt>
                <c:pt idx="7">
                  <c:v>0.25507003972402259</c:v>
                </c:pt>
                <c:pt idx="8">
                  <c:v>0.14634146341463414</c:v>
                </c:pt>
                <c:pt idx="9">
                  <c:v>0.12603773584905661</c:v>
                </c:pt>
                <c:pt idx="10">
                  <c:v>0.21125408104474747</c:v>
                </c:pt>
                <c:pt idx="11">
                  <c:v>0.16702470461868957</c:v>
                </c:pt>
                <c:pt idx="12">
                  <c:v>0.16562499999999999</c:v>
                </c:pt>
                <c:pt idx="13">
                  <c:v>0.16538461538461538</c:v>
                </c:pt>
                <c:pt idx="14">
                  <c:v>0.21877309682187732</c:v>
                </c:pt>
                <c:pt idx="15">
                  <c:v>0.19438116932422173</c:v>
                </c:pt>
                <c:pt idx="16">
                  <c:v>0.24937965260545905</c:v>
                </c:pt>
                <c:pt idx="17">
                  <c:v>0.17962674961119751</c:v>
                </c:pt>
                <c:pt idx="18">
                  <c:v>0.18944636678200691</c:v>
                </c:pt>
                <c:pt idx="19">
                  <c:v>0.23955084217092951</c:v>
                </c:pt>
                <c:pt idx="20">
                  <c:v>0.19983753046303818</c:v>
                </c:pt>
                <c:pt idx="21">
                  <c:v>0.23283983849259757</c:v>
                </c:pt>
                <c:pt idx="22">
                  <c:v>0.23534072900158479</c:v>
                </c:pt>
                <c:pt idx="23">
                  <c:v>0.19337979094076654</c:v>
                </c:pt>
                <c:pt idx="24">
                  <c:v>0.15273477812177502</c:v>
                </c:pt>
                <c:pt idx="25">
                  <c:v>0.1758957654723127</c:v>
                </c:pt>
                <c:pt idx="26">
                  <c:v>0.2670299727520436</c:v>
                </c:pt>
                <c:pt idx="27">
                  <c:v>0.15811730097444382</c:v>
                </c:pt>
                <c:pt idx="28">
                  <c:v>0.22606924643584522</c:v>
                </c:pt>
                <c:pt idx="29">
                  <c:v>0.17912772585669781</c:v>
                </c:pt>
                <c:pt idx="30">
                  <c:v>0.21218795888399414</c:v>
                </c:pt>
                <c:pt idx="31">
                  <c:v>0.23509561304836896</c:v>
                </c:pt>
                <c:pt idx="32">
                  <c:v>0.13100436681222707</c:v>
                </c:pt>
                <c:pt idx="33">
                  <c:v>0.18414322250639387</c:v>
                </c:pt>
                <c:pt idx="34">
                  <c:v>0.3650107991360691</c:v>
                </c:pt>
                <c:pt idx="35">
                  <c:v>0.23711340206185566</c:v>
                </c:pt>
                <c:pt idx="36">
                  <c:v>0.17037037037037037</c:v>
                </c:pt>
                <c:pt idx="37">
                  <c:v>0.17555555555555555</c:v>
                </c:pt>
                <c:pt idx="38">
                  <c:v>0.17543859649122806</c:v>
                </c:pt>
                <c:pt idx="39">
                  <c:v>0.15753424657534246</c:v>
                </c:pt>
                <c:pt idx="40">
                  <c:v>0.29281767955801102</c:v>
                </c:pt>
                <c:pt idx="41">
                  <c:v>0.2895927601809955</c:v>
                </c:pt>
                <c:pt idx="42">
                  <c:v>0.29761904761904762</c:v>
                </c:pt>
                <c:pt idx="43">
                  <c:v>0.18026385115241175</c:v>
                </c:pt>
              </c:numCache>
            </c:numRef>
          </c:val>
          <c:extLst>
            <c:ext xmlns:c16="http://schemas.microsoft.com/office/drawing/2014/chart" uri="{C3380CC4-5D6E-409C-BE32-E72D297353CC}">
              <c16:uniqueId val="{00000018-D9AF-4D00-AA81-6826A33755F1}"/>
            </c:ext>
          </c:extLst>
        </c:ser>
        <c:ser>
          <c:idx val="1"/>
          <c:order val="2"/>
          <c:tx>
            <c:strRef>
              <c:f>市区町村別_健診受診率!$EY$4:$EY$5</c:f>
              <c:strCache>
                <c:ptCount val="2"/>
                <c:pt idx="0">
                  <c:v>歯科のみ</c:v>
                </c:pt>
              </c:strCache>
            </c:strRef>
          </c:tx>
          <c:spPr>
            <a:solidFill>
              <a:schemeClr val="accent3">
                <a:lumMod val="75000"/>
              </a:schemeClr>
            </a:solidFill>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市区町村別_健診受診率!$EY$7:$EY$50</c:f>
              <c:numCache>
                <c:formatCode>0.0%</c:formatCode>
                <c:ptCount val="44"/>
                <c:pt idx="0">
                  <c:v>8.7556841670111615E-2</c:v>
                </c:pt>
                <c:pt idx="1">
                  <c:v>5.6844168572361971E-2</c:v>
                </c:pt>
                <c:pt idx="2">
                  <c:v>5.7627118644067797E-2</c:v>
                </c:pt>
                <c:pt idx="3">
                  <c:v>7.2718069849839723E-2</c:v>
                </c:pt>
                <c:pt idx="4">
                  <c:v>3.9869281045751631E-2</c:v>
                </c:pt>
                <c:pt idx="5">
                  <c:v>8.4759744277170548E-2</c:v>
                </c:pt>
                <c:pt idx="6">
                  <c:v>8.2910321489001695E-2</c:v>
                </c:pt>
                <c:pt idx="7">
                  <c:v>6.2513067112690779E-2</c:v>
                </c:pt>
                <c:pt idx="8">
                  <c:v>0.10518292682926829</c:v>
                </c:pt>
                <c:pt idx="9">
                  <c:v>8.3018867924528297E-2</c:v>
                </c:pt>
                <c:pt idx="10">
                  <c:v>4.6475897829844438E-2</c:v>
                </c:pt>
                <c:pt idx="11">
                  <c:v>0.1436627282491944</c:v>
                </c:pt>
                <c:pt idx="12">
                  <c:v>0.11749999999999999</c:v>
                </c:pt>
                <c:pt idx="13">
                  <c:v>8.5897435897435898E-2</c:v>
                </c:pt>
                <c:pt idx="14">
                  <c:v>7.7605321507760533E-2</c:v>
                </c:pt>
                <c:pt idx="15">
                  <c:v>7.365223993925589E-2</c:v>
                </c:pt>
                <c:pt idx="16">
                  <c:v>9.553349875930521E-2</c:v>
                </c:pt>
                <c:pt idx="17">
                  <c:v>5.8320373250388802E-2</c:v>
                </c:pt>
                <c:pt idx="18">
                  <c:v>6.6608996539792381E-2</c:v>
                </c:pt>
                <c:pt idx="19">
                  <c:v>9.7941359950093579E-2</c:v>
                </c:pt>
                <c:pt idx="20">
                  <c:v>0.12185215272136475</c:v>
                </c:pt>
                <c:pt idx="21">
                  <c:v>8.8829071332436074E-2</c:v>
                </c:pt>
                <c:pt idx="22">
                  <c:v>6.6561014263074481E-2</c:v>
                </c:pt>
                <c:pt idx="23">
                  <c:v>5.2264808362369339E-2</c:v>
                </c:pt>
                <c:pt idx="24">
                  <c:v>8.2559339525283798E-2</c:v>
                </c:pt>
                <c:pt idx="25">
                  <c:v>8.4690553745928335E-2</c:v>
                </c:pt>
                <c:pt idx="26">
                  <c:v>8.3106267029972758E-2</c:v>
                </c:pt>
                <c:pt idx="27">
                  <c:v>9.5421952564809703E-2</c:v>
                </c:pt>
                <c:pt idx="28">
                  <c:v>5.9063136456211814E-2</c:v>
                </c:pt>
                <c:pt idx="29">
                  <c:v>8.0996884735202487E-2</c:v>
                </c:pt>
                <c:pt idx="30">
                  <c:v>5.8002936857562408E-2</c:v>
                </c:pt>
                <c:pt idx="31">
                  <c:v>4.1619797525309338E-2</c:v>
                </c:pt>
                <c:pt idx="32">
                  <c:v>5.0218340611353711E-2</c:v>
                </c:pt>
                <c:pt idx="33">
                  <c:v>7.1611253196930943E-2</c:v>
                </c:pt>
                <c:pt idx="34">
                  <c:v>3.6717062634989202E-2</c:v>
                </c:pt>
                <c:pt idx="35">
                  <c:v>2.0618556701030927E-2</c:v>
                </c:pt>
                <c:pt idx="36">
                  <c:v>0.13333333333333333</c:v>
                </c:pt>
                <c:pt idx="37">
                  <c:v>8.2222222222222224E-2</c:v>
                </c:pt>
                <c:pt idx="38">
                  <c:v>0.10526315789473684</c:v>
                </c:pt>
                <c:pt idx="39">
                  <c:v>3.4246575342465752E-2</c:v>
                </c:pt>
                <c:pt idx="40">
                  <c:v>4.4198895027624308E-2</c:v>
                </c:pt>
                <c:pt idx="41">
                  <c:v>4.072398190045249E-2</c:v>
                </c:pt>
                <c:pt idx="42">
                  <c:v>8.3333333333333329E-2</c:v>
                </c:pt>
                <c:pt idx="43">
                  <c:v>7.9888839530150732E-2</c:v>
                </c:pt>
              </c:numCache>
            </c:numRef>
          </c:val>
          <c:extLst>
            <c:ext xmlns:c16="http://schemas.microsoft.com/office/drawing/2014/chart" uri="{C3380CC4-5D6E-409C-BE32-E72D297353CC}">
              <c16:uniqueId val="{00000016-D9AF-4D00-AA81-6826A33755F1}"/>
            </c:ext>
          </c:extLst>
        </c:ser>
        <c:ser>
          <c:idx val="0"/>
          <c:order val="3"/>
          <c:tx>
            <c:strRef>
              <c:f>市区町村別_健診受診率!$FB$4:$FB$5</c:f>
              <c:strCache>
                <c:ptCount val="2"/>
                <c:pt idx="0">
                  <c:v>未受診</c:v>
                </c:pt>
              </c:strCache>
            </c:strRef>
          </c:tx>
          <c:spPr>
            <a:solidFill>
              <a:srgbClr val="E6B9B8"/>
            </a:solidFill>
            <a:ln>
              <a:noFill/>
            </a:ln>
          </c:spPr>
          <c:invertIfNegative val="0"/>
          <c:cat>
            <c:strRef>
              <c:f>市区町村別_健診受診率!$DH$7:$DH$50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市区町村別_健診受診率!$FB$7:$FB$50</c:f>
              <c:numCache>
                <c:formatCode>0.0%</c:formatCode>
                <c:ptCount val="44"/>
                <c:pt idx="0">
                  <c:v>0.75845390657296408</c:v>
                </c:pt>
                <c:pt idx="1">
                  <c:v>0.70968093215724704</c:v>
                </c:pt>
                <c:pt idx="2">
                  <c:v>0.71412429378531073</c:v>
                </c:pt>
                <c:pt idx="3">
                  <c:v>0.72481862662392438</c:v>
                </c:pt>
                <c:pt idx="4">
                  <c:v>0.53529411764705881</c:v>
                </c:pt>
                <c:pt idx="5">
                  <c:v>0.57888224376160036</c:v>
                </c:pt>
                <c:pt idx="6">
                  <c:v>0.65651438240270732</c:v>
                </c:pt>
                <c:pt idx="7">
                  <c:v>0.60777754547355212</c:v>
                </c:pt>
                <c:pt idx="8">
                  <c:v>0.69664634146341464</c:v>
                </c:pt>
                <c:pt idx="9">
                  <c:v>0.74037735849056607</c:v>
                </c:pt>
                <c:pt idx="10">
                  <c:v>0.67985404263491456</c:v>
                </c:pt>
                <c:pt idx="11">
                  <c:v>0.58807733619763691</c:v>
                </c:pt>
                <c:pt idx="12">
                  <c:v>0.63031250000000005</c:v>
                </c:pt>
                <c:pt idx="13">
                  <c:v>0.69358974358974357</c:v>
                </c:pt>
                <c:pt idx="14">
                  <c:v>0.62453806356245378</c:v>
                </c:pt>
                <c:pt idx="15">
                  <c:v>0.66287015945330297</c:v>
                </c:pt>
                <c:pt idx="16">
                  <c:v>0.55831265508684869</c:v>
                </c:pt>
                <c:pt idx="17">
                  <c:v>0.72161741835147741</c:v>
                </c:pt>
                <c:pt idx="18">
                  <c:v>0.68771626297577859</c:v>
                </c:pt>
                <c:pt idx="19">
                  <c:v>0.56019962570180915</c:v>
                </c:pt>
                <c:pt idx="20">
                  <c:v>0.57839155158407796</c:v>
                </c:pt>
                <c:pt idx="21">
                  <c:v>0.6164199192462988</c:v>
                </c:pt>
                <c:pt idx="22">
                  <c:v>0.64104595879556259</c:v>
                </c:pt>
                <c:pt idx="23">
                  <c:v>0.70121951219512191</c:v>
                </c:pt>
                <c:pt idx="24">
                  <c:v>0.69659442724458209</c:v>
                </c:pt>
                <c:pt idx="25">
                  <c:v>0.67426710097719866</c:v>
                </c:pt>
                <c:pt idx="26">
                  <c:v>0.51907356948228878</c:v>
                </c:pt>
                <c:pt idx="27">
                  <c:v>0.69424526567383715</c:v>
                </c:pt>
                <c:pt idx="28">
                  <c:v>0.65987780040733202</c:v>
                </c:pt>
                <c:pt idx="29">
                  <c:v>0.67601246105919</c:v>
                </c:pt>
                <c:pt idx="30">
                  <c:v>0.68061674008810569</c:v>
                </c:pt>
                <c:pt idx="31">
                  <c:v>0.64791901012373454</c:v>
                </c:pt>
                <c:pt idx="32">
                  <c:v>0.79475982532751088</c:v>
                </c:pt>
                <c:pt idx="33">
                  <c:v>0.65473145780051156</c:v>
                </c:pt>
                <c:pt idx="34">
                  <c:v>0.45140388768898487</c:v>
                </c:pt>
                <c:pt idx="35">
                  <c:v>0.62886597938144329</c:v>
                </c:pt>
                <c:pt idx="36">
                  <c:v>0.67407407407407405</c:v>
                </c:pt>
                <c:pt idx="37">
                  <c:v>0.67555555555555558</c:v>
                </c:pt>
                <c:pt idx="38">
                  <c:v>0.68421052631578949</c:v>
                </c:pt>
                <c:pt idx="39">
                  <c:v>0.78767123287671237</c:v>
                </c:pt>
                <c:pt idx="40">
                  <c:v>0.58011049723756902</c:v>
                </c:pt>
                <c:pt idx="41">
                  <c:v>0.60180995475113119</c:v>
                </c:pt>
                <c:pt idx="42">
                  <c:v>0.5</c:v>
                </c:pt>
                <c:pt idx="43">
                  <c:v>0.68085787782679219</c:v>
                </c:pt>
              </c:numCache>
            </c:numRef>
          </c:val>
          <c:extLst>
            <c:ext xmlns:c16="http://schemas.microsoft.com/office/drawing/2014/chart" uri="{C3380CC4-5D6E-409C-BE32-E72D297353CC}">
              <c16:uniqueId val="{00000015-D9AF-4D00-AA81-6826A33755F1}"/>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6215262726966239"/>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132950</xdr:colOff>
      <xdr:row>75</xdr:row>
      <xdr:rowOff>87325</xdr:rowOff>
    </xdr:to>
    <xdr:graphicFrame macro="">
      <xdr:nvGraphicFramePr>
        <xdr:cNvPr id="2" name="グラフ 1">
          <a:extLst>
            <a:ext uri="{FF2B5EF4-FFF2-40B4-BE49-F238E27FC236}">
              <a16:creationId xmlns:a16="http://schemas.microsoft.com/office/drawing/2014/main" id="{EC0F9754-ECB2-4F44-B989-75C7F4A6E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295275</xdr:colOff>
      <xdr:row>46</xdr:row>
      <xdr:rowOff>193950</xdr:rowOff>
    </xdr:to>
    <xdr:graphicFrame macro="">
      <xdr:nvGraphicFramePr>
        <xdr:cNvPr id="2" name="グラフ1">
          <a:extLst>
            <a:ext uri="{FF2B5EF4-FFF2-40B4-BE49-F238E27FC236}">
              <a16:creationId xmlns:a16="http://schemas.microsoft.com/office/drawing/2014/main" id="{67FFB364-815F-4DEC-ACA1-BA822F23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3BDC7ADB-FF3F-4AB8-85CA-9F1E8835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0CCF8CD6-8EE4-4DD3-9D61-E1698E2A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5" name="グラフ 4">
          <a:extLst>
            <a:ext uri="{FF2B5EF4-FFF2-40B4-BE49-F238E27FC236}">
              <a16:creationId xmlns:a16="http://schemas.microsoft.com/office/drawing/2014/main" id="{9768FCFD-5BD4-4F38-879F-7DE091453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78975</xdr:colOff>
      <xdr:row>155</xdr:row>
      <xdr:rowOff>84150</xdr:rowOff>
    </xdr:to>
    <xdr:graphicFrame macro="">
      <xdr:nvGraphicFramePr>
        <xdr:cNvPr id="7" name="グラフ 6">
          <a:extLst>
            <a:ext uri="{FF2B5EF4-FFF2-40B4-BE49-F238E27FC236}">
              <a16:creationId xmlns:a16="http://schemas.microsoft.com/office/drawing/2014/main" id="{153481D6-DDD8-488B-B77B-8AB161987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98025</xdr:colOff>
      <xdr:row>76</xdr:row>
      <xdr:rowOff>84150</xdr:rowOff>
    </xdr:to>
    <xdr:graphicFrame macro="">
      <xdr:nvGraphicFramePr>
        <xdr:cNvPr id="9" name="グラフ 8">
          <a:extLst>
            <a:ext uri="{FF2B5EF4-FFF2-40B4-BE49-F238E27FC236}">
              <a16:creationId xmlns:a16="http://schemas.microsoft.com/office/drawing/2014/main" id="{5BB74358-BA39-4EE5-8972-4FDB6830E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98025</xdr:colOff>
      <xdr:row>155</xdr:row>
      <xdr:rowOff>84150</xdr:rowOff>
    </xdr:to>
    <xdr:graphicFrame macro="">
      <xdr:nvGraphicFramePr>
        <xdr:cNvPr id="10" name="グラフ 9">
          <a:extLst>
            <a:ext uri="{FF2B5EF4-FFF2-40B4-BE49-F238E27FC236}">
              <a16:creationId xmlns:a16="http://schemas.microsoft.com/office/drawing/2014/main" id="{9920DE32-B1EA-4BE2-A565-E9E2DCB03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295275</xdr:colOff>
      <xdr:row>43</xdr:row>
      <xdr:rowOff>193675</xdr:rowOff>
    </xdr:to>
    <xdr:graphicFrame macro="">
      <xdr:nvGraphicFramePr>
        <xdr:cNvPr id="2" name="グラフ1">
          <a:extLst>
            <a:ext uri="{FF2B5EF4-FFF2-40B4-BE49-F238E27FC236}">
              <a16:creationId xmlns:a16="http://schemas.microsoft.com/office/drawing/2014/main" id="{A4D7EA5F-83D2-4EBC-9839-EB1AC2A2F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104175</xdr:colOff>
      <xdr:row>76</xdr:row>
      <xdr:rowOff>87750</xdr:rowOff>
    </xdr:to>
    <xdr:graphicFrame macro="">
      <xdr:nvGraphicFramePr>
        <xdr:cNvPr id="2" name="グラフ 1">
          <a:extLst>
            <a:ext uri="{FF2B5EF4-FFF2-40B4-BE49-F238E27FC236}">
              <a16:creationId xmlns:a16="http://schemas.microsoft.com/office/drawing/2014/main" id="{14F8DFB6-726D-454A-B76C-A7DD117EA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19</xdr:col>
      <xdr:colOff>123225</xdr:colOff>
      <xdr:row>76</xdr:row>
      <xdr:rowOff>87750</xdr:rowOff>
    </xdr:to>
    <xdr:graphicFrame macro="">
      <xdr:nvGraphicFramePr>
        <xdr:cNvPr id="5" name="グラフ 4">
          <a:extLst>
            <a:ext uri="{FF2B5EF4-FFF2-40B4-BE49-F238E27FC236}">
              <a16:creationId xmlns:a16="http://schemas.microsoft.com/office/drawing/2014/main" id="{F8B3D5EC-AC05-455A-BF59-F908C1D2E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5" name="グラフ 4">
          <a:extLst>
            <a:ext uri="{FF2B5EF4-FFF2-40B4-BE49-F238E27FC236}">
              <a16:creationId xmlns:a16="http://schemas.microsoft.com/office/drawing/2014/main" id="{75FDD8B0-C735-4738-B5F5-B0A3A5E68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78975</xdr:colOff>
      <xdr:row>155</xdr:row>
      <xdr:rowOff>84150</xdr:rowOff>
    </xdr:to>
    <xdr:graphicFrame macro="">
      <xdr:nvGraphicFramePr>
        <xdr:cNvPr id="7" name="グラフ 6">
          <a:extLst>
            <a:ext uri="{FF2B5EF4-FFF2-40B4-BE49-F238E27FC236}">
              <a16:creationId xmlns:a16="http://schemas.microsoft.com/office/drawing/2014/main" id="{52D9F059-44E3-4239-88C4-3ABF37F24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98025</xdr:colOff>
      <xdr:row>76</xdr:row>
      <xdr:rowOff>84150</xdr:rowOff>
    </xdr:to>
    <xdr:graphicFrame macro="">
      <xdr:nvGraphicFramePr>
        <xdr:cNvPr id="9" name="グラフ 8">
          <a:extLst>
            <a:ext uri="{FF2B5EF4-FFF2-40B4-BE49-F238E27FC236}">
              <a16:creationId xmlns:a16="http://schemas.microsoft.com/office/drawing/2014/main" id="{76717F07-1497-4C8C-B793-107DEA7F0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98025</xdr:colOff>
      <xdr:row>155</xdr:row>
      <xdr:rowOff>84150</xdr:rowOff>
    </xdr:to>
    <xdr:graphicFrame macro="">
      <xdr:nvGraphicFramePr>
        <xdr:cNvPr id="10" name="グラフ 9">
          <a:extLst>
            <a:ext uri="{FF2B5EF4-FFF2-40B4-BE49-F238E27FC236}">
              <a16:creationId xmlns:a16="http://schemas.microsoft.com/office/drawing/2014/main" id="{F1210074-02B5-4C14-A7FA-D8ABFC96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256650</xdr:colOff>
      <xdr:row>46</xdr:row>
      <xdr:rowOff>193950</xdr:rowOff>
    </xdr:to>
    <xdr:graphicFrame macro="">
      <xdr:nvGraphicFramePr>
        <xdr:cNvPr id="2" name="グラフ1">
          <a:extLst>
            <a:ext uri="{FF2B5EF4-FFF2-40B4-BE49-F238E27FC236}">
              <a16:creationId xmlns:a16="http://schemas.microsoft.com/office/drawing/2014/main" id="{1A9946FF-EF52-49D1-BE78-82229EB2E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132750</xdr:colOff>
      <xdr:row>75</xdr:row>
      <xdr:rowOff>87325</xdr:rowOff>
    </xdr:to>
    <xdr:graphicFrame macro="">
      <xdr:nvGraphicFramePr>
        <xdr:cNvPr id="3" name="グラフ 2">
          <a:extLst>
            <a:ext uri="{FF2B5EF4-FFF2-40B4-BE49-F238E27FC236}">
              <a16:creationId xmlns:a16="http://schemas.microsoft.com/office/drawing/2014/main" id="{F20C4448-86D6-4BC3-AC57-339C661B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B331E51-B33A-4FC2-AB86-1294DA406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4" name="グラフ 3">
          <a:extLst>
            <a:ext uri="{FF2B5EF4-FFF2-40B4-BE49-F238E27FC236}">
              <a16:creationId xmlns:a16="http://schemas.microsoft.com/office/drawing/2014/main" id="{D12064B4-48E3-4334-AF28-3DBECCEAB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9525</xdr:rowOff>
    </xdr:from>
    <xdr:to>
      <xdr:col>17</xdr:col>
      <xdr:colOff>393300</xdr:colOff>
      <xdr:row>75</xdr:row>
      <xdr:rowOff>93675</xdr:rowOff>
    </xdr:to>
    <xdr:graphicFrame macro="">
      <xdr:nvGraphicFramePr>
        <xdr:cNvPr id="7" name="グラフ 6">
          <a:extLst>
            <a:ext uri="{FF2B5EF4-FFF2-40B4-BE49-F238E27FC236}">
              <a16:creationId xmlns:a16="http://schemas.microsoft.com/office/drawing/2014/main" id="{FEA0215F-F355-4087-A485-B1E31E588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80</xdr:row>
      <xdr:rowOff>0</xdr:rowOff>
    </xdr:from>
    <xdr:to>
      <xdr:col>8</xdr:col>
      <xdr:colOff>78975</xdr:colOff>
      <xdr:row>153</xdr:row>
      <xdr:rowOff>84150</xdr:rowOff>
    </xdr:to>
    <xdr:graphicFrame macro="">
      <xdr:nvGraphicFramePr>
        <xdr:cNvPr id="8" name="グラフ 7">
          <a:extLst>
            <a:ext uri="{FF2B5EF4-FFF2-40B4-BE49-F238E27FC236}">
              <a16:creationId xmlns:a16="http://schemas.microsoft.com/office/drawing/2014/main" id="{AD109ECF-8118-49CD-A58C-0F3F179D4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80</xdr:row>
      <xdr:rowOff>0</xdr:rowOff>
    </xdr:from>
    <xdr:to>
      <xdr:col>17</xdr:col>
      <xdr:colOff>393300</xdr:colOff>
      <xdr:row>153</xdr:row>
      <xdr:rowOff>84150</xdr:rowOff>
    </xdr:to>
    <xdr:graphicFrame macro="">
      <xdr:nvGraphicFramePr>
        <xdr:cNvPr id="9" name="グラフ 8">
          <a:extLst>
            <a:ext uri="{FF2B5EF4-FFF2-40B4-BE49-F238E27FC236}">
              <a16:creationId xmlns:a16="http://schemas.microsoft.com/office/drawing/2014/main" id="{9DF71866-5F65-4825-8397-D6C2FF267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318300</xdr:colOff>
      <xdr:row>76</xdr:row>
      <xdr:rowOff>87750</xdr:rowOff>
    </xdr:to>
    <xdr:graphicFrame macro="">
      <xdr:nvGraphicFramePr>
        <xdr:cNvPr id="2" name="グラフ 1">
          <a:extLst>
            <a:ext uri="{FF2B5EF4-FFF2-40B4-BE49-F238E27FC236}">
              <a16:creationId xmlns:a16="http://schemas.microsoft.com/office/drawing/2014/main" id="{4CD0042D-B2C8-4319-BF44-FFF0141B2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29</xdr:col>
      <xdr:colOff>127800</xdr:colOff>
      <xdr:row>76</xdr:row>
      <xdr:rowOff>87750</xdr:rowOff>
    </xdr:to>
    <xdr:graphicFrame macro="">
      <xdr:nvGraphicFramePr>
        <xdr:cNvPr id="3" name="グラフ 2">
          <a:extLst>
            <a:ext uri="{FF2B5EF4-FFF2-40B4-BE49-F238E27FC236}">
              <a16:creationId xmlns:a16="http://schemas.microsoft.com/office/drawing/2014/main" id="{3A47E537-94A9-4592-AF19-7891B6BB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3</xdr:row>
      <xdr:rowOff>0</xdr:rowOff>
    </xdr:from>
    <xdr:to>
      <xdr:col>18</xdr:col>
      <xdr:colOff>813600</xdr:colOff>
      <xdr:row>76</xdr:row>
      <xdr:rowOff>87750</xdr:rowOff>
    </xdr:to>
    <xdr:graphicFrame macro="">
      <xdr:nvGraphicFramePr>
        <xdr:cNvPr id="4" name="グラフ 3">
          <a:extLst>
            <a:ext uri="{FF2B5EF4-FFF2-40B4-BE49-F238E27FC236}">
              <a16:creationId xmlns:a16="http://schemas.microsoft.com/office/drawing/2014/main" id="{28D6F908-7261-43E5-B6CD-880B7CBBD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318300</xdr:colOff>
      <xdr:row>76</xdr:row>
      <xdr:rowOff>87750</xdr:rowOff>
    </xdr:to>
    <xdr:graphicFrame macro="">
      <xdr:nvGraphicFramePr>
        <xdr:cNvPr id="2" name="グラフ 1">
          <a:extLst>
            <a:ext uri="{FF2B5EF4-FFF2-40B4-BE49-F238E27FC236}">
              <a16:creationId xmlns:a16="http://schemas.microsoft.com/office/drawing/2014/main" id="{05BE7E9A-92A7-45A2-872E-A2BC95631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0</xdr:colOff>
      <xdr:row>3</xdr:row>
      <xdr:rowOff>0</xdr:rowOff>
    </xdr:from>
    <xdr:to>
      <xdr:col>18</xdr:col>
      <xdr:colOff>813600</xdr:colOff>
      <xdr:row>76</xdr:row>
      <xdr:rowOff>87750</xdr:rowOff>
    </xdr:to>
    <xdr:graphicFrame macro="">
      <xdr:nvGraphicFramePr>
        <xdr:cNvPr id="3" name="グラフ 2">
          <a:extLst>
            <a:ext uri="{FF2B5EF4-FFF2-40B4-BE49-F238E27FC236}">
              <a16:creationId xmlns:a16="http://schemas.microsoft.com/office/drawing/2014/main" id="{F0087F19-96A6-4241-AA8A-6EAB2A5B6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0</xdr:colOff>
      <xdr:row>3</xdr:row>
      <xdr:rowOff>0</xdr:rowOff>
    </xdr:from>
    <xdr:to>
      <xdr:col>29</xdr:col>
      <xdr:colOff>127800</xdr:colOff>
      <xdr:row>76</xdr:row>
      <xdr:rowOff>87750</xdr:rowOff>
    </xdr:to>
    <xdr:graphicFrame macro="">
      <xdr:nvGraphicFramePr>
        <xdr:cNvPr id="4" name="グラフ 3">
          <a:extLst>
            <a:ext uri="{FF2B5EF4-FFF2-40B4-BE49-F238E27FC236}">
              <a16:creationId xmlns:a16="http://schemas.microsoft.com/office/drawing/2014/main" id="{3ADC31D7-BEAA-46B1-8F85-AFDA8FD49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82</xdr:row>
      <xdr:rowOff>0</xdr:rowOff>
    </xdr:from>
    <xdr:to>
      <xdr:col>8</xdr:col>
      <xdr:colOff>318300</xdr:colOff>
      <xdr:row>155</xdr:row>
      <xdr:rowOff>87750</xdr:rowOff>
    </xdr:to>
    <xdr:graphicFrame macro="">
      <xdr:nvGraphicFramePr>
        <xdr:cNvPr id="5" name="グラフ 4">
          <a:extLst>
            <a:ext uri="{FF2B5EF4-FFF2-40B4-BE49-F238E27FC236}">
              <a16:creationId xmlns:a16="http://schemas.microsoft.com/office/drawing/2014/main" id="{90659161-E511-44EC-8E07-36E8F3073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82</xdr:row>
      <xdr:rowOff>0</xdr:rowOff>
    </xdr:from>
    <xdr:to>
      <xdr:col>18</xdr:col>
      <xdr:colOff>813600</xdr:colOff>
      <xdr:row>155</xdr:row>
      <xdr:rowOff>87750</xdr:rowOff>
    </xdr:to>
    <xdr:graphicFrame macro="">
      <xdr:nvGraphicFramePr>
        <xdr:cNvPr id="6" name="グラフ 5">
          <a:extLst>
            <a:ext uri="{FF2B5EF4-FFF2-40B4-BE49-F238E27FC236}">
              <a16:creationId xmlns:a16="http://schemas.microsoft.com/office/drawing/2014/main" id="{27E27AB3-8203-44A8-8026-67B6973B5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20</xdr:col>
      <xdr:colOff>0</xdr:colOff>
      <xdr:row>82</xdr:row>
      <xdr:rowOff>0</xdr:rowOff>
    </xdr:from>
    <xdr:to>
      <xdr:col>29</xdr:col>
      <xdr:colOff>127800</xdr:colOff>
      <xdr:row>155</xdr:row>
      <xdr:rowOff>87750</xdr:rowOff>
    </xdr:to>
    <xdr:graphicFrame macro="">
      <xdr:nvGraphicFramePr>
        <xdr:cNvPr id="7" name="グラフ 6">
          <a:extLst>
            <a:ext uri="{FF2B5EF4-FFF2-40B4-BE49-F238E27FC236}">
              <a16:creationId xmlns:a16="http://schemas.microsoft.com/office/drawing/2014/main" id="{6BF33F07-EDDF-4074-9316-3AD69D54E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161</xdr:row>
      <xdr:rowOff>0</xdr:rowOff>
    </xdr:from>
    <xdr:to>
      <xdr:col>8</xdr:col>
      <xdr:colOff>318300</xdr:colOff>
      <xdr:row>234</xdr:row>
      <xdr:rowOff>87750</xdr:rowOff>
    </xdr:to>
    <xdr:graphicFrame macro="">
      <xdr:nvGraphicFramePr>
        <xdr:cNvPr id="8" name="グラフ 7">
          <a:extLst>
            <a:ext uri="{FF2B5EF4-FFF2-40B4-BE49-F238E27FC236}">
              <a16:creationId xmlns:a16="http://schemas.microsoft.com/office/drawing/2014/main" id="{62D4AFB7-05CE-4297-A1B1-5DFE475CC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161</xdr:row>
      <xdr:rowOff>0</xdr:rowOff>
    </xdr:from>
    <xdr:to>
      <xdr:col>18</xdr:col>
      <xdr:colOff>813600</xdr:colOff>
      <xdr:row>234</xdr:row>
      <xdr:rowOff>87750</xdr:rowOff>
    </xdr:to>
    <xdr:graphicFrame macro="">
      <xdr:nvGraphicFramePr>
        <xdr:cNvPr id="9" name="グラフ 8">
          <a:extLst>
            <a:ext uri="{FF2B5EF4-FFF2-40B4-BE49-F238E27FC236}">
              <a16:creationId xmlns:a16="http://schemas.microsoft.com/office/drawing/2014/main" id="{6D52BDCE-0C80-443A-9CF7-10EC58F23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20</xdr:col>
      <xdr:colOff>0</xdr:colOff>
      <xdr:row>161</xdr:row>
      <xdr:rowOff>0</xdr:rowOff>
    </xdr:from>
    <xdr:to>
      <xdr:col>29</xdr:col>
      <xdr:colOff>127800</xdr:colOff>
      <xdr:row>234</xdr:row>
      <xdr:rowOff>87750</xdr:rowOff>
    </xdr:to>
    <xdr:graphicFrame macro="">
      <xdr:nvGraphicFramePr>
        <xdr:cNvPr id="10" name="グラフ 9">
          <a:extLst>
            <a:ext uri="{FF2B5EF4-FFF2-40B4-BE49-F238E27FC236}">
              <a16:creationId xmlns:a16="http://schemas.microsoft.com/office/drawing/2014/main" id="{30147540-F2E0-4965-81DE-1B43D390A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240</xdr:row>
      <xdr:rowOff>0</xdr:rowOff>
    </xdr:from>
    <xdr:to>
      <xdr:col>8</xdr:col>
      <xdr:colOff>318300</xdr:colOff>
      <xdr:row>313</xdr:row>
      <xdr:rowOff>87750</xdr:rowOff>
    </xdr:to>
    <xdr:graphicFrame macro="">
      <xdr:nvGraphicFramePr>
        <xdr:cNvPr id="11" name="グラフ 10">
          <a:extLst>
            <a:ext uri="{FF2B5EF4-FFF2-40B4-BE49-F238E27FC236}">
              <a16:creationId xmlns:a16="http://schemas.microsoft.com/office/drawing/2014/main" id="{1542A1C5-264B-44DA-AE42-5659C328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240</xdr:row>
      <xdr:rowOff>0</xdr:rowOff>
    </xdr:from>
    <xdr:to>
      <xdr:col>18</xdr:col>
      <xdr:colOff>813600</xdr:colOff>
      <xdr:row>313</xdr:row>
      <xdr:rowOff>87750</xdr:rowOff>
    </xdr:to>
    <xdr:graphicFrame macro="">
      <xdr:nvGraphicFramePr>
        <xdr:cNvPr id="12" name="グラフ 11">
          <a:extLst>
            <a:ext uri="{FF2B5EF4-FFF2-40B4-BE49-F238E27FC236}">
              <a16:creationId xmlns:a16="http://schemas.microsoft.com/office/drawing/2014/main" id="{B03B1A33-8829-4096-9793-73C760B29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20</xdr:col>
      <xdr:colOff>0</xdr:colOff>
      <xdr:row>240</xdr:row>
      <xdr:rowOff>0</xdr:rowOff>
    </xdr:from>
    <xdr:to>
      <xdr:col>29</xdr:col>
      <xdr:colOff>127800</xdr:colOff>
      <xdr:row>313</xdr:row>
      <xdr:rowOff>87750</xdr:rowOff>
    </xdr:to>
    <xdr:graphicFrame macro="">
      <xdr:nvGraphicFramePr>
        <xdr:cNvPr id="13" name="グラフ 12">
          <a:extLst>
            <a:ext uri="{FF2B5EF4-FFF2-40B4-BE49-F238E27FC236}">
              <a16:creationId xmlns:a16="http://schemas.microsoft.com/office/drawing/2014/main" id="{708C25B9-FF10-497D-ABCC-01B4C1A5A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81</xdr:row>
      <xdr:rowOff>2</xdr:rowOff>
    </xdr:to>
    <xdr:pic>
      <xdr:nvPicPr>
        <xdr:cNvPr id="5" name="図 4">
          <a:extLst>
            <a:ext uri="{FF2B5EF4-FFF2-40B4-BE49-F238E27FC236}">
              <a16:creationId xmlns:a16="http://schemas.microsoft.com/office/drawing/2014/main" id="{59F2C1E6-075A-48A0-BF5C-D0E0E374B7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71575" y="3162300"/>
          <a:ext cx="7221600" cy="108013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80</xdr:row>
      <xdr:rowOff>171448</xdr:rowOff>
    </xdr:to>
    <xdr:pic>
      <xdr:nvPicPr>
        <xdr:cNvPr id="5" name="図 4">
          <a:extLst>
            <a:ext uri="{FF2B5EF4-FFF2-40B4-BE49-F238E27FC236}">
              <a16:creationId xmlns:a16="http://schemas.microsoft.com/office/drawing/2014/main" id="{BF799B32-6517-4453-BDFC-FC8438E2AE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3"/>
        <a:stretch/>
      </xdr:blipFill>
      <xdr:spPr>
        <a:xfrm>
          <a:off x="1171575" y="3162300"/>
          <a:ext cx="7221600" cy="108013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80</xdr:row>
      <xdr:rowOff>171145</xdr:rowOff>
    </xdr:to>
    <xdr:pic>
      <xdr:nvPicPr>
        <xdr:cNvPr id="5" name="図 4">
          <a:extLst>
            <a:ext uri="{FF2B5EF4-FFF2-40B4-BE49-F238E27FC236}">
              <a16:creationId xmlns:a16="http://schemas.microsoft.com/office/drawing/2014/main" id="{DFF4DA43-3AB8-49A6-A39C-D5319EE681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71575" y="3162300"/>
          <a:ext cx="7221600" cy="108010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BC280"/>
  <sheetViews>
    <sheetView showGridLines="0" tabSelected="1"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2" width="10.625" style="12" customWidth="1"/>
    <col min="13" max="13" width="16.75" style="12" customWidth="1"/>
    <col min="14" max="17" width="13.125" style="12" customWidth="1"/>
    <col min="18" max="18" width="9" style="12"/>
    <col min="19" max="21" width="11.625" style="12" customWidth="1"/>
    <col min="22" max="22" width="8.625" style="12" customWidth="1"/>
    <col min="23" max="23" width="10.625" style="12" customWidth="1"/>
    <col min="24" max="24" width="10.25" style="12" bestFit="1" customWidth="1"/>
    <col min="25" max="28" width="9" style="12"/>
    <col min="29" max="29" width="14.875" style="12" customWidth="1"/>
    <col min="30" max="30" width="13.875" style="12" customWidth="1"/>
    <col min="31" max="37" width="11.625" style="12" customWidth="1"/>
    <col min="38" max="38" width="5.75" style="12" customWidth="1"/>
    <col min="39" max="39" width="11.125" style="12" bestFit="1" customWidth="1"/>
    <col min="40" max="40" width="12.375" style="12" customWidth="1"/>
    <col min="41" max="41" width="8.875" style="12" customWidth="1"/>
    <col min="42" max="42" width="6" style="12" customWidth="1"/>
    <col min="43" max="43" width="10.75" style="12" customWidth="1"/>
    <col min="44" max="55" width="11.375" style="12" customWidth="1"/>
    <col min="56" max="16384" width="9" style="12"/>
  </cols>
  <sheetData>
    <row r="1" spans="2:55" s="3" customFormat="1" ht="16.5" customHeight="1">
      <c r="B1" s="3" t="s">
        <v>234</v>
      </c>
    </row>
    <row r="2" spans="2:55" s="3" customFormat="1" ht="16.5" customHeight="1">
      <c r="B2" s="3" t="s">
        <v>243</v>
      </c>
      <c r="C2" s="6"/>
      <c r="D2" s="6"/>
      <c r="L2" s="6" t="s">
        <v>190</v>
      </c>
      <c r="S2" s="6" t="s">
        <v>194</v>
      </c>
      <c r="W2" s="6" t="s">
        <v>124</v>
      </c>
      <c r="AC2" s="6" t="s">
        <v>194</v>
      </c>
      <c r="AD2" s="6"/>
      <c r="AE2" s="6"/>
      <c r="AM2" s="6" t="s">
        <v>194</v>
      </c>
      <c r="AQ2" s="6" t="s">
        <v>194</v>
      </c>
    </row>
    <row r="3" spans="2:55" s="3" customFormat="1" ht="16.5" customHeight="1">
      <c r="B3" s="246" t="s">
        <v>229</v>
      </c>
      <c r="C3" s="248" t="s">
        <v>160</v>
      </c>
      <c r="D3" s="248" t="s">
        <v>66</v>
      </c>
      <c r="E3" s="246" t="s">
        <v>120</v>
      </c>
      <c r="F3" s="246"/>
      <c r="G3" s="246" t="s">
        <v>118</v>
      </c>
      <c r="H3" s="246"/>
      <c r="I3" s="246" t="s">
        <v>119</v>
      </c>
      <c r="J3" s="246"/>
      <c r="K3" s="103"/>
      <c r="L3" s="247" t="s">
        <v>229</v>
      </c>
      <c r="M3" s="270" t="s">
        <v>160</v>
      </c>
      <c r="N3" s="243" t="s">
        <v>66</v>
      </c>
      <c r="O3" s="240" t="s">
        <v>120</v>
      </c>
      <c r="P3" s="240" t="s">
        <v>118</v>
      </c>
      <c r="Q3" s="240" t="s">
        <v>119</v>
      </c>
      <c r="S3" s="243" t="s">
        <v>242</v>
      </c>
      <c r="T3" s="254" t="s">
        <v>121</v>
      </c>
      <c r="U3" s="255"/>
      <c r="W3" s="245" t="s">
        <v>242</v>
      </c>
      <c r="X3" s="245" t="s">
        <v>67</v>
      </c>
      <c r="Y3" s="245"/>
      <c r="Z3" s="245"/>
      <c r="AA3" s="245"/>
      <c r="AC3" s="243" t="s">
        <v>241</v>
      </c>
      <c r="AD3" s="263" t="s">
        <v>160</v>
      </c>
      <c r="AE3" s="263" t="s">
        <v>66</v>
      </c>
      <c r="AF3" s="266" t="s">
        <v>120</v>
      </c>
      <c r="AG3" s="267"/>
      <c r="AH3" s="266" t="s">
        <v>118</v>
      </c>
      <c r="AI3" s="267"/>
      <c r="AJ3" s="266" t="s">
        <v>119</v>
      </c>
      <c r="AK3" s="267"/>
      <c r="AM3" s="240" t="s">
        <v>241</v>
      </c>
      <c r="AN3" s="260" t="s">
        <v>160</v>
      </c>
      <c r="AO3" s="240" t="s">
        <v>121</v>
      </c>
      <c r="AQ3" s="240" t="s">
        <v>241</v>
      </c>
      <c r="AR3" s="251" t="s">
        <v>162</v>
      </c>
      <c r="AS3" s="252"/>
      <c r="AT3" s="253"/>
      <c r="AU3" s="251" t="s">
        <v>155</v>
      </c>
      <c r="AV3" s="252"/>
      <c r="AW3" s="253"/>
      <c r="AX3" s="251" t="s">
        <v>163</v>
      </c>
      <c r="AY3" s="252"/>
      <c r="AZ3" s="253"/>
      <c r="BA3" s="251" t="s">
        <v>121</v>
      </c>
      <c r="BB3" s="252"/>
      <c r="BC3" s="253"/>
    </row>
    <row r="4" spans="2:55" s="3" customFormat="1" ht="16.5" customHeight="1">
      <c r="B4" s="246"/>
      <c r="C4" s="249"/>
      <c r="D4" s="249"/>
      <c r="E4" s="246"/>
      <c r="F4" s="246"/>
      <c r="G4" s="246"/>
      <c r="H4" s="246"/>
      <c r="I4" s="246"/>
      <c r="J4" s="246"/>
      <c r="K4" s="103"/>
      <c r="L4" s="247"/>
      <c r="M4" s="270"/>
      <c r="N4" s="243"/>
      <c r="O4" s="242"/>
      <c r="P4" s="242"/>
      <c r="Q4" s="242"/>
      <c r="S4" s="243"/>
      <c r="T4" s="256"/>
      <c r="U4" s="257"/>
      <c r="W4" s="245"/>
      <c r="X4" s="245" t="s">
        <v>120</v>
      </c>
      <c r="Y4" s="245" t="s">
        <v>118</v>
      </c>
      <c r="Z4" s="245" t="s">
        <v>119</v>
      </c>
      <c r="AA4" s="245" t="s">
        <v>121</v>
      </c>
      <c r="AC4" s="243"/>
      <c r="AD4" s="264"/>
      <c r="AE4" s="264"/>
      <c r="AF4" s="268"/>
      <c r="AG4" s="269"/>
      <c r="AH4" s="268"/>
      <c r="AI4" s="269"/>
      <c r="AJ4" s="268"/>
      <c r="AK4" s="269"/>
      <c r="AM4" s="241"/>
      <c r="AN4" s="261"/>
      <c r="AO4" s="241"/>
      <c r="AQ4" s="241"/>
      <c r="AR4" s="114" t="s">
        <v>138</v>
      </c>
      <c r="AS4" s="209" t="s">
        <v>275</v>
      </c>
      <c r="AT4" s="114" t="s">
        <v>139</v>
      </c>
      <c r="AU4" s="114" t="s">
        <v>138</v>
      </c>
      <c r="AV4" s="209" t="s">
        <v>273</v>
      </c>
      <c r="AW4" s="114" t="s">
        <v>156</v>
      </c>
      <c r="AX4" s="114" t="s">
        <v>138</v>
      </c>
      <c r="AY4" s="209" t="s">
        <v>273</v>
      </c>
      <c r="AZ4" s="114" t="s">
        <v>156</v>
      </c>
      <c r="BA4" s="114" t="s">
        <v>138</v>
      </c>
      <c r="BB4" s="209" t="s">
        <v>273</v>
      </c>
      <c r="BC4" s="114" t="s">
        <v>156</v>
      </c>
    </row>
    <row r="5" spans="2:55" s="3" customFormat="1" ht="27" customHeight="1">
      <c r="B5" s="246"/>
      <c r="C5" s="250"/>
      <c r="D5" s="250"/>
      <c r="E5" s="78" t="s">
        <v>65</v>
      </c>
      <c r="F5" s="110" t="s">
        <v>117</v>
      </c>
      <c r="G5" s="78" t="s">
        <v>65</v>
      </c>
      <c r="H5" s="110" t="s">
        <v>117</v>
      </c>
      <c r="I5" s="78" t="s">
        <v>65</v>
      </c>
      <c r="J5" s="110" t="s">
        <v>117</v>
      </c>
      <c r="K5" s="113"/>
      <c r="L5" s="247"/>
      <c r="M5" s="270"/>
      <c r="N5" s="243"/>
      <c r="O5" s="112" t="s">
        <v>65</v>
      </c>
      <c r="P5" s="112" t="s">
        <v>65</v>
      </c>
      <c r="Q5" s="112" t="s">
        <v>65</v>
      </c>
      <c r="S5" s="243"/>
      <c r="T5" s="258"/>
      <c r="U5" s="259"/>
      <c r="W5" s="245"/>
      <c r="X5" s="245"/>
      <c r="Y5" s="245"/>
      <c r="Z5" s="245"/>
      <c r="AA5" s="245"/>
      <c r="AC5" s="243"/>
      <c r="AD5" s="265"/>
      <c r="AE5" s="265"/>
      <c r="AF5" s="111" t="s">
        <v>65</v>
      </c>
      <c r="AG5" s="111" t="s">
        <v>117</v>
      </c>
      <c r="AH5" s="111" t="s">
        <v>65</v>
      </c>
      <c r="AI5" s="111" t="s">
        <v>117</v>
      </c>
      <c r="AJ5" s="111" t="s">
        <v>65</v>
      </c>
      <c r="AK5" s="111" t="s">
        <v>117</v>
      </c>
      <c r="AM5" s="242"/>
      <c r="AN5" s="262"/>
      <c r="AO5" s="242"/>
      <c r="AQ5" s="242"/>
      <c r="AR5" s="114" t="s">
        <v>117</v>
      </c>
      <c r="AS5" s="209" t="s">
        <v>117</v>
      </c>
      <c r="AT5" s="114" t="s">
        <v>117</v>
      </c>
      <c r="AU5" s="114" t="s">
        <v>117</v>
      </c>
      <c r="AV5" s="209" t="s">
        <v>117</v>
      </c>
      <c r="AW5" s="114" t="s">
        <v>117</v>
      </c>
      <c r="AX5" s="114" t="s">
        <v>117</v>
      </c>
      <c r="AY5" s="209" t="s">
        <v>117</v>
      </c>
      <c r="AZ5" s="114" t="s">
        <v>117</v>
      </c>
      <c r="BA5" s="114" t="s">
        <v>117</v>
      </c>
      <c r="BB5" s="209" t="s">
        <v>117</v>
      </c>
      <c r="BC5" s="114" t="s">
        <v>117</v>
      </c>
    </row>
    <row r="6" spans="2:55" ht="14.25" customHeight="1">
      <c r="B6" s="240" t="s">
        <v>116</v>
      </c>
      <c r="C6" s="123" t="s">
        <v>138</v>
      </c>
      <c r="D6" s="119">
        <f>SUMIF($M$6:$M$55,"自己負担割合1割",$N$6:$N$55)</f>
        <v>5799</v>
      </c>
      <c r="E6" s="82">
        <f>SUMIF($M$6:$M$55,"自己負担割合1割",$O$6:$O$55)</f>
        <v>194</v>
      </c>
      <c r="F6" s="120">
        <f>IFERROR(E6/D6,"-")</f>
        <v>3.3454043800655288E-2</v>
      </c>
      <c r="G6" s="82">
        <f>SUMIF($M$6:$M$55,"自己負担割合1割",$P$6:$P$55)</f>
        <v>696</v>
      </c>
      <c r="H6" s="120">
        <f t="shared" ref="H6:H17" si="0">IFERROR(G6/D6,"-")</f>
        <v>0.12002069322296947</v>
      </c>
      <c r="I6" s="82">
        <f>SUMIF($M$6:$M$55,"自己負担割合1割",$Q$6:$Q$55)</f>
        <v>280</v>
      </c>
      <c r="J6" s="120">
        <f t="shared" ref="J6:J17" si="1">IFERROR(I6/D6,"-")</f>
        <v>4.8284186928780823E-2</v>
      </c>
      <c r="K6" s="90"/>
      <c r="L6" s="76" t="s">
        <v>68</v>
      </c>
      <c r="M6" s="76" t="s">
        <v>138</v>
      </c>
      <c r="N6" s="38">
        <v>146</v>
      </c>
      <c r="O6" s="38">
        <v>3</v>
      </c>
      <c r="P6" s="38">
        <v>9</v>
      </c>
      <c r="Q6" s="38">
        <v>6</v>
      </c>
      <c r="S6" s="104" t="s">
        <v>116</v>
      </c>
      <c r="T6" s="104" t="s">
        <v>138</v>
      </c>
      <c r="U6" s="36">
        <f>(D6-SUM(E6,G6,I6))/D6</f>
        <v>0.79824107604759442</v>
      </c>
      <c r="V6" s="53">
        <v>1</v>
      </c>
      <c r="W6" s="109" t="s">
        <v>116</v>
      </c>
      <c r="X6" s="36">
        <f>INDEX($F:$F,(ROW()+($V6)*4))</f>
        <v>3.2112166440524649E-2</v>
      </c>
      <c r="Y6" s="36">
        <f>INDEX($H:$H,(ROW()+($V6)*4))</f>
        <v>0.11849841700587969</v>
      </c>
      <c r="Z6" s="36">
        <f>INDEX($J:$J,(ROW()+($V6)*4))</f>
        <v>4.5982210161314638E-2</v>
      </c>
      <c r="AA6" s="36">
        <f>INDEX($U:$U,(ROW()+($V6)*3))</f>
        <v>0.80340720639228103</v>
      </c>
      <c r="AC6" s="240" t="s">
        <v>116</v>
      </c>
      <c r="AD6" s="104" t="s">
        <v>138</v>
      </c>
      <c r="AE6" s="38">
        <f>SUMIF($M$6:$M$55,"自己負担割合1割",$N$6:$N$55)</f>
        <v>5799</v>
      </c>
      <c r="AF6" s="38">
        <f>SUMIF($M$6:$M$55,"自己負担割合1割",$O$6:$O$55)</f>
        <v>194</v>
      </c>
      <c r="AG6" s="84">
        <f>IFERROR(AF6/AE6,"-")</f>
        <v>3.3454043800655288E-2</v>
      </c>
      <c r="AH6" s="38">
        <f>SUMIF($M$6:$M$55,"自己負担割合1割",$P$6:$P$55)</f>
        <v>696</v>
      </c>
      <c r="AI6" s="84">
        <f>IFERROR(AH6/AE6,"-")</f>
        <v>0.12002069322296947</v>
      </c>
      <c r="AJ6" s="38">
        <f>SUMIF($M$6:$M$55,"自己負担割合1割",$Q$6:$Q$55)</f>
        <v>280</v>
      </c>
      <c r="AK6" s="84">
        <f>IFERROR(AJ6/AE6,"-")</f>
        <v>4.8284186928780823E-2</v>
      </c>
      <c r="AM6" s="240" t="s">
        <v>116</v>
      </c>
      <c r="AN6" s="104" t="s">
        <v>138</v>
      </c>
      <c r="AO6" s="84">
        <f>(AE6-SUM(AF6,AH6,AJ6))/AE6</f>
        <v>0.79824107604759442</v>
      </c>
      <c r="AP6" s="53">
        <v>1</v>
      </c>
      <c r="AQ6" s="111" t="s">
        <v>116</v>
      </c>
      <c r="AR6" s="84">
        <f t="shared" ref="AR6:AR12" si="2">INDEX($AG:$AG,(ROW()+(AP6*3)-3))</f>
        <v>3.3454043800655288E-2</v>
      </c>
      <c r="AS6" s="84">
        <f>INDEX($AG:$AG,(ROW()+(AP6*3)-2))</f>
        <v>3.7894736842105266E-2</v>
      </c>
      <c r="AT6" s="84">
        <f>INDEX($AG:$AG,(ROW()+(AP6*3)-1))</f>
        <v>7.5187969924812026E-3</v>
      </c>
      <c r="AU6" s="84">
        <f>INDEX($AI:$AI,(ROW()+(AP6*3)-3))</f>
        <v>0.12002069322296947</v>
      </c>
      <c r="AV6" s="84">
        <f>INDEX($AI:$AI,(ROW()+(AP6*3)-2))</f>
        <v>0.1431578947368421</v>
      </c>
      <c r="AW6" s="84">
        <f>INDEX($AI:$AI,(ROW()+(AP6*3)-1))</f>
        <v>0.15789473684210525</v>
      </c>
      <c r="AX6" s="84">
        <f>INDEX($AK:$AK,(ROW()+(AP6*3)-3))</f>
        <v>4.8284186928780823E-2</v>
      </c>
      <c r="AY6" s="84">
        <f>INDEX($AK:$AK,(ROW()+(AP6*3)-2))</f>
        <v>4.2105263157894736E-2</v>
      </c>
      <c r="AZ6" s="84">
        <f>INDEX($AK:$AK,(ROW()+(AP6*3)-1))</f>
        <v>3.7593984962406013E-2</v>
      </c>
      <c r="BA6" s="84">
        <f>INDEX($AO:$AO,(ROW()+(AP6*3)-3))</f>
        <v>0.79824107604759442</v>
      </c>
      <c r="BB6" s="84">
        <f>INDEX($AO:$AO,(ROW()+(AP6*3)-2))</f>
        <v>0.77684210526315789</v>
      </c>
      <c r="BC6" s="84">
        <f>INDEX($AO:$AO,(ROW()+(AP6*3)-1))</f>
        <v>0.79699248120300747</v>
      </c>
    </row>
    <row r="7" spans="2:55" ht="14.25" customHeight="1">
      <c r="B7" s="241"/>
      <c r="C7" s="190" t="s">
        <v>274</v>
      </c>
      <c r="D7" s="166">
        <f>SUMIF($M$6:$M$55,"自己負担割合2割",$N$6:$N$55)</f>
        <v>475</v>
      </c>
      <c r="E7" s="214">
        <f>SUMIF($M$6:$M$55,"自己負担割合2割",$O$6:$O$55)</f>
        <v>18</v>
      </c>
      <c r="F7" s="213">
        <f>IFERROR(E7/D7,"-")</f>
        <v>3.7894736842105266E-2</v>
      </c>
      <c r="G7" s="214">
        <f>SUMIF($M$6:$M$55,"自己負担割合2割",$P$6:$P$55)</f>
        <v>68</v>
      </c>
      <c r="H7" s="213">
        <f t="shared" si="0"/>
        <v>0.1431578947368421</v>
      </c>
      <c r="I7" s="214">
        <f>SUMIF($M$6:$M$55,"自己負担割合2割",$Q$6:$Q$55)</f>
        <v>20</v>
      </c>
      <c r="J7" s="213">
        <f t="shared" si="1"/>
        <v>4.2105263157894736E-2</v>
      </c>
      <c r="K7" s="90"/>
      <c r="L7" s="76"/>
      <c r="M7" s="76" t="s">
        <v>274</v>
      </c>
      <c r="N7" s="38">
        <v>14</v>
      </c>
      <c r="O7" s="38">
        <v>0</v>
      </c>
      <c r="P7" s="38">
        <v>4</v>
      </c>
      <c r="Q7" s="38">
        <v>0</v>
      </c>
      <c r="S7" s="104"/>
      <c r="T7" s="104" t="s">
        <v>274</v>
      </c>
      <c r="U7" s="36">
        <f>(D7-SUM(E7,G7,I7))/D7</f>
        <v>0.77684210526315789</v>
      </c>
      <c r="V7" s="53">
        <v>2</v>
      </c>
      <c r="W7" s="109" t="s">
        <v>78</v>
      </c>
      <c r="X7" s="36">
        <f t="shared" ref="X7:X28" si="3">INDEX($F:$F,(ROW()+($V7)*4))</f>
        <v>4.5322367222103373E-2</v>
      </c>
      <c r="Y7" s="36">
        <f t="shared" ref="Y7:Y28" si="4">INDEX($H:$H,(ROW()+($V7)*4))</f>
        <v>0.13664852187279627</v>
      </c>
      <c r="Z7" s="36">
        <f t="shared" ref="Z7:Z27" si="5">INDEX($J:$J,(ROW()+($V7)*4))</f>
        <v>6.7785463563827683E-2</v>
      </c>
      <c r="AA7" s="36">
        <f>INDEX($U:$U,(ROW()+($V7)*3))</f>
        <v>0.75024364734127269</v>
      </c>
      <c r="AC7" s="241"/>
      <c r="AD7" s="104" t="s">
        <v>274</v>
      </c>
      <c r="AE7" s="38">
        <f>SUMIF($M$6:$M$55,"自己負担割合2割",$N$6:$N$55)</f>
        <v>475</v>
      </c>
      <c r="AF7" s="38">
        <f>SUMIF($M$6:$M$55,"自己負担割合2割",$O$6:$O$55)</f>
        <v>18</v>
      </c>
      <c r="AG7" s="84">
        <f>IFERROR(AF7/AE7,"-")</f>
        <v>3.7894736842105266E-2</v>
      </c>
      <c r="AH7" s="38">
        <f>SUMIF($M$6:$M$55,"自己負担割合2割",$P$6:$P$55)</f>
        <v>68</v>
      </c>
      <c r="AI7" s="84">
        <f>IFERROR(AH7/AE7,"-")</f>
        <v>0.1431578947368421</v>
      </c>
      <c r="AJ7" s="38">
        <f>SUMIF($M$6:$M$55,"自己負担割合2割",$Q$6:$Q$55)</f>
        <v>20</v>
      </c>
      <c r="AK7" s="84">
        <f>IFERROR(AJ7/AE7,"-")</f>
        <v>4.2105263157894736E-2</v>
      </c>
      <c r="AM7" s="241"/>
      <c r="AN7" s="104" t="s">
        <v>274</v>
      </c>
      <c r="AO7" s="84">
        <f>(AE7-SUM(AF7,AH7,AJ7))/AE7</f>
        <v>0.77684210526315789</v>
      </c>
      <c r="AP7" s="53">
        <v>2</v>
      </c>
      <c r="AQ7" s="111" t="s">
        <v>60</v>
      </c>
      <c r="AR7" s="84">
        <f t="shared" si="2"/>
        <v>6.5551709767786445E-2</v>
      </c>
      <c r="AS7" s="84">
        <f t="shared" ref="AS7:AS12" si="6">INDEX($AG:$AG,(ROW()+(AP7*3)-2))</f>
        <v>8.6490250696378834E-2</v>
      </c>
      <c r="AT7" s="84">
        <f t="shared" ref="AT7:AT12" si="7">INDEX($AG:$AG,(ROW()+(AP7*3)-1))</f>
        <v>6.6003143006809845E-2</v>
      </c>
      <c r="AU7" s="84">
        <f t="shared" ref="AU7:AU12" si="8">INDEX($AI:$AI,(ROW()+(AP7*3)-3))</f>
        <v>0.19981536360058344</v>
      </c>
      <c r="AV7" s="84">
        <f t="shared" ref="AV7:AV12" si="9">INDEX($AI:$AI,(ROW()+(AP7*3)-2))</f>
        <v>0.23498806207719858</v>
      </c>
      <c r="AW7" s="84">
        <f t="shared" ref="AW7:AW12" si="10">INDEX($AI:$AI,(ROW()+(AP7*3)-1))</f>
        <v>0.19111576741749606</v>
      </c>
      <c r="AX7" s="84">
        <f t="shared" ref="AX7:AX12" si="11">INDEX($AK:$AK,(ROW()+(AP7*3)-3))</f>
        <v>7.3203412590003014E-2</v>
      </c>
      <c r="AY7" s="84">
        <f t="shared" ref="AY7:AY12" si="12">INDEX($AK:$AK,(ROW()+(AP7*3)-2))</f>
        <v>7.8004377238360526E-2</v>
      </c>
      <c r="AZ7" s="84">
        <f t="shared" ref="AZ7:AZ12" si="13">INDEX($AK:$AK,(ROW()+(AP7*3)-1))</f>
        <v>7.8889470927187011E-2</v>
      </c>
      <c r="BA7" s="84">
        <f t="shared" ref="BA7:BA12" si="14">INDEX($AO:$AO,(ROW()+(AP7*3)-3))</f>
        <v>0.66142951404162709</v>
      </c>
      <c r="BB7" s="84">
        <f t="shared" ref="BB7:BB12" si="15">INDEX($AO:$AO,(ROW()+(AP7*3)-2))</f>
        <v>0.60051730998806208</v>
      </c>
      <c r="BC7" s="84">
        <f t="shared" ref="BC7:BC12" si="16">INDEX($AO:$AO,(ROW()+(AP7*3)-1))</f>
        <v>0.66399161864850709</v>
      </c>
    </row>
    <row r="8" spans="2:55" ht="14.25" customHeight="1">
      <c r="B8" s="241"/>
      <c r="C8" s="124" t="s">
        <v>156</v>
      </c>
      <c r="D8" s="160">
        <f>SUMIF($M$6:$M$55,"自己負担割合3割",$N$6:$N$55)</f>
        <v>133</v>
      </c>
      <c r="E8" s="161">
        <f>SUMIF($M$6:$M$55,"自己負担割合3割",$O$6:$O$55)</f>
        <v>1</v>
      </c>
      <c r="F8" s="159">
        <f>IFERROR(E8/D8,"-")</f>
        <v>7.5187969924812026E-3</v>
      </c>
      <c r="G8" s="161">
        <f>SUMIF($M$6:$M$55,"自己負担割合3割",$P$6:$P$55)</f>
        <v>21</v>
      </c>
      <c r="H8" s="159">
        <f t="shared" si="0"/>
        <v>0.15789473684210525</v>
      </c>
      <c r="I8" s="161">
        <f>SUMIF($M$6:$M$55,"自己負担割合3割",$Q$6:$Q$55)</f>
        <v>5</v>
      </c>
      <c r="J8" s="159">
        <f t="shared" si="1"/>
        <v>3.7593984962406013E-2</v>
      </c>
      <c r="K8" s="90"/>
      <c r="L8" s="76"/>
      <c r="M8" s="76" t="s">
        <v>156</v>
      </c>
      <c r="N8" s="38">
        <v>5</v>
      </c>
      <c r="O8" s="38">
        <v>0</v>
      </c>
      <c r="P8" s="38">
        <v>0</v>
      </c>
      <c r="Q8" s="38">
        <v>0</v>
      </c>
      <c r="S8" s="104"/>
      <c r="T8" s="104" t="s">
        <v>156</v>
      </c>
      <c r="U8" s="36">
        <f>(D8-SUM(E8,G8,I8))/D8</f>
        <v>0.79699248120300747</v>
      </c>
      <c r="V8" s="53">
        <v>3</v>
      </c>
      <c r="W8" s="109" t="s">
        <v>79</v>
      </c>
      <c r="X8" s="36">
        <f t="shared" si="3"/>
        <v>8.4307079708942662E-2</v>
      </c>
      <c r="Y8" s="36">
        <f t="shared" si="4"/>
        <v>0.23463929906062114</v>
      </c>
      <c r="Z8" s="36">
        <f t="shared" si="5"/>
        <v>7.7338768931762697E-2</v>
      </c>
      <c r="AA8" s="36">
        <f>INDEX($U:$U,(ROW()+($V8)*3))</f>
        <v>0.6037148522986735</v>
      </c>
      <c r="AC8" s="241"/>
      <c r="AD8" s="104" t="s">
        <v>156</v>
      </c>
      <c r="AE8" s="38">
        <f>SUMIF($M$6:$M$55,"自己負担割合3割",$N$6:$N$55)</f>
        <v>133</v>
      </c>
      <c r="AF8" s="38">
        <f>SUMIF($M$6:$M$55,"自己負担割合3割",$O$6:$O$55)</f>
        <v>1</v>
      </c>
      <c r="AG8" s="84">
        <f t="shared" ref="AG8:AG33" si="17">IFERROR(AF8/AE8,"-")</f>
        <v>7.5187969924812026E-3</v>
      </c>
      <c r="AH8" s="38">
        <f>SUMIF($M$6:$M$55,"自己負担割合3割",$P$6:$P$55)</f>
        <v>21</v>
      </c>
      <c r="AI8" s="84">
        <f t="shared" ref="AI8:AI33" si="18">IFERROR(AH8/AE8,"-")</f>
        <v>0.15789473684210525</v>
      </c>
      <c r="AJ8" s="38">
        <f>SUMIF($M$6:$M$55,"自己負担割合3割",$Q$6:$Q$55)</f>
        <v>5</v>
      </c>
      <c r="AK8" s="84">
        <f t="shared" ref="AK8:AK33" si="19">IFERROR(AJ8/AE8,"-")</f>
        <v>3.7593984962406013E-2</v>
      </c>
      <c r="AM8" s="241"/>
      <c r="AN8" s="104" t="s">
        <v>156</v>
      </c>
      <c r="AO8" s="84">
        <f t="shared" ref="AO8:AO33" si="20">(AE8-SUM(AF8,AH8,AJ8))/AE8</f>
        <v>0.79699248120300747</v>
      </c>
      <c r="AP8" s="53">
        <v>3</v>
      </c>
      <c r="AQ8" s="111" t="s">
        <v>61</v>
      </c>
      <c r="AR8" s="84">
        <f t="shared" si="2"/>
        <v>5.2380936455967975E-2</v>
      </c>
      <c r="AS8" s="84">
        <f t="shared" si="6"/>
        <v>7.5109100372342558E-2</v>
      </c>
      <c r="AT8" s="84">
        <f t="shared" si="7"/>
        <v>6.2709845120762484E-2</v>
      </c>
      <c r="AU8" s="84">
        <f t="shared" si="8"/>
        <v>0.1772082897187823</v>
      </c>
      <c r="AV8" s="84">
        <f t="shared" si="9"/>
        <v>0.22965127917684269</v>
      </c>
      <c r="AW8" s="84">
        <f t="shared" si="10"/>
        <v>0.19278674320372577</v>
      </c>
      <c r="AX8" s="84">
        <f t="shared" si="11"/>
        <v>7.9897398510472506E-2</v>
      </c>
      <c r="AY8" s="84">
        <f t="shared" si="12"/>
        <v>8.4544447558420416E-2</v>
      </c>
      <c r="AZ8" s="84">
        <f t="shared" si="13"/>
        <v>8.6284703418895992E-2</v>
      </c>
      <c r="BA8" s="84">
        <f t="shared" si="14"/>
        <v>0.69051337531477719</v>
      </c>
      <c r="BB8" s="84">
        <f t="shared" si="15"/>
        <v>0.61069517289239439</v>
      </c>
      <c r="BC8" s="84">
        <f t="shared" si="16"/>
        <v>0.65821870825661577</v>
      </c>
    </row>
    <row r="9" spans="2:55" ht="14.25" customHeight="1">
      <c r="B9" s="241"/>
      <c r="C9" s="127" t="s">
        <v>199</v>
      </c>
      <c r="D9" s="152">
        <f>SUMIF($M$6:$M$55,"不明",$N$6:$N$55)</f>
        <v>226</v>
      </c>
      <c r="E9" s="161">
        <f>SUMIF($M$6:$M$55,"不明",$O$6:$O$55)</f>
        <v>0</v>
      </c>
      <c r="F9" s="159">
        <f>IFERROR(E9/D9,"-")</f>
        <v>0</v>
      </c>
      <c r="G9" s="161">
        <f>SUMIF($M$6:$M$55,"不明",$P$6:$P$55)</f>
        <v>1</v>
      </c>
      <c r="H9" s="159">
        <f t="shared" si="0"/>
        <v>4.4247787610619468E-3</v>
      </c>
      <c r="I9" s="161">
        <f>SUMIF($M$6:$M$55,"不明",$Q$6:$Q$55)</f>
        <v>0</v>
      </c>
      <c r="J9" s="159">
        <f t="shared" si="1"/>
        <v>0</v>
      </c>
      <c r="K9" s="90"/>
      <c r="L9" s="76"/>
      <c r="M9" s="76" t="s">
        <v>199</v>
      </c>
      <c r="N9" s="38">
        <v>0</v>
      </c>
      <c r="O9" s="38">
        <v>0</v>
      </c>
      <c r="P9" s="38">
        <v>0</v>
      </c>
      <c r="Q9" s="38">
        <v>0</v>
      </c>
      <c r="S9" s="104"/>
      <c r="T9" s="111" t="s">
        <v>67</v>
      </c>
      <c r="U9" s="36">
        <f>(D10-SUM(E10,G10,I10))/D10</f>
        <v>0.80340720639228103</v>
      </c>
      <c r="V9" s="53">
        <v>4</v>
      </c>
      <c r="W9" s="109" t="s">
        <v>80</v>
      </c>
      <c r="X9" s="36">
        <f t="shared" si="3"/>
        <v>8.3540107064798488E-2</v>
      </c>
      <c r="Y9" s="36">
        <f t="shared" si="4"/>
        <v>0.23759093644743373</v>
      </c>
      <c r="Z9" s="36">
        <f t="shared" si="5"/>
        <v>7.6560833711685261E-2</v>
      </c>
      <c r="AA9" s="36">
        <f t="shared" ref="AA9:AA28" si="21">INDEX($U:$U,(ROW()+($V9)*3))</f>
        <v>0.60230812277608248</v>
      </c>
      <c r="AC9" s="242"/>
      <c r="AD9" s="111" t="s">
        <v>67</v>
      </c>
      <c r="AE9" s="38">
        <f>SUMIF($M$6:$M$55,"合計",$N$6:$N$55)</f>
        <v>6633</v>
      </c>
      <c r="AF9" s="38">
        <f>SUMIF($M$6:$M$55,"合計",$O$6:$O$55)</f>
        <v>213</v>
      </c>
      <c r="AG9" s="84">
        <f t="shared" si="17"/>
        <v>3.2112166440524649E-2</v>
      </c>
      <c r="AH9" s="38">
        <f>SUMIF($M$6:$M$55,"合計",$P$6:$P$55)</f>
        <v>786</v>
      </c>
      <c r="AI9" s="84">
        <f t="shared" si="18"/>
        <v>0.11849841700587969</v>
      </c>
      <c r="AJ9" s="38">
        <f>SUMIF($M$6:$M$55,"合計",$Q$6:$Q$55)</f>
        <v>305</v>
      </c>
      <c r="AK9" s="84">
        <f t="shared" si="19"/>
        <v>4.5982210161314638E-2</v>
      </c>
      <c r="AM9" s="242"/>
      <c r="AN9" s="111" t="s">
        <v>67</v>
      </c>
      <c r="AO9" s="84">
        <f t="shared" si="20"/>
        <v>0.80340720639228103</v>
      </c>
      <c r="AP9" s="53">
        <v>4</v>
      </c>
      <c r="AQ9" s="111" t="s">
        <v>62</v>
      </c>
      <c r="AR9" s="84">
        <f t="shared" si="2"/>
        <v>3.4269734193064422E-2</v>
      </c>
      <c r="AS9" s="84">
        <f t="shared" si="6"/>
        <v>5.1511603884030026E-2</v>
      </c>
      <c r="AT9" s="84">
        <f t="shared" si="7"/>
        <v>4.6385885031303357E-2</v>
      </c>
      <c r="AU9" s="84">
        <f t="shared" si="8"/>
        <v>0.13154106245552877</v>
      </c>
      <c r="AV9" s="84">
        <f t="shared" si="9"/>
        <v>0.17400087229988753</v>
      </c>
      <c r="AW9" s="84">
        <f t="shared" si="10"/>
        <v>0.15637450199203187</v>
      </c>
      <c r="AX9" s="84">
        <f t="shared" si="11"/>
        <v>6.8197488099637604E-2</v>
      </c>
      <c r="AY9" s="84">
        <f t="shared" si="12"/>
        <v>8.0527052774143196E-2</v>
      </c>
      <c r="AZ9" s="84">
        <f t="shared" si="13"/>
        <v>8.2740466704610133E-2</v>
      </c>
      <c r="BA9" s="84">
        <f t="shared" si="14"/>
        <v>0.76599171525176923</v>
      </c>
      <c r="BB9" s="84">
        <f t="shared" si="15"/>
        <v>0.69396047104193925</v>
      </c>
      <c r="BC9" s="84">
        <f t="shared" si="16"/>
        <v>0.71449914627205469</v>
      </c>
    </row>
    <row r="10" spans="2:55" ht="14.25" customHeight="1">
      <c r="B10" s="242"/>
      <c r="C10" s="109" t="s">
        <v>67</v>
      </c>
      <c r="D10" s="38">
        <f>SUMIF($M$6:$M$55,"合計",$N$6:$N$55)</f>
        <v>6633</v>
      </c>
      <c r="E10" s="34">
        <f>SUMIF($M$6:$M$55,"合計",$O$6:$O$55)</f>
        <v>213</v>
      </c>
      <c r="F10" s="85">
        <f t="shared" ref="F10:F16" si="22">IFERROR(E10/D10,"-")</f>
        <v>3.2112166440524649E-2</v>
      </c>
      <c r="G10" s="34">
        <f>SUMIF($M$6:$M$55,"合計",$P$6:$P$55)</f>
        <v>786</v>
      </c>
      <c r="H10" s="85">
        <f t="shared" si="0"/>
        <v>0.11849841700587969</v>
      </c>
      <c r="I10" s="34">
        <f>SUMIF($M$6:$M$55,"合計",$Q$6:$Q$55)</f>
        <v>305</v>
      </c>
      <c r="J10" s="85">
        <f t="shared" si="1"/>
        <v>4.5982210161314638E-2</v>
      </c>
      <c r="K10" s="90"/>
      <c r="L10" s="162"/>
      <c r="M10" s="109" t="s">
        <v>67</v>
      </c>
      <c r="N10" s="38">
        <v>165</v>
      </c>
      <c r="O10" s="38">
        <v>3</v>
      </c>
      <c r="P10" s="38">
        <v>13</v>
      </c>
      <c r="Q10" s="38">
        <v>6</v>
      </c>
      <c r="S10" s="104" t="s">
        <v>78</v>
      </c>
      <c r="T10" s="104" t="s">
        <v>138</v>
      </c>
      <c r="U10" s="36">
        <f>(D11-SUM(E11,G11,I11))/D11</f>
        <v>0.75757044311937327</v>
      </c>
      <c r="V10" s="53">
        <v>5</v>
      </c>
      <c r="W10" s="109" t="s">
        <v>81</v>
      </c>
      <c r="X10" s="36">
        <f t="shared" si="3"/>
        <v>7.2020385658510419E-2</v>
      </c>
      <c r="Y10" s="36">
        <f t="shared" si="4"/>
        <v>0.22257324233302536</v>
      </c>
      <c r="Z10" s="36">
        <f t="shared" si="5"/>
        <v>7.6863469734449977E-2</v>
      </c>
      <c r="AA10" s="36">
        <f t="shared" si="21"/>
        <v>0.62854290227401421</v>
      </c>
      <c r="AC10" s="240" t="s">
        <v>60</v>
      </c>
      <c r="AD10" s="104" t="s">
        <v>138</v>
      </c>
      <c r="AE10" s="39">
        <f>SUMIF($M$56:$M$80,"自己負担割合1割",$N$56:$N$80)</f>
        <v>345544</v>
      </c>
      <c r="AF10" s="39">
        <f>SUMIF($M$56:$M$80,"自己負担割合1割",$O$56:$O$80)</f>
        <v>22651</v>
      </c>
      <c r="AG10" s="84">
        <f t="shared" si="17"/>
        <v>6.5551709767786445E-2</v>
      </c>
      <c r="AH10" s="39">
        <f>SUMIF($M$56:$M$80,"自己負担割合1割",$P$56:$P$80)</f>
        <v>69045</v>
      </c>
      <c r="AI10" s="84">
        <f t="shared" si="18"/>
        <v>0.19981536360058344</v>
      </c>
      <c r="AJ10" s="39">
        <f>SUMIF($M$56:$M$80,"自己負担割合1割",$Q$56:$Q$80)</f>
        <v>25295</v>
      </c>
      <c r="AK10" s="84">
        <f t="shared" si="19"/>
        <v>7.3203412590003014E-2</v>
      </c>
      <c r="AM10" s="240" t="s">
        <v>60</v>
      </c>
      <c r="AN10" s="104" t="s">
        <v>138</v>
      </c>
      <c r="AO10" s="84">
        <f t="shared" si="20"/>
        <v>0.66142951404162709</v>
      </c>
      <c r="AP10" s="53">
        <v>5</v>
      </c>
      <c r="AQ10" s="111" t="s">
        <v>63</v>
      </c>
      <c r="AR10" s="84">
        <f t="shared" si="2"/>
        <v>1.9047269524368762E-2</v>
      </c>
      <c r="AS10" s="84">
        <f t="shared" si="6"/>
        <v>3.3303228719801313E-2</v>
      </c>
      <c r="AT10" s="84">
        <f t="shared" si="7"/>
        <v>2.757253559199856E-2</v>
      </c>
      <c r="AU10" s="84">
        <f t="shared" si="8"/>
        <v>9.5297514190643959E-2</v>
      </c>
      <c r="AV10" s="84">
        <f t="shared" si="9"/>
        <v>0.12745540754120568</v>
      </c>
      <c r="AW10" s="84">
        <f t="shared" si="10"/>
        <v>0.11587673454676518</v>
      </c>
      <c r="AX10" s="84">
        <f t="shared" si="11"/>
        <v>4.7196124486200822E-2</v>
      </c>
      <c r="AY10" s="84">
        <f t="shared" si="12"/>
        <v>6.0623165500112895E-2</v>
      </c>
      <c r="AZ10" s="84">
        <f t="shared" si="13"/>
        <v>6.3795278428545682E-2</v>
      </c>
      <c r="BA10" s="84">
        <f t="shared" si="14"/>
        <v>0.83845909179878642</v>
      </c>
      <c r="BB10" s="84">
        <f t="shared" si="15"/>
        <v>0.77861819823888012</v>
      </c>
      <c r="BC10" s="84">
        <f t="shared" si="16"/>
        <v>0.79275545143269055</v>
      </c>
    </row>
    <row r="11" spans="2:55" ht="14.25" customHeight="1">
      <c r="B11" s="240" t="s">
        <v>78</v>
      </c>
      <c r="C11" s="123" t="s">
        <v>138</v>
      </c>
      <c r="D11" s="125">
        <f t="shared" ref="D11:D17" si="23">N56</f>
        <v>85530</v>
      </c>
      <c r="E11" s="126">
        <f>O56</f>
        <v>3654</v>
      </c>
      <c r="F11" s="215">
        <f>IFERROR(E11/D11,"-")</f>
        <v>4.2721851981760789E-2</v>
      </c>
      <c r="G11" s="126">
        <f t="shared" ref="G11:G17" si="24">P56</f>
        <v>11421</v>
      </c>
      <c r="H11" s="120">
        <f t="shared" si="0"/>
        <v>0.13353209400210453</v>
      </c>
      <c r="I11" s="126">
        <f t="shared" ref="I11:I17" si="25">Q56</f>
        <v>5660</v>
      </c>
      <c r="J11" s="120">
        <f t="shared" si="1"/>
        <v>6.6175610896761369E-2</v>
      </c>
      <c r="K11" s="90"/>
      <c r="L11" s="76" t="s">
        <v>69</v>
      </c>
      <c r="M11" s="76" t="s">
        <v>138</v>
      </c>
      <c r="N11" s="39">
        <v>213</v>
      </c>
      <c r="O11" s="39">
        <v>6</v>
      </c>
      <c r="P11" s="39">
        <v>22</v>
      </c>
      <c r="Q11" s="39">
        <v>13</v>
      </c>
      <c r="S11" s="104"/>
      <c r="T11" s="104" t="s">
        <v>273</v>
      </c>
      <c r="U11" s="36">
        <f>(D12-SUM(E12,G12,I12))/D12</f>
        <v>0.72191244066008586</v>
      </c>
      <c r="V11" s="53">
        <v>6</v>
      </c>
      <c r="W11" s="109" t="s">
        <v>82</v>
      </c>
      <c r="X11" s="36">
        <f t="shared" si="3"/>
        <v>6.5548632070879173E-2</v>
      </c>
      <c r="Y11" s="36">
        <f t="shared" si="4"/>
        <v>0.21330688345828058</v>
      </c>
      <c r="Z11" s="36">
        <f t="shared" si="5"/>
        <v>7.5941972544056074E-2</v>
      </c>
      <c r="AA11" s="36">
        <f t="shared" si="21"/>
        <v>0.64520251192678413</v>
      </c>
      <c r="AC11" s="241"/>
      <c r="AD11" s="104" t="s">
        <v>273</v>
      </c>
      <c r="AE11" s="39">
        <f>SUMIF($M$56:$M$80,"自己負担割合2割",$N$56:$N$80)</f>
        <v>100520</v>
      </c>
      <c r="AF11" s="39">
        <f>SUMIF($M$56:$M$80,"自己負担割合2割",$O$56:$O$80)</f>
        <v>8694</v>
      </c>
      <c r="AG11" s="84">
        <f>IFERROR(AF11/AE11,"-")</f>
        <v>8.6490250696378834E-2</v>
      </c>
      <c r="AH11" s="39">
        <f>SUMIF($M$56:$M$80,"自己負担割合2割",$P$56:$P$80)</f>
        <v>23621</v>
      </c>
      <c r="AI11" s="84">
        <f>IFERROR(AH11/AE11,"-")</f>
        <v>0.23498806207719858</v>
      </c>
      <c r="AJ11" s="39">
        <f>SUMIF($M$56:$M$80,"自己負担割合2割",$Q$56:$Q$80)</f>
        <v>7841</v>
      </c>
      <c r="AK11" s="84">
        <f>IFERROR(AJ11/AE11,"-")</f>
        <v>7.8004377238360526E-2</v>
      </c>
      <c r="AM11" s="241"/>
      <c r="AN11" s="104" t="s">
        <v>273</v>
      </c>
      <c r="AO11" s="84">
        <f t="shared" si="20"/>
        <v>0.60051730998806208</v>
      </c>
      <c r="AP11" s="53">
        <v>6</v>
      </c>
      <c r="AQ11" s="111" t="s">
        <v>64</v>
      </c>
      <c r="AR11" s="84">
        <f t="shared" si="2"/>
        <v>8.3087435937257339E-3</v>
      </c>
      <c r="AS11" s="84">
        <f t="shared" si="6"/>
        <v>1.7403251660178611E-2</v>
      </c>
      <c r="AT11" s="84">
        <f t="shared" si="7"/>
        <v>1.0397553516819572E-2</v>
      </c>
      <c r="AU11" s="84">
        <f t="shared" si="8"/>
        <v>6.2276751048299425E-2</v>
      </c>
      <c r="AV11" s="84">
        <f t="shared" si="9"/>
        <v>8.6787268147469662E-2</v>
      </c>
      <c r="AW11" s="84">
        <f t="shared" si="10"/>
        <v>7.7064220183486243E-2</v>
      </c>
      <c r="AX11" s="84">
        <f t="shared" si="11"/>
        <v>2.3761453641869854E-2</v>
      </c>
      <c r="AY11" s="84">
        <f t="shared" si="12"/>
        <v>3.8012365468284862E-2</v>
      </c>
      <c r="AZ11" s="84">
        <f t="shared" si="13"/>
        <v>3.4250764525993883E-2</v>
      </c>
      <c r="BA11" s="84">
        <f t="shared" si="14"/>
        <v>0.905653051716105</v>
      </c>
      <c r="BB11" s="84">
        <f t="shared" si="15"/>
        <v>0.85779711472406683</v>
      </c>
      <c r="BC11" s="84">
        <f t="shared" si="16"/>
        <v>0.87828746177370032</v>
      </c>
    </row>
    <row r="12" spans="2:55" ht="14.25" customHeight="1">
      <c r="B12" s="241"/>
      <c r="C12" s="190" t="s">
        <v>273</v>
      </c>
      <c r="D12" s="211">
        <f t="shared" si="23"/>
        <v>26542</v>
      </c>
      <c r="E12" s="212">
        <f t="shared" ref="E12:E17" si="26">O57</f>
        <v>1391</v>
      </c>
      <c r="F12" s="61">
        <f>IFERROR(E12/D12,"-")</f>
        <v>5.2407505086278353E-2</v>
      </c>
      <c r="G12" s="212">
        <f t="shared" si="24"/>
        <v>4077</v>
      </c>
      <c r="H12" s="213">
        <f t="shared" si="0"/>
        <v>0.15360560620902719</v>
      </c>
      <c r="I12" s="212">
        <f t="shared" si="25"/>
        <v>1913</v>
      </c>
      <c r="J12" s="213">
        <f t="shared" si="1"/>
        <v>7.2074448044608538E-2</v>
      </c>
      <c r="K12" s="90"/>
      <c r="L12" s="76"/>
      <c r="M12" s="76" t="s">
        <v>273</v>
      </c>
      <c r="N12" s="39">
        <v>20</v>
      </c>
      <c r="O12" s="39">
        <v>1</v>
      </c>
      <c r="P12" s="39">
        <v>2</v>
      </c>
      <c r="Q12" s="39">
        <v>1</v>
      </c>
      <c r="S12" s="104"/>
      <c r="T12" s="104" t="s">
        <v>156</v>
      </c>
      <c r="U12" s="36">
        <f>(D13-SUM(E13,G13,I13))/D13</f>
        <v>0.75382587683971591</v>
      </c>
      <c r="V12" s="53">
        <v>7</v>
      </c>
      <c r="W12" s="109" t="s">
        <v>83</v>
      </c>
      <c r="X12" s="36">
        <f t="shared" si="3"/>
        <v>6.3581677163898231E-2</v>
      </c>
      <c r="Y12" s="36">
        <f t="shared" si="4"/>
        <v>0.20363541428711288</v>
      </c>
      <c r="Z12" s="36">
        <f t="shared" si="5"/>
        <v>8.0475149300003268E-2</v>
      </c>
      <c r="AA12" s="36">
        <f t="shared" si="21"/>
        <v>0.65230775924898565</v>
      </c>
      <c r="AC12" s="241"/>
      <c r="AD12" s="104" t="s">
        <v>156</v>
      </c>
      <c r="AE12" s="39">
        <f>SUMIF($M$56:$M$80,"自己負担割合3割",$N$56:$N$80)</f>
        <v>47725</v>
      </c>
      <c r="AF12" s="39">
        <f>SUMIF($M$56:$M$80,"自己負担割合3割",$O$56:$O$80)</f>
        <v>3150</v>
      </c>
      <c r="AG12" s="84">
        <f t="shared" si="17"/>
        <v>6.6003143006809845E-2</v>
      </c>
      <c r="AH12" s="39">
        <f>SUMIF($M$56:$M$80,"自己負担割合3割",$P$56:$P$80)</f>
        <v>9121</v>
      </c>
      <c r="AI12" s="84">
        <f t="shared" si="18"/>
        <v>0.19111576741749606</v>
      </c>
      <c r="AJ12" s="39">
        <f>SUMIF($M$56:$M$80,"自己負担割合3割",$Q$56:$Q$80)</f>
        <v>3765</v>
      </c>
      <c r="AK12" s="84">
        <f t="shared" si="19"/>
        <v>7.8889470927187011E-2</v>
      </c>
      <c r="AM12" s="241"/>
      <c r="AN12" s="104" t="s">
        <v>156</v>
      </c>
      <c r="AO12" s="84">
        <f t="shared" si="20"/>
        <v>0.66399161864850709</v>
      </c>
      <c r="AP12" s="53">
        <v>7</v>
      </c>
      <c r="AQ12" s="111" t="s">
        <v>141</v>
      </c>
      <c r="AR12" s="84">
        <f t="shared" si="2"/>
        <v>4.9503759206355462E-2</v>
      </c>
      <c r="AS12" s="84">
        <f t="shared" si="6"/>
        <v>7.1407282300928909E-2</v>
      </c>
      <c r="AT12" s="84">
        <f t="shared" si="7"/>
        <v>5.8989431490645373E-2</v>
      </c>
      <c r="AU12" s="84">
        <f t="shared" si="8"/>
        <v>0.16607589114113555</v>
      </c>
      <c r="AV12" s="84">
        <f t="shared" si="9"/>
        <v>0.21158909145099597</v>
      </c>
      <c r="AW12" s="84">
        <f t="shared" si="10"/>
        <v>0.18026385115241175</v>
      </c>
      <c r="AX12" s="84">
        <f t="shared" si="11"/>
        <v>7.0594924618888555E-2</v>
      </c>
      <c r="AY12" s="84">
        <f t="shared" si="12"/>
        <v>7.841968440050999E-2</v>
      </c>
      <c r="AZ12" s="84">
        <f t="shared" si="13"/>
        <v>7.9888839530150732E-2</v>
      </c>
      <c r="BA12" s="84">
        <f t="shared" si="14"/>
        <v>0.71382542503362045</v>
      </c>
      <c r="BB12" s="84">
        <f t="shared" si="15"/>
        <v>0.63858394184756506</v>
      </c>
      <c r="BC12" s="84">
        <f t="shared" si="16"/>
        <v>0.68085787782679219</v>
      </c>
    </row>
    <row r="13" spans="2:55" ht="14.25" customHeight="1">
      <c r="B13" s="241"/>
      <c r="C13" s="124" t="s">
        <v>156</v>
      </c>
      <c r="D13" s="157">
        <f t="shared" si="23"/>
        <v>13657</v>
      </c>
      <c r="E13" s="158">
        <f t="shared" si="26"/>
        <v>668</v>
      </c>
      <c r="F13" s="159">
        <f t="shared" si="22"/>
        <v>4.8912645529764959E-2</v>
      </c>
      <c r="G13" s="158">
        <f t="shared" si="24"/>
        <v>1726</v>
      </c>
      <c r="H13" s="159">
        <f t="shared" si="0"/>
        <v>0.12638207512630886</v>
      </c>
      <c r="I13" s="158">
        <f t="shared" si="25"/>
        <v>968</v>
      </c>
      <c r="J13" s="159">
        <f t="shared" si="1"/>
        <v>7.0879402504210293E-2</v>
      </c>
      <c r="K13" s="90"/>
      <c r="L13" s="76"/>
      <c r="M13" s="76" t="s">
        <v>156</v>
      </c>
      <c r="N13" s="39">
        <v>4</v>
      </c>
      <c r="O13" s="39">
        <v>0</v>
      </c>
      <c r="P13" s="39">
        <v>0</v>
      </c>
      <c r="Q13" s="39">
        <v>0</v>
      </c>
      <c r="S13" s="104"/>
      <c r="T13" s="111" t="s">
        <v>67</v>
      </c>
      <c r="U13" s="36">
        <f>(D15-SUM(E15,G15,I15))/D15</f>
        <v>0.75024364734127269</v>
      </c>
      <c r="V13" s="53">
        <v>8</v>
      </c>
      <c r="W13" s="109" t="s">
        <v>84</v>
      </c>
      <c r="X13" s="36">
        <f t="shared" si="3"/>
        <v>5.9228826480138733E-2</v>
      </c>
      <c r="Y13" s="36">
        <f t="shared" si="4"/>
        <v>0.19364299763736456</v>
      </c>
      <c r="Z13" s="36">
        <f t="shared" si="5"/>
        <v>8.1027920997195094E-2</v>
      </c>
      <c r="AA13" s="36">
        <f t="shared" si="21"/>
        <v>0.66610025488530167</v>
      </c>
      <c r="AC13" s="242"/>
      <c r="AD13" s="111" t="s">
        <v>67</v>
      </c>
      <c r="AE13" s="39">
        <f>SUMIF($M$56:$M$80,"合計",$N$56:$N$80)</f>
        <v>496763</v>
      </c>
      <c r="AF13" s="39">
        <f>SUMIF($M$56:$M$80,"合計",$O$56:$O$80)</f>
        <v>34522</v>
      </c>
      <c r="AG13" s="84">
        <f t="shared" si="17"/>
        <v>6.9493903531462689E-2</v>
      </c>
      <c r="AH13" s="39">
        <f>SUMIF($M$56:$M$80,"合計",$P$56:$P$80)</f>
        <v>101910</v>
      </c>
      <c r="AI13" s="84">
        <f t="shared" si="18"/>
        <v>0.20514812898706225</v>
      </c>
      <c r="AJ13" s="39">
        <f>SUMIF($M$56:$M$80,"合計",$Q$56:$Q$80)</f>
        <v>36993</v>
      </c>
      <c r="AK13" s="84">
        <f t="shared" si="19"/>
        <v>7.4468106521620975E-2</v>
      </c>
      <c r="AM13" s="242"/>
      <c r="AN13" s="111" t="s">
        <v>67</v>
      </c>
      <c r="AO13" s="84">
        <f t="shared" si="20"/>
        <v>0.65088986095985413</v>
      </c>
    </row>
    <row r="14" spans="2:55" ht="14.25" customHeight="1">
      <c r="B14" s="241"/>
      <c r="C14" s="127" t="s">
        <v>199</v>
      </c>
      <c r="D14" s="157">
        <f t="shared" si="23"/>
        <v>478</v>
      </c>
      <c r="E14" s="158">
        <f t="shared" si="26"/>
        <v>7</v>
      </c>
      <c r="F14" s="159">
        <f>IFERROR(E14/D14,"-")</f>
        <v>1.4644351464435146E-2</v>
      </c>
      <c r="G14" s="158">
        <f t="shared" si="24"/>
        <v>22</v>
      </c>
      <c r="H14" s="159">
        <f t="shared" si="0"/>
        <v>4.6025104602510462E-2</v>
      </c>
      <c r="I14" s="158">
        <f t="shared" si="25"/>
        <v>14</v>
      </c>
      <c r="J14" s="159">
        <f t="shared" si="1"/>
        <v>2.9288702928870293E-2</v>
      </c>
      <c r="K14" s="90"/>
      <c r="L14" s="76"/>
      <c r="M14" s="76" t="s">
        <v>199</v>
      </c>
      <c r="N14" s="39">
        <v>1</v>
      </c>
      <c r="O14" s="39">
        <v>0</v>
      </c>
      <c r="P14" s="39">
        <v>0</v>
      </c>
      <c r="Q14" s="39">
        <v>0</v>
      </c>
      <c r="S14" s="104" t="s">
        <v>79</v>
      </c>
      <c r="T14" s="104" t="s">
        <v>138</v>
      </c>
      <c r="U14" s="36">
        <f>(D16-SUM(E16,G16,I16))/D16</f>
        <v>0.61534822541191669</v>
      </c>
      <c r="V14" s="53">
        <v>9</v>
      </c>
      <c r="W14" s="109" t="s">
        <v>85</v>
      </c>
      <c r="X14" s="36">
        <f t="shared" si="3"/>
        <v>5.5338875392810183E-2</v>
      </c>
      <c r="Y14" s="36">
        <f t="shared" si="4"/>
        <v>0.18155073658873611</v>
      </c>
      <c r="Z14" s="36">
        <f t="shared" si="5"/>
        <v>8.1236488444137375E-2</v>
      </c>
      <c r="AA14" s="36">
        <f t="shared" si="21"/>
        <v>0.68187389957431632</v>
      </c>
      <c r="AC14" s="240" t="s">
        <v>61</v>
      </c>
      <c r="AD14" s="104" t="s">
        <v>138</v>
      </c>
      <c r="AE14" s="39">
        <f>SUMIF($M$81:$M$105,"自己負担割合1割",$N$81:$N$105)</f>
        <v>299021</v>
      </c>
      <c r="AF14" s="39">
        <f>SUMIF($M$81:$M$105,"自己負担割合1割",$O$81:$O$105)</f>
        <v>15663</v>
      </c>
      <c r="AG14" s="84">
        <f t="shared" si="17"/>
        <v>5.2380936455967975E-2</v>
      </c>
      <c r="AH14" s="39">
        <f>SUMIF($M$81:$M$105,"自己負担割合1割",$P$81:$P$105)</f>
        <v>52989</v>
      </c>
      <c r="AI14" s="84">
        <f t="shared" si="18"/>
        <v>0.1772082897187823</v>
      </c>
      <c r="AJ14" s="39">
        <f>SUMIF($M$81:$M$105,"自己負担割合1割",$Q$81:$Q$105)</f>
        <v>23891</v>
      </c>
      <c r="AK14" s="84">
        <f t="shared" si="19"/>
        <v>7.9897398510472506E-2</v>
      </c>
      <c r="AM14" s="240" t="s">
        <v>61</v>
      </c>
      <c r="AN14" s="104" t="s">
        <v>138</v>
      </c>
      <c r="AO14" s="84">
        <f t="shared" si="20"/>
        <v>0.69051337531477719</v>
      </c>
    </row>
    <row r="15" spans="2:55" ht="14.25" customHeight="1">
      <c r="B15" s="242"/>
      <c r="C15" s="149" t="s">
        <v>67</v>
      </c>
      <c r="D15" s="39">
        <f t="shared" si="23"/>
        <v>126207</v>
      </c>
      <c r="E15" s="35">
        <f t="shared" si="26"/>
        <v>5720</v>
      </c>
      <c r="F15" s="85">
        <f t="shared" si="22"/>
        <v>4.5322367222103373E-2</v>
      </c>
      <c r="G15" s="35">
        <f t="shared" si="24"/>
        <v>17246</v>
      </c>
      <c r="H15" s="85">
        <f t="shared" si="0"/>
        <v>0.13664852187279627</v>
      </c>
      <c r="I15" s="35">
        <f t="shared" si="25"/>
        <v>8555</v>
      </c>
      <c r="J15" s="85">
        <f t="shared" si="1"/>
        <v>6.7785463563827683E-2</v>
      </c>
      <c r="K15" s="90"/>
      <c r="L15" s="76"/>
      <c r="M15" s="109" t="s">
        <v>67</v>
      </c>
      <c r="N15" s="39">
        <v>238</v>
      </c>
      <c r="O15" s="39">
        <v>7</v>
      </c>
      <c r="P15" s="39">
        <v>24</v>
      </c>
      <c r="Q15" s="39">
        <v>14</v>
      </c>
      <c r="S15" s="104"/>
      <c r="T15" s="104" t="s">
        <v>273</v>
      </c>
      <c r="U15" s="36">
        <f>(D17-SUM(E17,G17,I17))/D17</f>
        <v>0.55001324603565072</v>
      </c>
      <c r="V15" s="53">
        <v>10</v>
      </c>
      <c r="W15" s="109" t="s">
        <v>86</v>
      </c>
      <c r="X15" s="36">
        <f t="shared" si="3"/>
        <v>5.2085623747008987E-2</v>
      </c>
      <c r="Y15" s="36">
        <f t="shared" si="4"/>
        <v>0.17503718553967534</v>
      </c>
      <c r="Z15" s="36">
        <f t="shared" si="5"/>
        <v>7.8833344111750636E-2</v>
      </c>
      <c r="AA15" s="36">
        <f t="shared" si="21"/>
        <v>0.69404384660156504</v>
      </c>
      <c r="AC15" s="241"/>
      <c r="AD15" s="104" t="s">
        <v>273</v>
      </c>
      <c r="AE15" s="39">
        <f>SUMIF($M$81:$M$105,"自己負担割合2割",$N$81:$N$105)</f>
        <v>74931</v>
      </c>
      <c r="AF15" s="39">
        <f>SUMIF($M$81:$M$105,"自己負担割合2割",$O$81:$O$105)</f>
        <v>5628</v>
      </c>
      <c r="AG15" s="84">
        <f>IFERROR(AF15/AE15,"-")</f>
        <v>7.5109100372342558E-2</v>
      </c>
      <c r="AH15" s="39">
        <f>SUMIF($M$81:$M$105,"自己負担割合2割",$P$81:$P$105)</f>
        <v>17208</v>
      </c>
      <c r="AI15" s="84">
        <f>IFERROR(AH15/AE15,"-")</f>
        <v>0.22965127917684269</v>
      </c>
      <c r="AJ15" s="39">
        <f>SUMIF($M$81:$M$105,"自己負担割合2割",$Q$81:$Q$105)</f>
        <v>6335</v>
      </c>
      <c r="AK15" s="84">
        <f>IFERROR(AJ15/AE15,"-")</f>
        <v>8.4544447558420416E-2</v>
      </c>
      <c r="AM15" s="241"/>
      <c r="AN15" s="104" t="s">
        <v>273</v>
      </c>
      <c r="AO15" s="84">
        <f t="shared" si="20"/>
        <v>0.61069517289239439</v>
      </c>
    </row>
    <row r="16" spans="2:55" ht="14.25" customHeight="1">
      <c r="B16" s="240" t="s">
        <v>79</v>
      </c>
      <c r="C16" s="123" t="s">
        <v>138</v>
      </c>
      <c r="D16" s="125">
        <f t="shared" si="23"/>
        <v>86668</v>
      </c>
      <c r="E16" s="126">
        <f t="shared" si="26"/>
        <v>6853</v>
      </c>
      <c r="F16" s="120">
        <f t="shared" si="22"/>
        <v>7.9071860432916419E-2</v>
      </c>
      <c r="G16" s="126">
        <f t="shared" si="24"/>
        <v>19896</v>
      </c>
      <c r="H16" s="120">
        <f t="shared" si="0"/>
        <v>0.22956569898924631</v>
      </c>
      <c r="I16" s="126">
        <f t="shared" si="25"/>
        <v>6588</v>
      </c>
      <c r="J16" s="120">
        <f t="shared" si="1"/>
        <v>7.6014215165920523E-2</v>
      </c>
      <c r="K16" s="90"/>
      <c r="L16" s="76" t="s">
        <v>70</v>
      </c>
      <c r="M16" s="76" t="s">
        <v>138</v>
      </c>
      <c r="N16" s="39">
        <v>266</v>
      </c>
      <c r="O16" s="39">
        <v>19</v>
      </c>
      <c r="P16" s="39">
        <v>24</v>
      </c>
      <c r="Q16" s="39">
        <v>13</v>
      </c>
      <c r="S16" s="104"/>
      <c r="T16" s="104" t="s">
        <v>156</v>
      </c>
      <c r="U16" s="36">
        <f>(D18-SUM(E18,G18,I18))/D18</f>
        <v>0.62353580017066168</v>
      </c>
      <c r="V16" s="53">
        <v>11</v>
      </c>
      <c r="W16" s="109" t="s">
        <v>87</v>
      </c>
      <c r="X16" s="36">
        <f t="shared" si="3"/>
        <v>4.8417535501036411E-2</v>
      </c>
      <c r="Y16" s="36">
        <f t="shared" si="4"/>
        <v>0.1625931998886242</v>
      </c>
      <c r="Z16" s="36">
        <f t="shared" si="5"/>
        <v>7.7282430467468979E-2</v>
      </c>
      <c r="AA16" s="36">
        <f t="shared" si="21"/>
        <v>0.71170683414287039</v>
      </c>
      <c r="AC16" s="241"/>
      <c r="AD16" s="104" t="s">
        <v>156</v>
      </c>
      <c r="AE16" s="39">
        <f>SUMIF($M$81:$M$105,"自己負担割合3割",$N$81:$N$105)</f>
        <v>27699</v>
      </c>
      <c r="AF16" s="39">
        <f>SUMIF($M$81:$M$105,"自己負担割合3割",$O$81:$O$105)</f>
        <v>1737</v>
      </c>
      <c r="AG16" s="84">
        <f t="shared" si="17"/>
        <v>6.2709845120762484E-2</v>
      </c>
      <c r="AH16" s="39">
        <f>SUMIF($M$81:$M$105,"自己負担割合3割",$P$81:$P$105)</f>
        <v>5340</v>
      </c>
      <c r="AI16" s="84">
        <f t="shared" si="18"/>
        <v>0.19278674320372577</v>
      </c>
      <c r="AJ16" s="39">
        <f>SUMIF($M$81:$M$105,"自己負担割合3割",$Q$81:$Q$105)</f>
        <v>2390</v>
      </c>
      <c r="AK16" s="84">
        <f t="shared" si="19"/>
        <v>8.6284703418895992E-2</v>
      </c>
      <c r="AM16" s="241"/>
      <c r="AN16" s="104" t="s">
        <v>156</v>
      </c>
      <c r="AO16" s="84">
        <f t="shared" si="20"/>
        <v>0.65821870825661577</v>
      </c>
    </row>
    <row r="17" spans="2:41" ht="14.25" customHeight="1">
      <c r="B17" s="241"/>
      <c r="C17" s="163" t="s">
        <v>273</v>
      </c>
      <c r="D17" s="211">
        <f t="shared" si="23"/>
        <v>26423</v>
      </c>
      <c r="E17" s="212">
        <f t="shared" si="26"/>
        <v>2812</v>
      </c>
      <c r="F17" s="213">
        <f>IFERROR(E17/D17,"-")</f>
        <v>0.10642243499981077</v>
      </c>
      <c r="G17" s="212">
        <f t="shared" si="24"/>
        <v>6955</v>
      </c>
      <c r="H17" s="213">
        <f t="shared" si="0"/>
        <v>0.26321765128865005</v>
      </c>
      <c r="I17" s="212">
        <f t="shared" si="25"/>
        <v>2123</v>
      </c>
      <c r="J17" s="213">
        <f t="shared" si="1"/>
        <v>8.0346667675888425E-2</v>
      </c>
      <c r="K17" s="90"/>
      <c r="L17" s="76"/>
      <c r="M17" s="76" t="s">
        <v>273</v>
      </c>
      <c r="N17" s="39">
        <v>30</v>
      </c>
      <c r="O17" s="39">
        <v>2</v>
      </c>
      <c r="P17" s="39">
        <v>6</v>
      </c>
      <c r="Q17" s="39">
        <v>1</v>
      </c>
      <c r="S17" s="104"/>
      <c r="T17" s="111" t="s">
        <v>67</v>
      </c>
      <c r="U17" s="36">
        <f>(D20-SUM(E20,G20,I20))/D20</f>
        <v>0.6037148522986735</v>
      </c>
      <c r="V17" s="53">
        <v>12</v>
      </c>
      <c r="W17" s="109" t="s">
        <v>88</v>
      </c>
      <c r="X17" s="36">
        <f t="shared" si="3"/>
        <v>4.3565647237764134E-2</v>
      </c>
      <c r="Y17" s="36">
        <f t="shared" si="4"/>
        <v>0.15336701251199594</v>
      </c>
      <c r="Z17" s="36">
        <f t="shared" si="5"/>
        <v>7.4746048128632739E-2</v>
      </c>
      <c r="AA17" s="36">
        <f t="shared" si="21"/>
        <v>0.72832129212160723</v>
      </c>
      <c r="AC17" s="242"/>
      <c r="AD17" s="111" t="s">
        <v>67</v>
      </c>
      <c r="AE17" s="39">
        <f>SUMIF($M$81:$M$105,"合計",$N$81:$N$105)</f>
        <v>409549</v>
      </c>
      <c r="AF17" s="39">
        <f>SUMIF($M$81:$M$105,"合計",$O$81:$O$105)</f>
        <v>23057</v>
      </c>
      <c r="AG17" s="84">
        <f t="shared" si="17"/>
        <v>5.6298513730957712E-2</v>
      </c>
      <c r="AH17" s="39">
        <f>SUMIF($M$81:$M$105,"合計",$P$81:$P$105)</f>
        <v>75694</v>
      </c>
      <c r="AI17" s="84">
        <f t="shared" si="18"/>
        <v>0.18482281729414551</v>
      </c>
      <c r="AJ17" s="39">
        <f>SUMIF($M$81:$M$105,"合計",$Q$81:$Q$105)</f>
        <v>32741</v>
      </c>
      <c r="AK17" s="84">
        <f t="shared" si="19"/>
        <v>7.9944036000576243E-2</v>
      </c>
      <c r="AM17" s="242"/>
      <c r="AN17" s="111" t="s">
        <v>67</v>
      </c>
      <c r="AO17" s="84">
        <f t="shared" si="20"/>
        <v>0.67893463297432055</v>
      </c>
    </row>
    <row r="18" spans="2:41" ht="14.25" customHeight="1">
      <c r="B18" s="241"/>
      <c r="C18" s="169" t="s">
        <v>156</v>
      </c>
      <c r="D18" s="157">
        <f t="shared" ref="D18:D49" si="27">N63</f>
        <v>12891</v>
      </c>
      <c r="E18" s="158">
        <f t="shared" ref="E18:E49" si="28">O63</f>
        <v>998</v>
      </c>
      <c r="F18" s="159">
        <f t="shared" ref="F18:F96" si="29">IFERROR(E18/D18,"-")</f>
        <v>7.741835389031107E-2</v>
      </c>
      <c r="G18" s="158">
        <f>P63</f>
        <v>2807</v>
      </c>
      <c r="H18" s="159">
        <f t="shared" ref="H18:H96" si="30">IFERROR(G18/D18,"-")</f>
        <v>0.21774881700411139</v>
      </c>
      <c r="I18" s="158">
        <f>Q63</f>
        <v>1048</v>
      </c>
      <c r="J18" s="159">
        <f t="shared" ref="J18:J96" si="31">IFERROR(I18/D18,"-")</f>
        <v>8.1297028934915833E-2</v>
      </c>
      <c r="K18" s="90"/>
      <c r="L18" s="76"/>
      <c r="M18" s="76" t="s">
        <v>156</v>
      </c>
      <c r="N18" s="39">
        <v>13</v>
      </c>
      <c r="O18" s="39">
        <v>0</v>
      </c>
      <c r="P18" s="39">
        <v>2</v>
      </c>
      <c r="Q18" s="39">
        <v>0</v>
      </c>
      <c r="S18" s="104" t="s">
        <v>80</v>
      </c>
      <c r="T18" s="104" t="s">
        <v>138</v>
      </c>
      <c r="U18" s="36">
        <f>(D21-SUM(E21,G21,I21))/D21</f>
        <v>0.61637403946315616</v>
      </c>
      <c r="V18" s="53">
        <v>13</v>
      </c>
      <c r="W18" s="109" t="s">
        <v>89</v>
      </c>
      <c r="X18" s="36">
        <f t="shared" si="3"/>
        <v>3.847804074347401E-2</v>
      </c>
      <c r="Y18" s="36">
        <f t="shared" si="4"/>
        <v>0.141091870183809</v>
      </c>
      <c r="Z18" s="36">
        <f t="shared" si="5"/>
        <v>7.2854274289048684E-2</v>
      </c>
      <c r="AA18" s="36">
        <f t="shared" si="21"/>
        <v>0.7475758147836683</v>
      </c>
      <c r="AC18" s="240" t="s">
        <v>62</v>
      </c>
      <c r="AD18" s="104" t="s">
        <v>138</v>
      </c>
      <c r="AE18" s="39">
        <f>SUMIF($M$106:$M$130,"自己負担割合1割",$N$106:$N$130)</f>
        <v>181297</v>
      </c>
      <c r="AF18" s="39">
        <f>SUMIF($M$106:$M$130,"自己負担割合1割",$O$106:$O$130)</f>
        <v>6213</v>
      </c>
      <c r="AG18" s="84">
        <f t="shared" si="17"/>
        <v>3.4269734193064422E-2</v>
      </c>
      <c r="AH18" s="39">
        <f>SUMIF($M$106:$M$130,"自己負担割合1割",$P$106:$P$130)</f>
        <v>23848</v>
      </c>
      <c r="AI18" s="84">
        <f t="shared" si="18"/>
        <v>0.13154106245552877</v>
      </c>
      <c r="AJ18" s="39">
        <f>SUMIF($M$106:$M$130,"自己負担割合1割",$Q$106:$Q$130)</f>
        <v>12364</v>
      </c>
      <c r="AK18" s="84">
        <f t="shared" si="19"/>
        <v>6.8197488099637604E-2</v>
      </c>
      <c r="AM18" s="240" t="s">
        <v>62</v>
      </c>
      <c r="AN18" s="104" t="s">
        <v>138</v>
      </c>
      <c r="AO18" s="84">
        <f t="shared" si="20"/>
        <v>0.76599171525176923</v>
      </c>
    </row>
    <row r="19" spans="2:41" ht="14.25" customHeight="1">
      <c r="B19" s="241"/>
      <c r="C19" s="127" t="s">
        <v>199</v>
      </c>
      <c r="D19" s="128">
        <f t="shared" si="27"/>
        <v>591</v>
      </c>
      <c r="E19" s="129">
        <f t="shared" si="28"/>
        <v>8</v>
      </c>
      <c r="F19" s="121">
        <f t="shared" si="29"/>
        <v>1.3536379018612521E-2</v>
      </c>
      <c r="G19" s="129">
        <f>P64</f>
        <v>41</v>
      </c>
      <c r="H19" s="121">
        <f t="shared" si="30"/>
        <v>6.9373942470389166E-2</v>
      </c>
      <c r="I19" s="129">
        <f>Q64</f>
        <v>30</v>
      </c>
      <c r="J19" s="121">
        <f t="shared" si="31"/>
        <v>5.0761421319796954E-2</v>
      </c>
      <c r="K19" s="90"/>
      <c r="L19" s="76"/>
      <c r="M19" s="76" t="s">
        <v>199</v>
      </c>
      <c r="N19" s="39">
        <v>3</v>
      </c>
      <c r="O19" s="39">
        <v>0</v>
      </c>
      <c r="P19" s="39">
        <v>0</v>
      </c>
      <c r="Q19" s="39">
        <v>0</v>
      </c>
      <c r="S19" s="104"/>
      <c r="T19" s="104" t="s">
        <v>273</v>
      </c>
      <c r="U19" s="36">
        <f>(D22-SUM(E22,G22,I22))/D22</f>
        <v>0.53896649511605921</v>
      </c>
      <c r="V19" s="53">
        <v>14</v>
      </c>
      <c r="W19" s="109" t="s">
        <v>90</v>
      </c>
      <c r="X19" s="36">
        <f t="shared" si="3"/>
        <v>3.6010382767704942E-2</v>
      </c>
      <c r="Y19" s="36">
        <f t="shared" si="4"/>
        <v>0.13170230900356422</v>
      </c>
      <c r="Z19" s="36">
        <f t="shared" si="5"/>
        <v>6.7546102587943593E-2</v>
      </c>
      <c r="AA19" s="36">
        <f t="shared" si="21"/>
        <v>0.76474120564078718</v>
      </c>
      <c r="AC19" s="241"/>
      <c r="AD19" s="104" t="s">
        <v>273</v>
      </c>
      <c r="AE19" s="39">
        <f>SUMIF($M$106:$M$130,"自己負担割合2割",$N$106:$N$130)</f>
        <v>43563</v>
      </c>
      <c r="AF19" s="39">
        <f>SUMIF($M$106:$M$130,"自己負担割合2割",$O$106:$O$130)</f>
        <v>2244</v>
      </c>
      <c r="AG19" s="84">
        <f>IFERROR(AF19/AE19,"-")</f>
        <v>5.1511603884030026E-2</v>
      </c>
      <c r="AH19" s="39">
        <f>SUMIF($M$106:$M$130,"自己負担割合2割",$P$106:$P$130)</f>
        <v>7580</v>
      </c>
      <c r="AI19" s="84">
        <f>IFERROR(AH19/AE19,"-")</f>
        <v>0.17400087229988753</v>
      </c>
      <c r="AJ19" s="39">
        <f>SUMIF($M$106:$M$130,"自己負担割合2割",$Q$106:$Q$130)</f>
        <v>3508</v>
      </c>
      <c r="AK19" s="84">
        <f>IFERROR(AJ19/AE19,"-")</f>
        <v>8.0527052774143196E-2</v>
      </c>
      <c r="AM19" s="241"/>
      <c r="AN19" s="104" t="s">
        <v>273</v>
      </c>
      <c r="AO19" s="84">
        <f t="shared" si="20"/>
        <v>0.69396047104193925</v>
      </c>
    </row>
    <row r="20" spans="2:41" ht="14.25" customHeight="1">
      <c r="B20" s="242"/>
      <c r="C20" s="149" t="s">
        <v>67</v>
      </c>
      <c r="D20" s="125">
        <f t="shared" si="27"/>
        <v>126573</v>
      </c>
      <c r="E20" s="126">
        <f t="shared" si="28"/>
        <v>10671</v>
      </c>
      <c r="F20" s="120">
        <f t="shared" si="29"/>
        <v>8.4307079708942662E-2</v>
      </c>
      <c r="G20" s="126">
        <f>P65</f>
        <v>29699</v>
      </c>
      <c r="H20" s="120">
        <f t="shared" si="30"/>
        <v>0.23463929906062114</v>
      </c>
      <c r="I20" s="126">
        <f>Q65</f>
        <v>9789</v>
      </c>
      <c r="J20" s="120">
        <f t="shared" si="31"/>
        <v>7.7338768931762697E-2</v>
      </c>
      <c r="K20" s="90"/>
      <c r="L20" s="76"/>
      <c r="M20" s="109" t="s">
        <v>67</v>
      </c>
      <c r="N20" s="39">
        <v>312</v>
      </c>
      <c r="O20" s="39">
        <v>21</v>
      </c>
      <c r="P20" s="39">
        <v>32</v>
      </c>
      <c r="Q20" s="39">
        <v>14</v>
      </c>
      <c r="S20" s="104"/>
      <c r="T20" s="104" t="s">
        <v>156</v>
      </c>
      <c r="U20" s="36">
        <f>(D23-SUM(E23,G23,I23))/D23</f>
        <v>0.61241970021413272</v>
      </c>
      <c r="V20" s="53">
        <v>15</v>
      </c>
      <c r="W20" s="109" t="s">
        <v>91</v>
      </c>
      <c r="X20" s="36">
        <f t="shared" si="3"/>
        <v>3.2343819229065131E-2</v>
      </c>
      <c r="Y20" s="36">
        <f t="shared" si="4"/>
        <v>0.12464923940333776</v>
      </c>
      <c r="Z20" s="36">
        <f t="shared" si="5"/>
        <v>6.2873177627275983E-2</v>
      </c>
      <c r="AA20" s="36">
        <f t="shared" si="21"/>
        <v>0.78013376374032106</v>
      </c>
      <c r="AC20" s="241"/>
      <c r="AD20" s="104" t="s">
        <v>156</v>
      </c>
      <c r="AE20" s="39">
        <f>SUMIF($M$106:$M$130,"自己負担割合3割",$N$106:$N$130)</f>
        <v>14056</v>
      </c>
      <c r="AF20" s="39">
        <f>SUMIF($M$106:$M$130,"自己負担割合3割",$O$106:$O$130)</f>
        <v>652</v>
      </c>
      <c r="AG20" s="84">
        <f t="shared" si="17"/>
        <v>4.6385885031303357E-2</v>
      </c>
      <c r="AH20" s="39">
        <f>SUMIF($M$106:$M$130,"自己負担割合3割",$P$106:$P$130)</f>
        <v>2198</v>
      </c>
      <c r="AI20" s="84">
        <f t="shared" si="18"/>
        <v>0.15637450199203187</v>
      </c>
      <c r="AJ20" s="39">
        <f>SUMIF($M$106:$M$130,"自己負担割合3割",$Q$106:$Q$130)</f>
        <v>1163</v>
      </c>
      <c r="AK20" s="84">
        <f t="shared" si="19"/>
        <v>8.2740466704610133E-2</v>
      </c>
      <c r="AM20" s="241"/>
      <c r="AN20" s="104" t="s">
        <v>156</v>
      </c>
      <c r="AO20" s="84">
        <f t="shared" si="20"/>
        <v>0.71449914627205469</v>
      </c>
    </row>
    <row r="21" spans="2:41" ht="14.25" customHeight="1">
      <c r="B21" s="240" t="s">
        <v>80</v>
      </c>
      <c r="C21" s="123" t="s">
        <v>138</v>
      </c>
      <c r="D21" s="125">
        <f t="shared" si="27"/>
        <v>66239</v>
      </c>
      <c r="E21" s="126">
        <f t="shared" si="28"/>
        <v>5256</v>
      </c>
      <c r="F21" s="120">
        <f t="shared" si="29"/>
        <v>7.9349023988888726E-2</v>
      </c>
      <c r="G21" s="126">
        <f>P66</f>
        <v>15200</v>
      </c>
      <c r="H21" s="120">
        <f t="shared" si="30"/>
        <v>0.22947206328597955</v>
      </c>
      <c r="I21" s="126">
        <f>Q66</f>
        <v>4955</v>
      </c>
      <c r="J21" s="120">
        <f t="shared" si="31"/>
        <v>7.4804873261975574E-2</v>
      </c>
      <c r="K21" s="90"/>
      <c r="L21" s="76" t="s">
        <v>71</v>
      </c>
      <c r="M21" s="76" t="s">
        <v>138</v>
      </c>
      <c r="N21" s="39">
        <v>363</v>
      </c>
      <c r="O21" s="39">
        <v>14</v>
      </c>
      <c r="P21" s="39">
        <v>60</v>
      </c>
      <c r="Q21" s="39">
        <v>18</v>
      </c>
      <c r="S21" s="104"/>
      <c r="T21" s="111" t="s">
        <v>67</v>
      </c>
      <c r="U21" s="36">
        <f>(D25-SUM(E25,G25,I25))/D25</f>
        <v>0.60230812277608248</v>
      </c>
      <c r="V21" s="53">
        <v>16</v>
      </c>
      <c r="W21" s="109" t="s">
        <v>92</v>
      </c>
      <c r="X21" s="36">
        <f t="shared" si="3"/>
        <v>2.8355486056815222E-2</v>
      </c>
      <c r="Y21" s="36">
        <f t="shared" si="4"/>
        <v>0.11378681261402138</v>
      </c>
      <c r="Z21" s="36">
        <f t="shared" si="5"/>
        <v>5.9760229345843109E-2</v>
      </c>
      <c r="AA21" s="36">
        <f t="shared" si="21"/>
        <v>0.79809747198332026</v>
      </c>
      <c r="AC21" s="242"/>
      <c r="AD21" s="111" t="s">
        <v>67</v>
      </c>
      <c r="AE21" s="39">
        <f>SUMIF($M$106:$M$130,"合計",$N$106:$N$130)</f>
        <v>250885</v>
      </c>
      <c r="AF21" s="39">
        <f>SUMIF($M$106:$M$130,"合計",$O$106:$O$130)</f>
        <v>9128</v>
      </c>
      <c r="AG21" s="84">
        <f t="shared" si="17"/>
        <v>3.6383203459752475E-2</v>
      </c>
      <c r="AH21" s="39">
        <f>SUMIF($M$106:$M$130,"合計",$P$106:$P$130)</f>
        <v>33764</v>
      </c>
      <c r="AI21" s="84">
        <f t="shared" si="18"/>
        <v>0.13457958825756822</v>
      </c>
      <c r="AJ21" s="39">
        <f>SUMIF($M$106:$M$130,"合計",$Q$106:$Q$130)</f>
        <v>17133</v>
      </c>
      <c r="AK21" s="84">
        <f t="shared" si="19"/>
        <v>6.8290252506128302E-2</v>
      </c>
      <c r="AM21" s="242"/>
      <c r="AN21" s="111" t="s">
        <v>67</v>
      </c>
      <c r="AO21" s="84">
        <f t="shared" si="20"/>
        <v>0.76074695577655105</v>
      </c>
    </row>
    <row r="22" spans="2:41" ht="14.25" customHeight="1">
      <c r="B22" s="241"/>
      <c r="C22" s="163" t="s">
        <v>273</v>
      </c>
      <c r="D22" s="211">
        <f t="shared" si="27"/>
        <v>19042</v>
      </c>
      <c r="E22" s="212">
        <f t="shared" si="28"/>
        <v>1959</v>
      </c>
      <c r="F22" s="213">
        <f>IFERROR(E22/D22,"-")</f>
        <v>0.1028778489654448</v>
      </c>
      <c r="G22" s="212">
        <f>P67</f>
        <v>5264</v>
      </c>
      <c r="H22" s="213">
        <f>IFERROR(G22/D22,"-")</f>
        <v>0.27644155025732592</v>
      </c>
      <c r="I22" s="212">
        <f>Q67</f>
        <v>1556</v>
      </c>
      <c r="J22" s="213">
        <f>IFERROR(I22/D22,"-")</f>
        <v>8.1714105661170044E-2</v>
      </c>
      <c r="K22" s="90"/>
      <c r="L22" s="76"/>
      <c r="M22" s="76" t="s">
        <v>273</v>
      </c>
      <c r="N22" s="39">
        <v>42</v>
      </c>
      <c r="O22" s="39">
        <v>2</v>
      </c>
      <c r="P22" s="39">
        <v>8</v>
      </c>
      <c r="Q22" s="39">
        <v>1</v>
      </c>
      <c r="S22" s="104" t="s">
        <v>81</v>
      </c>
      <c r="T22" s="104" t="s">
        <v>138</v>
      </c>
      <c r="U22" s="36">
        <f>(D26-SUM(E26,G26,I26))/D26</f>
        <v>0.64040057703163222</v>
      </c>
      <c r="V22" s="53">
        <v>17</v>
      </c>
      <c r="W22" s="109" t="s">
        <v>93</v>
      </c>
      <c r="X22" s="36">
        <f t="shared" si="3"/>
        <v>2.6368357970435477E-2</v>
      </c>
      <c r="Y22" s="36">
        <f t="shared" si="4"/>
        <v>0.10498171425059159</v>
      </c>
      <c r="Z22" s="36">
        <f t="shared" si="5"/>
        <v>5.2675251236977166E-2</v>
      </c>
      <c r="AA22" s="36">
        <f t="shared" si="21"/>
        <v>0.81597467654199574</v>
      </c>
      <c r="AC22" s="240" t="s">
        <v>63</v>
      </c>
      <c r="AD22" s="104" t="s">
        <v>138</v>
      </c>
      <c r="AE22" s="39">
        <f>SUMIF($M$131:$M$155,"自己負担割合1割",$N$131:$N$155)</f>
        <v>81744</v>
      </c>
      <c r="AF22" s="39">
        <f>SUMIF($M$131:$M$155,"自己負担割合1割",$O$131:$O$155)</f>
        <v>1557</v>
      </c>
      <c r="AG22" s="84">
        <f t="shared" si="17"/>
        <v>1.9047269524368762E-2</v>
      </c>
      <c r="AH22" s="39">
        <f>SUMIF($M$131:$M$155,"自己負担割合1割",$P$131:$P$155)</f>
        <v>7790</v>
      </c>
      <c r="AI22" s="84">
        <f t="shared" si="18"/>
        <v>9.5297514190643959E-2</v>
      </c>
      <c r="AJ22" s="39">
        <f>SUMIF($M$131:$M$155,"自己負担割合1割",$Q$131:$Q$155)</f>
        <v>3858</v>
      </c>
      <c r="AK22" s="84">
        <f t="shared" si="19"/>
        <v>4.7196124486200822E-2</v>
      </c>
      <c r="AM22" s="240" t="s">
        <v>63</v>
      </c>
      <c r="AN22" s="104" t="s">
        <v>138</v>
      </c>
      <c r="AO22" s="84">
        <f t="shared" si="20"/>
        <v>0.83845909179878642</v>
      </c>
    </row>
    <row r="23" spans="2:41" ht="14.25" customHeight="1">
      <c r="B23" s="241"/>
      <c r="C23" s="169" t="s">
        <v>156</v>
      </c>
      <c r="D23" s="157">
        <f t="shared" si="27"/>
        <v>8873</v>
      </c>
      <c r="E23" s="158">
        <f t="shared" si="28"/>
        <v>690</v>
      </c>
      <c r="F23" s="159">
        <f t="shared" si="29"/>
        <v>7.7764003155640707E-2</v>
      </c>
      <c r="G23" s="158">
        <f t="shared" ref="G23:G54" si="32">P68</f>
        <v>2021</v>
      </c>
      <c r="H23" s="159">
        <f t="shared" si="30"/>
        <v>0.22776963822833315</v>
      </c>
      <c r="I23" s="158">
        <f t="shared" ref="I23:I54" si="33">Q68</f>
        <v>728</v>
      </c>
      <c r="J23" s="159">
        <f t="shared" si="31"/>
        <v>8.2046658401893388E-2</v>
      </c>
      <c r="K23" s="90"/>
      <c r="L23" s="76"/>
      <c r="M23" s="76" t="s">
        <v>156</v>
      </c>
      <c r="N23" s="39">
        <v>10</v>
      </c>
      <c r="O23" s="39">
        <v>0</v>
      </c>
      <c r="P23" s="39">
        <v>1</v>
      </c>
      <c r="Q23" s="39">
        <v>0</v>
      </c>
      <c r="S23" s="104"/>
      <c r="T23" s="104" t="s">
        <v>273</v>
      </c>
      <c r="U23" s="36">
        <f>(D27-SUM(E27,G27,I27))/D27</f>
        <v>0.57101159843305938</v>
      </c>
      <c r="V23" s="53">
        <v>18</v>
      </c>
      <c r="W23" s="109" t="s">
        <v>94</v>
      </c>
      <c r="X23" s="36">
        <f t="shared" si="3"/>
        <v>2.0907611893800408E-2</v>
      </c>
      <c r="Y23" s="36">
        <f t="shared" si="4"/>
        <v>9.7130395652324411E-2</v>
      </c>
      <c r="Z23" s="36">
        <f t="shared" si="5"/>
        <v>4.9984423136834086E-2</v>
      </c>
      <c r="AA23" s="36">
        <f t="shared" si="21"/>
        <v>0.83197756931704114</v>
      </c>
      <c r="AC23" s="241"/>
      <c r="AD23" s="104" t="s">
        <v>273</v>
      </c>
      <c r="AE23" s="39">
        <f>SUMIF($M$131:$M$155,"自己負担割合2割",$N$131:$N$155)</f>
        <v>17716</v>
      </c>
      <c r="AF23" s="39">
        <f>SUMIF($M$131:$M$155,"自己負担割合2割",$O$131:$O$155)</f>
        <v>590</v>
      </c>
      <c r="AG23" s="84">
        <f>IFERROR(AF23/AE23,"-")</f>
        <v>3.3303228719801313E-2</v>
      </c>
      <c r="AH23" s="39">
        <f>SUMIF($M$131:$M$155,"自己負担割合2割",$P$131:$P$155)</f>
        <v>2258</v>
      </c>
      <c r="AI23" s="84">
        <f>IFERROR(AH23/AE23,"-")</f>
        <v>0.12745540754120568</v>
      </c>
      <c r="AJ23" s="39">
        <f>SUMIF($M$131:$M$155,"自己負担割合2割",$Q$131:$Q$155)</f>
        <v>1074</v>
      </c>
      <c r="AK23" s="84">
        <f>IFERROR(AJ23/AE23,"-")</f>
        <v>6.0623165500112895E-2</v>
      </c>
      <c r="AM23" s="241"/>
      <c r="AN23" s="104" t="s">
        <v>273</v>
      </c>
      <c r="AO23" s="84">
        <f t="shared" si="20"/>
        <v>0.77861819823888012</v>
      </c>
    </row>
    <row r="24" spans="2:41" ht="14.25" customHeight="1">
      <c r="B24" s="241"/>
      <c r="C24" s="127" t="s">
        <v>199</v>
      </c>
      <c r="D24" s="128">
        <f t="shared" si="27"/>
        <v>555</v>
      </c>
      <c r="E24" s="129">
        <f t="shared" si="28"/>
        <v>7</v>
      </c>
      <c r="F24" s="121">
        <f t="shared" si="29"/>
        <v>1.2612612612612612E-2</v>
      </c>
      <c r="G24" s="129">
        <f t="shared" si="32"/>
        <v>17</v>
      </c>
      <c r="H24" s="121">
        <f t="shared" si="30"/>
        <v>3.063063063063063E-2</v>
      </c>
      <c r="I24" s="129">
        <f t="shared" si="33"/>
        <v>12</v>
      </c>
      <c r="J24" s="121">
        <f t="shared" si="31"/>
        <v>2.1621621621621623E-2</v>
      </c>
      <c r="K24" s="90"/>
      <c r="L24" s="76"/>
      <c r="M24" s="76" t="s">
        <v>199</v>
      </c>
      <c r="N24" s="39">
        <v>4</v>
      </c>
      <c r="O24" s="39">
        <v>0</v>
      </c>
      <c r="P24" s="39">
        <v>0</v>
      </c>
      <c r="Q24" s="39">
        <v>0</v>
      </c>
      <c r="S24" s="104"/>
      <c r="T24" s="104" t="s">
        <v>156</v>
      </c>
      <c r="U24" s="36">
        <f>(D28-SUM(E28,G28,I28))/D28</f>
        <v>0.63456533055700159</v>
      </c>
      <c r="V24" s="53">
        <v>19</v>
      </c>
      <c r="W24" s="109" t="s">
        <v>95</v>
      </c>
      <c r="X24" s="36">
        <f t="shared" si="3"/>
        <v>1.7022754907069653E-2</v>
      </c>
      <c r="Y24" s="36">
        <f t="shared" si="4"/>
        <v>8.8240402987667194E-2</v>
      </c>
      <c r="Z24" s="36">
        <f t="shared" si="5"/>
        <v>4.5509814139308664E-2</v>
      </c>
      <c r="AA24" s="36">
        <f t="shared" si="21"/>
        <v>0.84922702796595451</v>
      </c>
      <c r="AC24" s="241"/>
      <c r="AD24" s="104" t="s">
        <v>156</v>
      </c>
      <c r="AE24" s="39">
        <f>SUMIF($M$131:$M$155,"自己負担割合3割",$N$131:$N$155)</f>
        <v>5549</v>
      </c>
      <c r="AF24" s="39">
        <f>SUMIF($M$131:$M$155,"自己負担割合3割",$O$131:$O$155)</f>
        <v>153</v>
      </c>
      <c r="AG24" s="84">
        <f t="shared" si="17"/>
        <v>2.757253559199856E-2</v>
      </c>
      <c r="AH24" s="39">
        <f>SUMIF($M$131:$M$155,"自己負担割合3割",$P$131:$P$155)</f>
        <v>643</v>
      </c>
      <c r="AI24" s="84">
        <f t="shared" si="18"/>
        <v>0.11587673454676518</v>
      </c>
      <c r="AJ24" s="39">
        <f>SUMIF($M$131:$M$155,"自己負担割合3割",$Q$131:$Q$155)</f>
        <v>354</v>
      </c>
      <c r="AK24" s="84">
        <f t="shared" si="19"/>
        <v>6.3795278428545682E-2</v>
      </c>
      <c r="AM24" s="241"/>
      <c r="AN24" s="104" t="s">
        <v>156</v>
      </c>
      <c r="AO24" s="84">
        <f t="shared" si="20"/>
        <v>0.79275545143269055</v>
      </c>
    </row>
    <row r="25" spans="2:41" ht="14.25" customHeight="1">
      <c r="B25" s="242"/>
      <c r="C25" s="149" t="s">
        <v>67</v>
      </c>
      <c r="D25" s="125">
        <f t="shared" si="27"/>
        <v>94709</v>
      </c>
      <c r="E25" s="126">
        <f t="shared" si="28"/>
        <v>7912</v>
      </c>
      <c r="F25" s="120">
        <f t="shared" si="29"/>
        <v>8.3540107064798488E-2</v>
      </c>
      <c r="G25" s="126">
        <f t="shared" si="32"/>
        <v>22502</v>
      </c>
      <c r="H25" s="120">
        <f t="shared" si="30"/>
        <v>0.23759093644743373</v>
      </c>
      <c r="I25" s="126">
        <f t="shared" si="33"/>
        <v>7251</v>
      </c>
      <c r="J25" s="120">
        <f t="shared" si="31"/>
        <v>7.6560833711685261E-2</v>
      </c>
      <c r="K25" s="90"/>
      <c r="L25" s="76"/>
      <c r="M25" s="109" t="s">
        <v>67</v>
      </c>
      <c r="N25" s="39">
        <v>419</v>
      </c>
      <c r="O25" s="39">
        <v>16</v>
      </c>
      <c r="P25" s="39">
        <v>69</v>
      </c>
      <c r="Q25" s="39">
        <v>19</v>
      </c>
      <c r="S25" s="104"/>
      <c r="T25" s="111" t="s">
        <v>67</v>
      </c>
      <c r="U25" s="36">
        <f>(D30-SUM(E30,G30,I30))/D30</f>
        <v>0.62854290227401421</v>
      </c>
      <c r="V25" s="53">
        <v>20</v>
      </c>
      <c r="W25" s="109" t="s">
        <v>96</v>
      </c>
      <c r="X25" s="36">
        <f t="shared" si="3"/>
        <v>1.5376315079579175E-2</v>
      </c>
      <c r="Y25" s="36">
        <f t="shared" si="4"/>
        <v>8.0658214189371455E-2</v>
      </c>
      <c r="Z25" s="36">
        <f t="shared" si="5"/>
        <v>3.5446452657135148E-2</v>
      </c>
      <c r="AA25" s="36">
        <f t="shared" si="21"/>
        <v>0.86851901807391418</v>
      </c>
      <c r="AC25" s="242"/>
      <c r="AD25" s="111" t="s">
        <v>67</v>
      </c>
      <c r="AE25" s="39">
        <f>SUMIF($M$131:$M$155,"合計",$N$131:$N$155)</f>
        <v>117676</v>
      </c>
      <c r="AF25" s="39">
        <f>SUMIF($M$131:$M$155,"合計",$O$131:$O$155)</f>
        <v>2310</v>
      </c>
      <c r="AG25" s="84">
        <f t="shared" si="17"/>
        <v>1.9630170977939426E-2</v>
      </c>
      <c r="AH25" s="39">
        <f>SUMIF($M$131:$M$155,"合計",$P$131:$P$155)</f>
        <v>10794</v>
      </c>
      <c r="AI25" s="84">
        <f t="shared" si="18"/>
        <v>9.1726435296916958E-2</v>
      </c>
      <c r="AJ25" s="39">
        <f>SUMIF($M$131:$M$155,"合計",$Q$131:$Q$155)</f>
        <v>5329</v>
      </c>
      <c r="AK25" s="84">
        <f t="shared" si="19"/>
        <v>4.5285359801488831E-2</v>
      </c>
      <c r="AM25" s="242"/>
      <c r="AN25" s="111" t="s">
        <v>67</v>
      </c>
      <c r="AO25" s="84">
        <f t="shared" si="20"/>
        <v>0.84335803392365483</v>
      </c>
    </row>
    <row r="26" spans="2:41" ht="14.25" customHeight="1">
      <c r="B26" s="240" t="s">
        <v>81</v>
      </c>
      <c r="C26" s="123" t="s">
        <v>138</v>
      </c>
      <c r="D26" s="125">
        <f t="shared" si="27"/>
        <v>47831</v>
      </c>
      <c r="E26" s="126">
        <f t="shared" si="28"/>
        <v>3238</v>
      </c>
      <c r="F26" s="120">
        <f t="shared" si="29"/>
        <v>6.7696682068114827E-2</v>
      </c>
      <c r="G26" s="126">
        <f t="shared" si="32"/>
        <v>10346</v>
      </c>
      <c r="H26" s="120">
        <f t="shared" si="30"/>
        <v>0.21630323430411239</v>
      </c>
      <c r="I26" s="126">
        <f t="shared" si="33"/>
        <v>3616</v>
      </c>
      <c r="J26" s="120">
        <f t="shared" si="31"/>
        <v>7.5599506596140578E-2</v>
      </c>
      <c r="K26" s="90"/>
      <c r="L26" s="76" t="s">
        <v>72</v>
      </c>
      <c r="M26" s="76" t="s">
        <v>138</v>
      </c>
      <c r="N26" s="39">
        <v>420</v>
      </c>
      <c r="O26" s="39">
        <v>10</v>
      </c>
      <c r="P26" s="39">
        <v>67</v>
      </c>
      <c r="Q26" s="39">
        <v>18</v>
      </c>
      <c r="S26" s="104" t="s">
        <v>82</v>
      </c>
      <c r="T26" s="104" t="s">
        <v>138</v>
      </c>
      <c r="U26" s="36">
        <f>(D31-SUM(E31,G31,I31))/D31</f>
        <v>0.65739928470207165</v>
      </c>
      <c r="V26" s="53">
        <v>21</v>
      </c>
      <c r="W26" s="109" t="s">
        <v>97</v>
      </c>
      <c r="X26" s="36">
        <f t="shared" si="3"/>
        <v>1.1644535240040858E-2</v>
      </c>
      <c r="Y26" s="36">
        <f t="shared" si="4"/>
        <v>7.116104868913857E-2</v>
      </c>
      <c r="Z26" s="36">
        <f t="shared" si="5"/>
        <v>3.1733060946544094E-2</v>
      </c>
      <c r="AA26" s="36">
        <f t="shared" si="21"/>
        <v>0.88546135512427648</v>
      </c>
      <c r="AC26" s="240" t="s">
        <v>64</v>
      </c>
      <c r="AD26" s="104" t="s">
        <v>138</v>
      </c>
      <c r="AE26" s="39">
        <f>SUMIF($M$156:$M$280,"自己負担割合1割",$N$156:$N$280)</f>
        <v>25756</v>
      </c>
      <c r="AF26" s="39">
        <f>SUMIF($M$156:$M$280,"自己負担割合1割",$O$156:$O$280)</f>
        <v>214</v>
      </c>
      <c r="AG26" s="84">
        <f>IFERROR(AF26/AE26,"-")</f>
        <v>8.3087435937257339E-3</v>
      </c>
      <c r="AH26" s="39">
        <f>SUMIF($M$156:$M$280,"自己負担割合1割",$P$156:$P$280)</f>
        <v>1604</v>
      </c>
      <c r="AI26" s="84">
        <f t="shared" si="18"/>
        <v>6.2276751048299425E-2</v>
      </c>
      <c r="AJ26" s="39">
        <f>SUMIF($M$156:$M$280,"自己負担割合1割",$Q$156:$Q$280)</f>
        <v>612</v>
      </c>
      <c r="AK26" s="84">
        <f>IFERROR(AJ26/AE26,"-")</f>
        <v>2.3761453641869854E-2</v>
      </c>
      <c r="AM26" s="240" t="s">
        <v>64</v>
      </c>
      <c r="AN26" s="104" t="s">
        <v>138</v>
      </c>
      <c r="AO26" s="84">
        <f>(AE26-SUM(AF26,AH26,AJ26))/AE26</f>
        <v>0.905653051716105</v>
      </c>
    </row>
    <row r="27" spans="2:41" ht="14.25" customHeight="1">
      <c r="B27" s="241"/>
      <c r="C27" s="163" t="s">
        <v>273</v>
      </c>
      <c r="D27" s="211">
        <f t="shared" si="27"/>
        <v>13019</v>
      </c>
      <c r="E27" s="212">
        <f t="shared" si="28"/>
        <v>1199</v>
      </c>
      <c r="F27" s="213">
        <f>IFERROR(E27/D27,"-")</f>
        <v>9.2096167140333363E-2</v>
      </c>
      <c r="G27" s="212">
        <f t="shared" si="32"/>
        <v>3358</v>
      </c>
      <c r="H27" s="213">
        <f>IFERROR(G27/D27,"-")</f>
        <v>0.25793071664490358</v>
      </c>
      <c r="I27" s="212">
        <f t="shared" si="33"/>
        <v>1028</v>
      </c>
      <c r="J27" s="213">
        <f>IFERROR(I27/D27,"-")</f>
        <v>7.8961517781703669E-2</v>
      </c>
      <c r="K27" s="90"/>
      <c r="L27" s="76"/>
      <c r="M27" s="76" t="s">
        <v>273</v>
      </c>
      <c r="N27" s="39">
        <v>31</v>
      </c>
      <c r="O27" s="39">
        <v>2</v>
      </c>
      <c r="P27" s="39">
        <v>4</v>
      </c>
      <c r="Q27" s="39">
        <v>1</v>
      </c>
      <c r="S27" s="104"/>
      <c r="T27" s="104" t="s">
        <v>273</v>
      </c>
      <c r="U27" s="36">
        <f>(D32-SUM(E32,G32,I32))/D32</f>
        <v>0.5791274041564477</v>
      </c>
      <c r="V27" s="53">
        <v>22</v>
      </c>
      <c r="W27" s="109" t="s">
        <v>64</v>
      </c>
      <c r="X27" s="36">
        <f>INDEX($F:$F,(ROW()+($V27)*4))</f>
        <v>7.1057231719221774E-3</v>
      </c>
      <c r="Y27" s="36">
        <f t="shared" si="4"/>
        <v>4.8900088537764765E-2</v>
      </c>
      <c r="Z27" s="36">
        <f t="shared" si="5"/>
        <v>1.9228586347022635E-2</v>
      </c>
      <c r="AA27" s="36">
        <f t="shared" si="21"/>
        <v>0.92476560194329038</v>
      </c>
      <c r="AC27" s="241"/>
      <c r="AD27" s="104" t="s">
        <v>273</v>
      </c>
      <c r="AE27" s="39">
        <f>SUMIF($M$156:$M$280,"自己負担割合2割",$N$156:$N$280)</f>
        <v>4367</v>
      </c>
      <c r="AF27" s="39">
        <f>SUMIF($M$156:$M$280,"自己負担割合2割",$O$156:$O$280)</f>
        <v>76</v>
      </c>
      <c r="AG27" s="84">
        <f>IFERROR(AF27/AE27,"-")</f>
        <v>1.7403251660178611E-2</v>
      </c>
      <c r="AH27" s="39">
        <f>SUMIF($M$156:$M$280,"自己負担割合2割",$P$156:$P$280)</f>
        <v>379</v>
      </c>
      <c r="AI27" s="84">
        <f>IFERROR(AH27/AE27,"-")</f>
        <v>8.6787268147469662E-2</v>
      </c>
      <c r="AJ27" s="39">
        <f>SUMIF($M$156:$M$280,"自己負担割合2割",$Q$156:$Q$280)</f>
        <v>166</v>
      </c>
      <c r="AK27" s="84">
        <f>IFERROR(AJ27/AE27,"-")</f>
        <v>3.8012365468284862E-2</v>
      </c>
      <c r="AM27" s="241"/>
      <c r="AN27" s="104" t="s">
        <v>273</v>
      </c>
      <c r="AO27" s="84">
        <f>(AE27-SUM(AF27,AH27,AJ27))/AE27</f>
        <v>0.85779711472406683</v>
      </c>
    </row>
    <row r="28" spans="2:41" ht="14.25" customHeight="1">
      <c r="B28" s="241"/>
      <c r="C28" s="169" t="s">
        <v>156</v>
      </c>
      <c r="D28" s="157">
        <f t="shared" si="27"/>
        <v>5763</v>
      </c>
      <c r="E28" s="158">
        <f t="shared" si="28"/>
        <v>392</v>
      </c>
      <c r="F28" s="159">
        <f t="shared" si="29"/>
        <v>6.8020128405344438E-2</v>
      </c>
      <c r="G28" s="158">
        <f t="shared" si="32"/>
        <v>1213</v>
      </c>
      <c r="H28" s="159">
        <f t="shared" si="30"/>
        <v>0.21048065243796635</v>
      </c>
      <c r="I28" s="158">
        <f t="shared" si="33"/>
        <v>501</v>
      </c>
      <c r="J28" s="159">
        <f>IFERROR(I28/D28,"-")</f>
        <v>8.6933888599687661E-2</v>
      </c>
      <c r="K28" s="90"/>
      <c r="L28" s="76"/>
      <c r="M28" s="76" t="s">
        <v>156</v>
      </c>
      <c r="N28" s="39">
        <v>10</v>
      </c>
      <c r="O28" s="39">
        <v>0</v>
      </c>
      <c r="P28" s="39">
        <v>1</v>
      </c>
      <c r="Q28" s="39">
        <v>1</v>
      </c>
      <c r="S28" s="104"/>
      <c r="T28" s="104" t="s">
        <v>156</v>
      </c>
      <c r="U28" s="36">
        <f>(D33-SUM(E33,G33,I33))/D33</f>
        <v>0.6520409723283902</v>
      </c>
      <c r="V28" s="53">
        <v>23</v>
      </c>
      <c r="W28" s="109" t="s">
        <v>141</v>
      </c>
      <c r="X28" s="36">
        <f t="shared" si="3"/>
        <v>5.246330782200663E-2</v>
      </c>
      <c r="Y28" s="36">
        <f t="shared" si="4"/>
        <v>0.16981717092085957</v>
      </c>
      <c r="Z28" s="36">
        <f>INDEX($J:$J,(ROW()+($V28)*4))</f>
        <v>7.0421823311744888E-2</v>
      </c>
      <c r="AA28" s="36">
        <f t="shared" si="21"/>
        <v>0.70729769794538888</v>
      </c>
      <c r="AC28" s="241"/>
      <c r="AD28" s="104" t="s">
        <v>156</v>
      </c>
      <c r="AE28" s="39">
        <f>SUMIF($M$156:$M$280,"自己負担割合3割",$N$156:$N$280)</f>
        <v>1635</v>
      </c>
      <c r="AF28" s="39">
        <f>SUMIF($M$156:$M$280,"自己負担割合3割",$O$156:$O$280)</f>
        <v>17</v>
      </c>
      <c r="AG28" s="84">
        <f>IFERROR(AF28/AE28,"-")</f>
        <v>1.0397553516819572E-2</v>
      </c>
      <c r="AH28" s="39">
        <f>SUMIF($M$156:$M$280,"自己負担割合3割",$P$156:$P$280)</f>
        <v>126</v>
      </c>
      <c r="AI28" s="84">
        <f t="shared" si="18"/>
        <v>7.7064220183486243E-2</v>
      </c>
      <c r="AJ28" s="39">
        <f>SUMIF($M$156:$M$280,"自己負担割合3割",$Q$156:$Q$280)</f>
        <v>56</v>
      </c>
      <c r="AK28" s="84">
        <f>IFERROR(AJ28/AE28,"-")</f>
        <v>3.4250764525993883E-2</v>
      </c>
      <c r="AM28" s="241"/>
      <c r="AN28" s="104" t="s">
        <v>156</v>
      </c>
      <c r="AO28" s="84">
        <f>(AE28-SUM(AF28,AH28,AJ28))/AE28</f>
        <v>0.87828746177370032</v>
      </c>
    </row>
    <row r="29" spans="2:41" ht="14.25" customHeight="1">
      <c r="B29" s="241"/>
      <c r="C29" s="127" t="s">
        <v>199</v>
      </c>
      <c r="D29" s="128">
        <f t="shared" si="27"/>
        <v>493</v>
      </c>
      <c r="E29" s="129">
        <f t="shared" si="28"/>
        <v>4</v>
      </c>
      <c r="F29" s="121">
        <f t="shared" si="29"/>
        <v>8.1135902636916835E-3</v>
      </c>
      <c r="G29" s="129">
        <f t="shared" si="32"/>
        <v>19</v>
      </c>
      <c r="H29" s="121">
        <f t="shared" si="30"/>
        <v>3.8539553752535496E-2</v>
      </c>
      <c r="I29" s="129">
        <f t="shared" si="33"/>
        <v>13</v>
      </c>
      <c r="J29" s="121">
        <f t="shared" si="31"/>
        <v>2.6369168356997971E-2</v>
      </c>
      <c r="K29" s="90"/>
      <c r="L29" s="76"/>
      <c r="M29" s="76" t="s">
        <v>199</v>
      </c>
      <c r="N29" s="39">
        <v>10</v>
      </c>
      <c r="O29" s="39">
        <v>0</v>
      </c>
      <c r="P29" s="39">
        <v>0</v>
      </c>
      <c r="Q29" s="39">
        <v>0</v>
      </c>
      <c r="S29" s="104"/>
      <c r="T29" s="111" t="s">
        <v>67</v>
      </c>
      <c r="U29" s="36">
        <f>(D35-SUM(E35,G35,I35))/D35</f>
        <v>0.64520251192678413</v>
      </c>
      <c r="AC29" s="242"/>
      <c r="AD29" s="111" t="s">
        <v>67</v>
      </c>
      <c r="AE29" s="39">
        <f>SUMIF($M$156:$M$280,"合計",$N$156:$N$280)</f>
        <v>44049</v>
      </c>
      <c r="AF29" s="39">
        <f>SUMIF($M$156:$M$280,"合計",$O$156:$O$280)</f>
        <v>313</v>
      </c>
      <c r="AG29" s="84">
        <f>IFERROR(AF29/AE29,"-")</f>
        <v>7.1057231719221774E-3</v>
      </c>
      <c r="AH29" s="39">
        <f>SUMIF($M$156:$M$280,"合計",$P$156:$P$280)</f>
        <v>2154</v>
      </c>
      <c r="AI29" s="84">
        <f t="shared" si="18"/>
        <v>4.8900088537764765E-2</v>
      </c>
      <c r="AJ29" s="39">
        <f>SUMIF($M$156:$M$280,"合計",$Q$156:$Q$280)</f>
        <v>847</v>
      </c>
      <c r="AK29" s="84">
        <f>IFERROR(AJ29/AE29,"-")</f>
        <v>1.9228586347022635E-2</v>
      </c>
      <c r="AM29" s="242"/>
      <c r="AN29" s="111" t="s">
        <v>67</v>
      </c>
      <c r="AO29" s="84">
        <f>(AE29-SUM(AF29,AH29,AJ29))/AE29</f>
        <v>0.92476560194329038</v>
      </c>
    </row>
    <row r="30" spans="2:41" ht="14.25" customHeight="1">
      <c r="B30" s="242"/>
      <c r="C30" s="149" t="s">
        <v>67</v>
      </c>
      <c r="D30" s="125">
        <f t="shared" si="27"/>
        <v>67106</v>
      </c>
      <c r="E30" s="126">
        <f t="shared" si="28"/>
        <v>4833</v>
      </c>
      <c r="F30" s="120">
        <f t="shared" si="29"/>
        <v>7.2020385658510419E-2</v>
      </c>
      <c r="G30" s="126">
        <f t="shared" si="32"/>
        <v>14936</v>
      </c>
      <c r="H30" s="120">
        <f t="shared" si="30"/>
        <v>0.22257324233302536</v>
      </c>
      <c r="I30" s="126">
        <f t="shared" si="33"/>
        <v>5158</v>
      </c>
      <c r="J30" s="120">
        <f t="shared" si="31"/>
        <v>7.6863469734449977E-2</v>
      </c>
      <c r="K30" s="90"/>
      <c r="L30" s="76"/>
      <c r="M30" s="109" t="s">
        <v>67</v>
      </c>
      <c r="N30" s="39">
        <v>471</v>
      </c>
      <c r="O30" s="39">
        <v>12</v>
      </c>
      <c r="P30" s="39">
        <v>72</v>
      </c>
      <c r="Q30" s="39">
        <v>20</v>
      </c>
      <c r="S30" s="104" t="s">
        <v>83</v>
      </c>
      <c r="T30" s="104" t="s">
        <v>138</v>
      </c>
      <c r="U30" s="36">
        <f>(D36-SUM(E36,G36,I36))/D36</f>
        <v>0.6656020059402098</v>
      </c>
      <c r="AC30" s="240" t="s">
        <v>141</v>
      </c>
      <c r="AD30" s="104" t="s">
        <v>138</v>
      </c>
      <c r="AE30" s="38">
        <f>SUMIF($M$6:$M$280,"自己負担割合1割",$N$6:$N$280)</f>
        <v>939161</v>
      </c>
      <c r="AF30" s="38">
        <f>SUMIF($M$6:$M$280,"自己負担割合1割",$O$6:$O$280)</f>
        <v>46492</v>
      </c>
      <c r="AG30" s="84">
        <f t="shared" si="17"/>
        <v>4.9503759206355462E-2</v>
      </c>
      <c r="AH30" s="38">
        <f>SUMIF($M$6:$M$280,"自己負担割合1割",$P$6:$P$280)</f>
        <v>155972</v>
      </c>
      <c r="AI30" s="84">
        <f t="shared" si="18"/>
        <v>0.16607589114113555</v>
      </c>
      <c r="AJ30" s="38">
        <f>SUMIF($M$6:$M$280,"自己負担割合1割",$Q$6:$Q$280)</f>
        <v>66300</v>
      </c>
      <c r="AK30" s="84">
        <f t="shared" si="19"/>
        <v>7.0594924618888555E-2</v>
      </c>
      <c r="AM30" s="240" t="s">
        <v>141</v>
      </c>
      <c r="AN30" s="104" t="s">
        <v>138</v>
      </c>
      <c r="AO30" s="84">
        <f t="shared" si="20"/>
        <v>0.71382542503362045</v>
      </c>
    </row>
    <row r="31" spans="2:41" ht="14.25" customHeight="1">
      <c r="B31" s="240" t="s">
        <v>82</v>
      </c>
      <c r="C31" s="123" t="s">
        <v>138</v>
      </c>
      <c r="D31" s="125">
        <f t="shared" si="27"/>
        <v>59276</v>
      </c>
      <c r="E31" s="126">
        <f t="shared" si="28"/>
        <v>3650</v>
      </c>
      <c r="F31" s="120">
        <f t="shared" si="29"/>
        <v>6.1576354679802957E-2</v>
      </c>
      <c r="G31" s="126">
        <f t="shared" si="32"/>
        <v>12182</v>
      </c>
      <c r="H31" s="120">
        <f t="shared" si="30"/>
        <v>0.20551319252311223</v>
      </c>
      <c r="I31" s="126">
        <f t="shared" si="33"/>
        <v>4476</v>
      </c>
      <c r="J31" s="120">
        <f t="shared" si="31"/>
        <v>7.5511168095013154E-2</v>
      </c>
      <c r="K31" s="90"/>
      <c r="L31" s="76" t="s">
        <v>73</v>
      </c>
      <c r="M31" s="76" t="s">
        <v>138</v>
      </c>
      <c r="N31" s="39">
        <v>492</v>
      </c>
      <c r="O31" s="39">
        <v>21</v>
      </c>
      <c r="P31" s="39">
        <v>67</v>
      </c>
      <c r="Q31" s="39">
        <v>19</v>
      </c>
      <c r="S31" s="104"/>
      <c r="T31" s="104" t="s">
        <v>273</v>
      </c>
      <c r="U31" s="36">
        <f>(D37-SUM(E37,G37,I37))/D37</f>
        <v>0.58497790868924893</v>
      </c>
      <c r="AC31" s="241"/>
      <c r="AD31" s="104" t="s">
        <v>273</v>
      </c>
      <c r="AE31" s="38">
        <f>SUMIF($M$6:$M$280,"自己負担割合2割",$N$6:$N$280)</f>
        <v>241572</v>
      </c>
      <c r="AF31" s="38">
        <f>SUMIF($M$6:$M$280,"自己負担割合2割",$O$6:$O$280)</f>
        <v>17250</v>
      </c>
      <c r="AG31" s="84">
        <f>IFERROR(AF31/AE31,"-")</f>
        <v>7.1407282300928909E-2</v>
      </c>
      <c r="AH31" s="38">
        <f>SUMIF($M$6:$M$280,"自己負担割合2割",$P$6:$P$280)</f>
        <v>51114</v>
      </c>
      <c r="AI31" s="84">
        <f>IFERROR(AH31/AE31,"-")</f>
        <v>0.21158909145099597</v>
      </c>
      <c r="AJ31" s="38">
        <f>SUMIF($M$6:$M$280,"自己負担割合2割",$Q$6:$Q$280)</f>
        <v>18944</v>
      </c>
      <c r="AK31" s="84">
        <f>IFERROR(AJ31/AE31,"-")</f>
        <v>7.841968440050999E-2</v>
      </c>
      <c r="AM31" s="241"/>
      <c r="AN31" s="104" t="s">
        <v>273</v>
      </c>
      <c r="AO31" s="84">
        <f t="shared" si="20"/>
        <v>0.63858394184756506</v>
      </c>
    </row>
    <row r="32" spans="2:41" ht="14.25" customHeight="1">
      <c r="B32" s="241"/>
      <c r="C32" s="163" t="s">
        <v>273</v>
      </c>
      <c r="D32" s="211">
        <f t="shared" si="27"/>
        <v>15494</v>
      </c>
      <c r="E32" s="212">
        <f t="shared" si="28"/>
        <v>1333</v>
      </c>
      <c r="F32" s="213">
        <f>IFERROR(E32/D32,"-")</f>
        <v>8.6033303214147414E-2</v>
      </c>
      <c r="G32" s="212">
        <f t="shared" si="32"/>
        <v>3967</v>
      </c>
      <c r="H32" s="213">
        <f>IFERROR(G32/D32,"-")</f>
        <v>0.25603459403640116</v>
      </c>
      <c r="I32" s="212">
        <f t="shared" si="33"/>
        <v>1221</v>
      </c>
      <c r="J32" s="213">
        <f>IFERROR(I32/D32,"-")</f>
        <v>7.880469859300375E-2</v>
      </c>
      <c r="K32" s="90"/>
      <c r="L32" s="76"/>
      <c r="M32" s="76" t="s">
        <v>273</v>
      </c>
      <c r="N32" s="39">
        <v>47</v>
      </c>
      <c r="O32" s="39">
        <v>2</v>
      </c>
      <c r="P32" s="39">
        <v>5</v>
      </c>
      <c r="Q32" s="39">
        <v>2</v>
      </c>
      <c r="S32" s="104"/>
      <c r="T32" s="104" t="s">
        <v>156</v>
      </c>
      <c r="U32" s="36">
        <f>(D38-SUM(E38,G38,I38))/D38</f>
        <v>0.6403854577310556</v>
      </c>
      <c r="AC32" s="241"/>
      <c r="AD32" s="104" t="s">
        <v>156</v>
      </c>
      <c r="AE32" s="38">
        <f>SUMIF($M$6:$M$280,"自己負担割合3割",$N$6:$N$280)</f>
        <v>96797</v>
      </c>
      <c r="AF32" s="38">
        <f>SUMIF($M$6:$M$280,"自己負担割合3割",$O$6:$O$280)</f>
        <v>5710</v>
      </c>
      <c r="AG32" s="84">
        <f t="shared" si="17"/>
        <v>5.8989431490645373E-2</v>
      </c>
      <c r="AH32" s="38">
        <f>SUMIF($M$6:$M$280,"自己負担割合3割",$P$6:$P$280)</f>
        <v>17449</v>
      </c>
      <c r="AI32" s="84">
        <f t="shared" si="18"/>
        <v>0.18026385115241175</v>
      </c>
      <c r="AJ32" s="38">
        <f>SUMIF($M$6:$M$280,"自己負担割合3割",$Q$6:$Q$280)</f>
        <v>7733</v>
      </c>
      <c r="AK32" s="84">
        <f t="shared" si="19"/>
        <v>7.9888839530150732E-2</v>
      </c>
      <c r="AM32" s="241"/>
      <c r="AN32" s="104" t="s">
        <v>156</v>
      </c>
      <c r="AO32" s="84">
        <f t="shared" si="20"/>
        <v>0.68085787782679219</v>
      </c>
    </row>
    <row r="33" spans="2:44" ht="14.25" customHeight="1">
      <c r="B33" s="241"/>
      <c r="C33" s="169" t="s">
        <v>156</v>
      </c>
      <c r="D33" s="157">
        <f t="shared" si="27"/>
        <v>6541</v>
      </c>
      <c r="E33" s="158">
        <f t="shared" si="28"/>
        <v>402</v>
      </c>
      <c r="F33" s="159">
        <f t="shared" si="29"/>
        <v>6.1458492585231617E-2</v>
      </c>
      <c r="G33" s="158">
        <f t="shared" si="32"/>
        <v>1354</v>
      </c>
      <c r="H33" s="159">
        <f t="shared" si="30"/>
        <v>0.20700198746369056</v>
      </c>
      <c r="I33" s="158">
        <f t="shared" si="33"/>
        <v>520</v>
      </c>
      <c r="J33" s="159">
        <f t="shared" si="31"/>
        <v>7.9498547622687668E-2</v>
      </c>
      <c r="K33" s="90"/>
      <c r="L33" s="76"/>
      <c r="M33" s="76" t="s">
        <v>156</v>
      </c>
      <c r="N33" s="39">
        <v>9</v>
      </c>
      <c r="O33" s="39">
        <v>0</v>
      </c>
      <c r="P33" s="39">
        <v>1</v>
      </c>
      <c r="Q33" s="39">
        <v>0</v>
      </c>
      <c r="S33" s="104"/>
      <c r="T33" s="111" t="s">
        <v>67</v>
      </c>
      <c r="U33" s="36">
        <f>(D40-SUM(E40,G40,I40))/D40</f>
        <v>0.65230775924898565</v>
      </c>
      <c r="W33" s="2"/>
      <c r="X33" s="2"/>
      <c r="Y33" s="2"/>
      <c r="Z33" s="2"/>
      <c r="AA33" s="2"/>
      <c r="AB33" s="2"/>
      <c r="AC33" s="242"/>
      <c r="AD33" s="111" t="s">
        <v>67</v>
      </c>
      <c r="AE33" s="38">
        <f>SUMIF($M$6:$M$280,"合計",$N$6:$N$280)</f>
        <v>1325555</v>
      </c>
      <c r="AF33" s="38">
        <f>SUMIF($M$6:$M$280,"合計",$O$6:$O$280)</f>
        <v>69543</v>
      </c>
      <c r="AG33" s="84">
        <f t="shared" si="17"/>
        <v>5.246330782200663E-2</v>
      </c>
      <c r="AH33" s="38">
        <f>SUMIF($M$6:$M$280,"合計",$P$6:$P$280)</f>
        <v>225102</v>
      </c>
      <c r="AI33" s="84">
        <f t="shared" si="18"/>
        <v>0.16981717092085957</v>
      </c>
      <c r="AJ33" s="38">
        <f>SUMIF($M$6:$M$280,"合計",$Q$6:$Q$280)</f>
        <v>93348</v>
      </c>
      <c r="AK33" s="84">
        <f t="shared" si="19"/>
        <v>7.0421823311744888E-2</v>
      </c>
      <c r="AM33" s="242"/>
      <c r="AN33" s="111" t="s">
        <v>67</v>
      </c>
      <c r="AO33" s="84">
        <f t="shared" si="20"/>
        <v>0.70729769794538888</v>
      </c>
    </row>
    <row r="34" spans="2:44" ht="14.25" customHeight="1">
      <c r="B34" s="241"/>
      <c r="C34" s="127" t="s">
        <v>199</v>
      </c>
      <c r="D34" s="128">
        <f t="shared" si="27"/>
        <v>857</v>
      </c>
      <c r="E34" s="129">
        <f t="shared" si="28"/>
        <v>1</v>
      </c>
      <c r="F34" s="121">
        <f t="shared" si="29"/>
        <v>1.1668611435239206E-3</v>
      </c>
      <c r="G34" s="129">
        <f t="shared" si="32"/>
        <v>24</v>
      </c>
      <c r="H34" s="121">
        <f t="shared" si="30"/>
        <v>2.8004667444574097E-2</v>
      </c>
      <c r="I34" s="129">
        <f t="shared" si="33"/>
        <v>23</v>
      </c>
      <c r="J34" s="121">
        <f t="shared" si="31"/>
        <v>2.6837806301050177E-2</v>
      </c>
      <c r="K34" s="90"/>
      <c r="L34" s="76"/>
      <c r="M34" s="76" t="s">
        <v>199</v>
      </c>
      <c r="N34" s="39">
        <v>10</v>
      </c>
      <c r="O34" s="39">
        <v>0</v>
      </c>
      <c r="P34" s="39">
        <v>1</v>
      </c>
      <c r="Q34" s="39">
        <v>0</v>
      </c>
      <c r="S34" s="104" t="s">
        <v>84</v>
      </c>
      <c r="T34" s="104" t="s">
        <v>138</v>
      </c>
      <c r="U34" s="36">
        <f>(D41-SUM(E41,G41,I41))/D41</f>
        <v>0.67873008821476166</v>
      </c>
      <c r="AC34" s="7"/>
      <c r="AD34" s="7"/>
    </row>
    <row r="35" spans="2:44" ht="14.25" customHeight="1">
      <c r="B35" s="242"/>
      <c r="C35" s="149" t="s">
        <v>67</v>
      </c>
      <c r="D35" s="125">
        <f t="shared" si="27"/>
        <v>82168</v>
      </c>
      <c r="E35" s="126">
        <f t="shared" si="28"/>
        <v>5386</v>
      </c>
      <c r="F35" s="120">
        <f t="shared" si="29"/>
        <v>6.5548632070879173E-2</v>
      </c>
      <c r="G35" s="126">
        <f t="shared" si="32"/>
        <v>17527</v>
      </c>
      <c r="H35" s="120">
        <f t="shared" si="30"/>
        <v>0.21330688345828058</v>
      </c>
      <c r="I35" s="126">
        <f t="shared" si="33"/>
        <v>6240</v>
      </c>
      <c r="J35" s="120">
        <f t="shared" si="31"/>
        <v>7.5941972544056074E-2</v>
      </c>
      <c r="K35" s="90"/>
      <c r="L35" s="76"/>
      <c r="M35" s="109" t="s">
        <v>67</v>
      </c>
      <c r="N35" s="39">
        <v>558</v>
      </c>
      <c r="O35" s="39">
        <v>23</v>
      </c>
      <c r="P35" s="39">
        <v>74</v>
      </c>
      <c r="Q35" s="39">
        <v>21</v>
      </c>
      <c r="S35" s="104"/>
      <c r="T35" s="104" t="s">
        <v>273</v>
      </c>
      <c r="U35" s="36">
        <f>(D42-SUM(E42,G42,I42))/D42</f>
        <v>0.59655369746296183</v>
      </c>
      <c r="AC35" s="7"/>
      <c r="AD35" s="7"/>
    </row>
    <row r="36" spans="2:44" ht="14.25" customHeight="1">
      <c r="B36" s="240" t="s">
        <v>83</v>
      </c>
      <c r="C36" s="123" t="s">
        <v>138</v>
      </c>
      <c r="D36" s="125">
        <f t="shared" si="27"/>
        <v>67001</v>
      </c>
      <c r="E36" s="126">
        <f t="shared" si="28"/>
        <v>4024</v>
      </c>
      <c r="F36" s="120">
        <f t="shared" si="29"/>
        <v>6.0058805092461309E-2</v>
      </c>
      <c r="G36" s="126">
        <f t="shared" si="32"/>
        <v>13055</v>
      </c>
      <c r="H36" s="120">
        <f t="shared" si="30"/>
        <v>0.19484783809196879</v>
      </c>
      <c r="I36" s="126">
        <f t="shared" si="33"/>
        <v>5326</v>
      </c>
      <c r="J36" s="120">
        <f t="shared" si="31"/>
        <v>7.9491350875360064E-2</v>
      </c>
      <c r="K36" s="90"/>
      <c r="L36" s="76" t="s">
        <v>74</v>
      </c>
      <c r="M36" s="76" t="s">
        <v>138</v>
      </c>
      <c r="N36" s="39">
        <v>740</v>
      </c>
      <c r="O36" s="39">
        <v>30</v>
      </c>
      <c r="P36" s="39">
        <v>87</v>
      </c>
      <c r="Q36" s="39">
        <v>28</v>
      </c>
      <c r="S36" s="104"/>
      <c r="T36" s="104" t="s">
        <v>156</v>
      </c>
      <c r="U36" s="36">
        <f>(D43-SUM(E43,G43,I43))/D43</f>
        <v>0.65168153740562795</v>
      </c>
      <c r="AC36" s="7"/>
      <c r="AD36" s="7"/>
    </row>
    <row r="37" spans="2:44" ht="14.25" customHeight="1">
      <c r="B37" s="241"/>
      <c r="C37" s="163" t="s">
        <v>273</v>
      </c>
      <c r="D37" s="211">
        <f t="shared" si="27"/>
        <v>16975</v>
      </c>
      <c r="E37" s="212">
        <f t="shared" si="28"/>
        <v>1360</v>
      </c>
      <c r="F37" s="213">
        <f>IFERROR(E37/D37,"-")</f>
        <v>8.0117820324005898E-2</v>
      </c>
      <c r="G37" s="212">
        <f t="shared" si="32"/>
        <v>4246</v>
      </c>
      <c r="H37" s="213">
        <f>IFERROR(G37/D37,"-")</f>
        <v>0.25013254786450662</v>
      </c>
      <c r="I37" s="212">
        <f t="shared" si="33"/>
        <v>1439</v>
      </c>
      <c r="J37" s="213">
        <f>IFERROR(I37/D37,"-")</f>
        <v>8.4771723122238588E-2</v>
      </c>
      <c r="K37" s="90"/>
      <c r="L37" s="76"/>
      <c r="M37" s="76" t="s">
        <v>273</v>
      </c>
      <c r="N37" s="39">
        <v>49</v>
      </c>
      <c r="O37" s="39">
        <v>1</v>
      </c>
      <c r="P37" s="39">
        <v>6</v>
      </c>
      <c r="Q37" s="39">
        <v>4</v>
      </c>
      <c r="S37" s="104"/>
      <c r="T37" s="111" t="s">
        <v>67</v>
      </c>
      <c r="U37" s="36">
        <f>(D45-SUM(E45,G45,I45))/D45</f>
        <v>0.66610025488530167</v>
      </c>
      <c r="W37" s="53" t="s">
        <v>164</v>
      </c>
      <c r="X37" s="53"/>
      <c r="Y37" s="53"/>
      <c r="Z37" s="53"/>
      <c r="AA37" s="53"/>
      <c r="AB37" s="53"/>
      <c r="AC37" s="139"/>
      <c r="AD37" s="139"/>
      <c r="AE37" s="53"/>
      <c r="AF37" s="53"/>
      <c r="AG37" s="53"/>
      <c r="AH37" s="53"/>
      <c r="AI37" s="53"/>
      <c r="AJ37" s="53"/>
    </row>
    <row r="38" spans="2:44" ht="14.25" customHeight="1">
      <c r="B38" s="241"/>
      <c r="C38" s="169" t="s">
        <v>156</v>
      </c>
      <c r="D38" s="157">
        <f t="shared" si="27"/>
        <v>6849</v>
      </c>
      <c r="E38" s="158">
        <f t="shared" si="28"/>
        <v>452</v>
      </c>
      <c r="F38" s="159">
        <f t="shared" si="29"/>
        <v>6.5995035771645491E-2</v>
      </c>
      <c r="G38" s="158">
        <f t="shared" si="32"/>
        <v>1397</v>
      </c>
      <c r="H38" s="159">
        <f t="shared" si="30"/>
        <v>0.20397138268360346</v>
      </c>
      <c r="I38" s="158">
        <f t="shared" si="33"/>
        <v>614</v>
      </c>
      <c r="J38" s="159">
        <f t="shared" si="31"/>
        <v>8.9648123813695427E-2</v>
      </c>
      <c r="K38" s="90"/>
      <c r="L38" s="76"/>
      <c r="M38" s="76" t="s">
        <v>156</v>
      </c>
      <c r="N38" s="39">
        <v>22</v>
      </c>
      <c r="O38" s="39">
        <v>0</v>
      </c>
      <c r="P38" s="39">
        <v>6</v>
      </c>
      <c r="Q38" s="39">
        <v>0</v>
      </c>
      <c r="S38" s="104" t="s">
        <v>85</v>
      </c>
      <c r="T38" s="104" t="s">
        <v>138</v>
      </c>
      <c r="U38" s="36">
        <f>(D46-SUM(E46,G46,I46))/D46</f>
        <v>0.69408376005852235</v>
      </c>
      <c r="W38" s="243" t="s">
        <v>161</v>
      </c>
      <c r="X38" s="243"/>
      <c r="Y38" s="243"/>
      <c r="Z38" s="243" t="s">
        <v>60</v>
      </c>
      <c r="AA38" s="243"/>
      <c r="AB38" s="243"/>
      <c r="AC38" s="243" t="s">
        <v>165</v>
      </c>
      <c r="AD38" s="243"/>
      <c r="AE38" s="243"/>
      <c r="AF38" s="243" t="s">
        <v>166</v>
      </c>
      <c r="AG38" s="243"/>
      <c r="AH38" s="243"/>
      <c r="AI38" s="243" t="s">
        <v>167</v>
      </c>
      <c r="AJ38" s="243"/>
      <c r="AK38" s="243"/>
      <c r="AL38" s="243" t="s">
        <v>168</v>
      </c>
      <c r="AM38" s="243"/>
      <c r="AN38" s="243"/>
      <c r="AO38" s="243" t="s">
        <v>169</v>
      </c>
      <c r="AP38" s="243"/>
      <c r="AQ38" s="243"/>
      <c r="AR38" s="79"/>
    </row>
    <row r="39" spans="2:44" ht="14.25" customHeight="1">
      <c r="B39" s="241"/>
      <c r="C39" s="127" t="s">
        <v>199</v>
      </c>
      <c r="D39" s="128">
        <f t="shared" si="27"/>
        <v>1104</v>
      </c>
      <c r="E39" s="129">
        <f t="shared" si="28"/>
        <v>9</v>
      </c>
      <c r="F39" s="121">
        <f t="shared" si="29"/>
        <v>8.152173913043478E-3</v>
      </c>
      <c r="G39" s="129">
        <f t="shared" si="32"/>
        <v>22</v>
      </c>
      <c r="H39" s="121">
        <f t="shared" si="30"/>
        <v>1.9927536231884056E-2</v>
      </c>
      <c r="I39" s="129">
        <f t="shared" si="33"/>
        <v>19</v>
      </c>
      <c r="J39" s="121">
        <f t="shared" si="31"/>
        <v>1.7210144927536232E-2</v>
      </c>
      <c r="K39" s="90"/>
      <c r="L39" s="76"/>
      <c r="M39" s="76" t="s">
        <v>199</v>
      </c>
      <c r="N39" s="39">
        <v>25</v>
      </c>
      <c r="O39" s="39">
        <v>0</v>
      </c>
      <c r="P39" s="39">
        <v>0</v>
      </c>
      <c r="Q39" s="39">
        <v>0</v>
      </c>
      <c r="S39" s="104"/>
      <c r="T39" s="104" t="s">
        <v>273</v>
      </c>
      <c r="U39" s="36">
        <f>(D47-SUM(E47,G47,I47))/D47</f>
        <v>0.61575396584209563</v>
      </c>
      <c r="W39" s="191" t="s">
        <v>138</v>
      </c>
      <c r="X39" s="191" t="s">
        <v>276</v>
      </c>
      <c r="Y39" s="191" t="s">
        <v>156</v>
      </c>
      <c r="Z39" s="191" t="s">
        <v>138</v>
      </c>
      <c r="AA39" s="191" t="s">
        <v>276</v>
      </c>
      <c r="AB39" s="191" t="s">
        <v>156</v>
      </c>
      <c r="AC39" s="191" t="s">
        <v>138</v>
      </c>
      <c r="AD39" s="191" t="s">
        <v>276</v>
      </c>
      <c r="AE39" s="191" t="s">
        <v>156</v>
      </c>
      <c r="AF39" s="191" t="s">
        <v>138</v>
      </c>
      <c r="AG39" s="191" t="s">
        <v>276</v>
      </c>
      <c r="AH39" s="191" t="s">
        <v>156</v>
      </c>
      <c r="AI39" s="191" t="s">
        <v>138</v>
      </c>
      <c r="AJ39" s="191" t="s">
        <v>276</v>
      </c>
      <c r="AK39" s="191" t="s">
        <v>156</v>
      </c>
      <c r="AL39" s="191" t="s">
        <v>138</v>
      </c>
      <c r="AM39" s="191" t="s">
        <v>276</v>
      </c>
      <c r="AN39" s="191" t="s">
        <v>156</v>
      </c>
      <c r="AO39" s="191" t="s">
        <v>138</v>
      </c>
      <c r="AP39" s="217" t="s">
        <v>276</v>
      </c>
      <c r="AQ39" s="191" t="s">
        <v>156</v>
      </c>
      <c r="AR39" s="79"/>
    </row>
    <row r="40" spans="2:44" ht="14.25" customHeight="1">
      <c r="B40" s="242"/>
      <c r="C40" s="149" t="s">
        <v>67</v>
      </c>
      <c r="D40" s="125">
        <f t="shared" si="27"/>
        <v>91929</v>
      </c>
      <c r="E40" s="126">
        <f t="shared" si="28"/>
        <v>5845</v>
      </c>
      <c r="F40" s="120">
        <f t="shared" si="29"/>
        <v>6.3581677163898231E-2</v>
      </c>
      <c r="G40" s="126">
        <f t="shared" si="32"/>
        <v>18720</v>
      </c>
      <c r="H40" s="120">
        <f t="shared" si="30"/>
        <v>0.20363541428711288</v>
      </c>
      <c r="I40" s="126">
        <f t="shared" si="33"/>
        <v>7398</v>
      </c>
      <c r="J40" s="120">
        <f t="shared" si="31"/>
        <v>8.0475149300003268E-2</v>
      </c>
      <c r="K40" s="90"/>
      <c r="L40" s="76"/>
      <c r="M40" s="109" t="s">
        <v>67</v>
      </c>
      <c r="N40" s="39">
        <v>836</v>
      </c>
      <c r="O40" s="39">
        <v>31</v>
      </c>
      <c r="P40" s="39">
        <v>99</v>
      </c>
      <c r="Q40" s="39">
        <v>32</v>
      </c>
      <c r="S40" s="104"/>
      <c r="T40" s="104" t="s">
        <v>156</v>
      </c>
      <c r="U40" s="36">
        <f>(D48-SUM(E48,G48,I48))/D48</f>
        <v>0.64995808885163453</v>
      </c>
      <c r="AC40" s="2"/>
      <c r="AD40" s="2"/>
      <c r="AE40" s="2"/>
      <c r="AF40" s="2"/>
      <c r="AG40" s="2"/>
      <c r="AH40" s="2"/>
      <c r="AI40" s="2"/>
      <c r="AJ40" s="2"/>
      <c r="AK40" s="79"/>
      <c r="AQ40" s="216"/>
    </row>
    <row r="41" spans="2:44" ht="14.25" customHeight="1">
      <c r="B41" s="240" t="s">
        <v>84</v>
      </c>
      <c r="C41" s="123" t="s">
        <v>138</v>
      </c>
      <c r="D41" s="125">
        <f t="shared" si="27"/>
        <v>63028</v>
      </c>
      <c r="E41" s="126">
        <f t="shared" si="28"/>
        <v>3421</v>
      </c>
      <c r="F41" s="120">
        <f t="shared" si="29"/>
        <v>5.4277463984260962E-2</v>
      </c>
      <c r="G41" s="126">
        <f t="shared" si="32"/>
        <v>11752</v>
      </c>
      <c r="H41" s="120">
        <f t="shared" si="30"/>
        <v>0.18645681284508472</v>
      </c>
      <c r="I41" s="126">
        <f t="shared" si="33"/>
        <v>5076</v>
      </c>
      <c r="J41" s="120">
        <f t="shared" si="31"/>
        <v>8.0535634955892624E-2</v>
      </c>
      <c r="K41" s="90"/>
      <c r="L41" s="76" t="s">
        <v>75</v>
      </c>
      <c r="M41" s="76" t="s">
        <v>138</v>
      </c>
      <c r="N41" s="39">
        <v>879</v>
      </c>
      <c r="O41" s="39">
        <v>26</v>
      </c>
      <c r="P41" s="39">
        <v>91</v>
      </c>
      <c r="Q41" s="39">
        <v>38</v>
      </c>
      <c r="S41" s="104"/>
      <c r="T41" s="111" t="s">
        <v>67</v>
      </c>
      <c r="U41" s="36">
        <f>(D50-SUM(E50,G50,I50))/D50</f>
        <v>0.68187389957431632</v>
      </c>
      <c r="AC41" s="113"/>
      <c r="AD41" s="113"/>
      <c r="AE41" s="113"/>
      <c r="AF41" s="113"/>
      <c r="AG41" s="113"/>
      <c r="AH41" s="113"/>
      <c r="AI41" s="113"/>
    </row>
    <row r="42" spans="2:44" ht="14.25" customHeight="1">
      <c r="B42" s="241"/>
      <c r="C42" s="163" t="s">
        <v>273</v>
      </c>
      <c r="D42" s="211">
        <f t="shared" si="27"/>
        <v>15727</v>
      </c>
      <c r="E42" s="212">
        <f t="shared" si="28"/>
        <v>1276</v>
      </c>
      <c r="F42" s="213">
        <f>IFERROR(E42/D42,"-")</f>
        <v>8.1134354931010358E-2</v>
      </c>
      <c r="G42" s="212">
        <f t="shared" si="32"/>
        <v>3718</v>
      </c>
      <c r="H42" s="213">
        <f>IFERROR(G42/D42,"-")</f>
        <v>0.23640872385070261</v>
      </c>
      <c r="I42" s="212">
        <f t="shared" si="33"/>
        <v>1351</v>
      </c>
      <c r="J42" s="213">
        <f>IFERROR(I42/D42,"-")</f>
        <v>8.5903223755325234E-2</v>
      </c>
      <c r="K42" s="90"/>
      <c r="L42" s="76"/>
      <c r="M42" s="76" t="s">
        <v>273</v>
      </c>
      <c r="N42" s="39">
        <v>71</v>
      </c>
      <c r="O42" s="39">
        <v>4</v>
      </c>
      <c r="P42" s="39">
        <v>13</v>
      </c>
      <c r="Q42" s="39">
        <v>3</v>
      </c>
      <c r="S42" s="104" t="s">
        <v>86</v>
      </c>
      <c r="T42" s="104" t="s">
        <v>138</v>
      </c>
      <c r="U42" s="36">
        <f>(D51-SUM(E51,G51,I51))/D51</f>
        <v>0.70368661959337186</v>
      </c>
      <c r="AF42" s="113"/>
      <c r="AG42" s="113"/>
      <c r="AH42" s="113"/>
      <c r="AI42" s="113"/>
    </row>
    <row r="43" spans="2:44" ht="14.25" customHeight="1">
      <c r="B43" s="241"/>
      <c r="C43" s="169" t="s">
        <v>156</v>
      </c>
      <c r="D43" s="157">
        <f t="shared" si="27"/>
        <v>5828</v>
      </c>
      <c r="E43" s="158">
        <f t="shared" si="28"/>
        <v>386</v>
      </c>
      <c r="F43" s="159">
        <f t="shared" si="29"/>
        <v>6.6231983527796842E-2</v>
      </c>
      <c r="G43" s="158">
        <f t="shared" si="32"/>
        <v>1140</v>
      </c>
      <c r="H43" s="159">
        <f t="shared" si="30"/>
        <v>0.19560741249142072</v>
      </c>
      <c r="I43" s="158">
        <f t="shared" si="33"/>
        <v>504</v>
      </c>
      <c r="J43" s="159">
        <f t="shared" si="31"/>
        <v>8.6479066575154431E-2</v>
      </c>
      <c r="K43" s="90"/>
      <c r="L43" s="76"/>
      <c r="M43" s="76" t="s">
        <v>156</v>
      </c>
      <c r="N43" s="39">
        <v>15</v>
      </c>
      <c r="O43" s="39">
        <v>1</v>
      </c>
      <c r="P43" s="39">
        <v>2</v>
      </c>
      <c r="Q43" s="39">
        <v>1</v>
      </c>
      <c r="S43" s="104"/>
      <c r="T43" s="104" t="s">
        <v>273</v>
      </c>
      <c r="U43" s="36">
        <f>(D52-SUM(E52,G52,I52))/D52</f>
        <v>0.62621877446445096</v>
      </c>
      <c r="AF43" s="2"/>
      <c r="AG43" s="2"/>
      <c r="AH43" s="2"/>
      <c r="AI43" s="2"/>
    </row>
    <row r="44" spans="2:44" ht="14.25" customHeight="1">
      <c r="B44" s="241"/>
      <c r="C44" s="127" t="s">
        <v>199</v>
      </c>
      <c r="D44" s="128">
        <f t="shared" si="27"/>
        <v>1338</v>
      </c>
      <c r="E44" s="129">
        <f t="shared" si="28"/>
        <v>6</v>
      </c>
      <c r="F44" s="121">
        <f t="shared" si="29"/>
        <v>4.4843049327354259E-3</v>
      </c>
      <c r="G44" s="129">
        <f t="shared" si="32"/>
        <v>28</v>
      </c>
      <c r="H44" s="121">
        <f t="shared" si="30"/>
        <v>2.0926756352765322E-2</v>
      </c>
      <c r="I44" s="129">
        <f t="shared" si="33"/>
        <v>31</v>
      </c>
      <c r="J44" s="121">
        <f t="shared" si="31"/>
        <v>2.3168908819133034E-2</v>
      </c>
      <c r="K44" s="90"/>
      <c r="L44" s="76"/>
      <c r="M44" s="76" t="s">
        <v>199</v>
      </c>
      <c r="N44" s="39">
        <v>40</v>
      </c>
      <c r="O44" s="39">
        <v>0</v>
      </c>
      <c r="P44" s="39">
        <v>0</v>
      </c>
      <c r="Q44" s="39">
        <v>0</v>
      </c>
      <c r="S44" s="104"/>
      <c r="T44" s="104" t="s">
        <v>156</v>
      </c>
      <c r="U44" s="36">
        <f>(D53-SUM(E53,G53,I53))/D53</f>
        <v>0.67768758661651163</v>
      </c>
      <c r="AF44" s="2"/>
      <c r="AG44" s="2"/>
      <c r="AH44" s="2"/>
      <c r="AI44" s="2"/>
    </row>
    <row r="45" spans="2:44" ht="14.25" customHeight="1">
      <c r="B45" s="242"/>
      <c r="C45" s="149" t="s">
        <v>67</v>
      </c>
      <c r="D45" s="125">
        <f t="shared" si="27"/>
        <v>85921</v>
      </c>
      <c r="E45" s="126">
        <f t="shared" si="28"/>
        <v>5089</v>
      </c>
      <c r="F45" s="120">
        <f t="shared" si="29"/>
        <v>5.9228826480138733E-2</v>
      </c>
      <c r="G45" s="126">
        <f t="shared" si="32"/>
        <v>16638</v>
      </c>
      <c r="H45" s="120">
        <f t="shared" si="30"/>
        <v>0.19364299763736456</v>
      </c>
      <c r="I45" s="126">
        <f t="shared" si="33"/>
        <v>6962</v>
      </c>
      <c r="J45" s="120">
        <f t="shared" si="31"/>
        <v>8.1027920997195094E-2</v>
      </c>
      <c r="K45" s="90"/>
      <c r="L45" s="76"/>
      <c r="M45" s="109" t="s">
        <v>67</v>
      </c>
      <c r="N45" s="39">
        <v>1005</v>
      </c>
      <c r="O45" s="39">
        <v>31</v>
      </c>
      <c r="P45" s="39">
        <v>106</v>
      </c>
      <c r="Q45" s="39">
        <v>42</v>
      </c>
      <c r="S45" s="104"/>
      <c r="T45" s="111" t="s">
        <v>67</v>
      </c>
      <c r="U45" s="36">
        <f>(D55-SUM(E55,G55,I55))/D55</f>
        <v>0.69404384660156504</v>
      </c>
      <c r="AF45" s="2"/>
      <c r="AG45" s="2"/>
      <c r="AH45" s="2"/>
      <c r="AI45" s="2"/>
    </row>
    <row r="46" spans="2:44" ht="14.25" customHeight="1">
      <c r="B46" s="240" t="s">
        <v>85</v>
      </c>
      <c r="C46" s="123" t="s">
        <v>138</v>
      </c>
      <c r="D46" s="125">
        <f t="shared" si="27"/>
        <v>65616</v>
      </c>
      <c r="E46" s="126">
        <f t="shared" si="28"/>
        <v>3366</v>
      </c>
      <c r="F46" s="120">
        <f t="shared" si="29"/>
        <v>5.1298463789319682E-2</v>
      </c>
      <c r="G46" s="126">
        <f t="shared" si="32"/>
        <v>11360</v>
      </c>
      <c r="H46" s="120">
        <f t="shared" si="30"/>
        <v>0.17312850524262374</v>
      </c>
      <c r="I46" s="126">
        <f t="shared" si="33"/>
        <v>5347</v>
      </c>
      <c r="J46" s="120">
        <f t="shared" si="31"/>
        <v>8.1489270909534256E-2</v>
      </c>
      <c r="K46" s="90"/>
      <c r="L46" s="76" t="s">
        <v>76</v>
      </c>
      <c r="M46" s="76" t="s">
        <v>138</v>
      </c>
      <c r="N46" s="39">
        <v>1051</v>
      </c>
      <c r="O46" s="39">
        <v>30</v>
      </c>
      <c r="P46" s="39">
        <v>132</v>
      </c>
      <c r="Q46" s="39">
        <v>60</v>
      </c>
      <c r="S46" s="104" t="s">
        <v>87</v>
      </c>
      <c r="T46" s="104" t="s">
        <v>138</v>
      </c>
      <c r="U46" s="36">
        <f>(D56-SUM(E56,G56,I56))/D56</f>
        <v>0.72103807700489253</v>
      </c>
    </row>
    <row r="47" spans="2:44" ht="14.25" customHeight="1">
      <c r="B47" s="241"/>
      <c r="C47" s="163" t="s">
        <v>273</v>
      </c>
      <c r="D47" s="211">
        <f t="shared" si="27"/>
        <v>16453</v>
      </c>
      <c r="E47" s="212">
        <f t="shared" si="28"/>
        <v>1231</v>
      </c>
      <c r="F47" s="213">
        <f>IFERROR(E47/D47,"-")</f>
        <v>7.4819181912113286E-2</v>
      </c>
      <c r="G47" s="212">
        <f t="shared" si="32"/>
        <v>3702</v>
      </c>
      <c r="H47" s="213">
        <f>IFERROR(G47/D47,"-")</f>
        <v>0.22500455843919043</v>
      </c>
      <c r="I47" s="212">
        <f t="shared" si="33"/>
        <v>1389</v>
      </c>
      <c r="J47" s="213">
        <f>IFERROR(I47/D47,"-")</f>
        <v>8.4422293806600615E-2</v>
      </c>
      <c r="K47" s="90"/>
      <c r="L47" s="76"/>
      <c r="M47" s="76" t="s">
        <v>273</v>
      </c>
      <c r="N47" s="39">
        <v>85</v>
      </c>
      <c r="O47" s="39">
        <v>3</v>
      </c>
      <c r="P47" s="39">
        <v>11</v>
      </c>
      <c r="Q47" s="39">
        <v>4</v>
      </c>
      <c r="S47" s="104"/>
      <c r="T47" s="104" t="s">
        <v>273</v>
      </c>
      <c r="U47" s="36">
        <f>(D57-SUM(E57,G57,I57))/D57</f>
        <v>0.64119402985074625</v>
      </c>
    </row>
    <row r="48" spans="2:44" ht="14.25" customHeight="1">
      <c r="B48" s="241"/>
      <c r="C48" s="169" t="s">
        <v>156</v>
      </c>
      <c r="D48" s="157">
        <f t="shared" si="27"/>
        <v>5965</v>
      </c>
      <c r="E48" s="158">
        <f t="shared" si="28"/>
        <v>367</v>
      </c>
      <c r="F48" s="159">
        <f t="shared" si="29"/>
        <v>6.1525565800502932E-2</v>
      </c>
      <c r="G48" s="158">
        <f t="shared" si="32"/>
        <v>1191</v>
      </c>
      <c r="H48" s="159">
        <f t="shared" si="30"/>
        <v>0.19966471081307627</v>
      </c>
      <c r="I48" s="158">
        <f t="shared" si="33"/>
        <v>530</v>
      </c>
      <c r="J48" s="159">
        <f t="shared" si="31"/>
        <v>8.8851634534786256E-2</v>
      </c>
      <c r="K48" s="90"/>
      <c r="L48" s="76"/>
      <c r="M48" s="76" t="s">
        <v>156</v>
      </c>
      <c r="N48" s="39">
        <v>23</v>
      </c>
      <c r="O48" s="39">
        <v>0</v>
      </c>
      <c r="P48" s="39">
        <v>5</v>
      </c>
      <c r="Q48" s="39">
        <v>0</v>
      </c>
      <c r="S48" s="104"/>
      <c r="T48" s="104" t="s">
        <v>156</v>
      </c>
      <c r="U48" s="36">
        <f>(D58-SUM(E58,G58,I58))/D58</f>
        <v>0.68597104343484772</v>
      </c>
    </row>
    <row r="49" spans="2:33" ht="14.25" customHeight="1">
      <c r="B49" s="241"/>
      <c r="C49" s="127" t="s">
        <v>199</v>
      </c>
      <c r="D49" s="128">
        <f t="shared" si="27"/>
        <v>1704</v>
      </c>
      <c r="E49" s="129">
        <f t="shared" si="28"/>
        <v>2</v>
      </c>
      <c r="F49" s="121">
        <f t="shared" si="29"/>
        <v>1.1737089201877935E-3</v>
      </c>
      <c r="G49" s="129">
        <f t="shared" si="32"/>
        <v>39</v>
      </c>
      <c r="H49" s="121">
        <f t="shared" si="30"/>
        <v>2.2887323943661973E-2</v>
      </c>
      <c r="I49" s="129">
        <f t="shared" si="33"/>
        <v>24</v>
      </c>
      <c r="J49" s="121">
        <f t="shared" si="31"/>
        <v>1.4084507042253521E-2</v>
      </c>
      <c r="K49" s="90"/>
      <c r="L49" s="76"/>
      <c r="M49" s="76" t="s">
        <v>199</v>
      </c>
      <c r="N49" s="39">
        <v>56</v>
      </c>
      <c r="O49" s="39">
        <v>0</v>
      </c>
      <c r="P49" s="39">
        <v>0</v>
      </c>
      <c r="Q49" s="39">
        <v>0</v>
      </c>
      <c r="S49" s="104"/>
      <c r="T49" s="111" t="s">
        <v>67</v>
      </c>
      <c r="U49" s="36">
        <f>(D60-SUM(E60,G60,I60))/D60</f>
        <v>0.71170683414287039</v>
      </c>
    </row>
    <row r="50" spans="2:33" ht="14.25" customHeight="1">
      <c r="B50" s="242"/>
      <c r="C50" s="149" t="s">
        <v>67</v>
      </c>
      <c r="D50" s="125">
        <f t="shared" ref="D50:D81" si="34">N95</f>
        <v>89738</v>
      </c>
      <c r="E50" s="126">
        <f t="shared" ref="E50:E81" si="35">O95</f>
        <v>4966</v>
      </c>
      <c r="F50" s="120">
        <f t="shared" si="29"/>
        <v>5.5338875392810183E-2</v>
      </c>
      <c r="G50" s="126">
        <f t="shared" si="32"/>
        <v>16292</v>
      </c>
      <c r="H50" s="120">
        <f t="shared" si="30"/>
        <v>0.18155073658873611</v>
      </c>
      <c r="I50" s="126">
        <f t="shared" si="33"/>
        <v>7290</v>
      </c>
      <c r="J50" s="120">
        <f t="shared" si="31"/>
        <v>8.1236488444137375E-2</v>
      </c>
      <c r="K50" s="90"/>
      <c r="L50" s="76"/>
      <c r="M50" s="109" t="s">
        <v>67</v>
      </c>
      <c r="N50" s="39">
        <v>1215</v>
      </c>
      <c r="O50" s="39">
        <v>33</v>
      </c>
      <c r="P50" s="39">
        <v>148</v>
      </c>
      <c r="Q50" s="39">
        <v>64</v>
      </c>
      <c r="S50" s="104" t="s">
        <v>88</v>
      </c>
      <c r="T50" s="104" t="s">
        <v>138</v>
      </c>
      <c r="U50" s="36">
        <f>(D61-SUM(E61,G61,I61))/D61</f>
        <v>0.73591259447728807</v>
      </c>
    </row>
    <row r="51" spans="2:33" ht="14.25" customHeight="1">
      <c r="B51" s="240" t="s">
        <v>86</v>
      </c>
      <c r="C51" s="123" t="s">
        <v>138</v>
      </c>
      <c r="D51" s="125">
        <f t="shared" si="34"/>
        <v>56366</v>
      </c>
      <c r="E51" s="126">
        <f t="shared" si="35"/>
        <v>2737</v>
      </c>
      <c r="F51" s="120">
        <f t="shared" si="29"/>
        <v>4.8557641131178372E-2</v>
      </c>
      <c r="G51" s="126">
        <f t="shared" si="32"/>
        <v>9482</v>
      </c>
      <c r="H51" s="120">
        <f t="shared" si="30"/>
        <v>0.16822197778802825</v>
      </c>
      <c r="I51" s="126">
        <f t="shared" si="33"/>
        <v>4483</v>
      </c>
      <c r="J51" s="120">
        <f t="shared" si="31"/>
        <v>7.95337614874215E-2</v>
      </c>
      <c r="K51" s="90"/>
      <c r="L51" s="76" t="s">
        <v>77</v>
      </c>
      <c r="M51" s="76" t="s">
        <v>138</v>
      </c>
      <c r="N51" s="39">
        <v>1229</v>
      </c>
      <c r="O51" s="39">
        <v>35</v>
      </c>
      <c r="P51" s="39">
        <v>137</v>
      </c>
      <c r="Q51" s="39">
        <v>67</v>
      </c>
      <c r="S51" s="104"/>
      <c r="T51" s="104" t="s">
        <v>273</v>
      </c>
      <c r="U51" s="36">
        <f>(D62-SUM(E62,G62,I62))/D62</f>
        <v>0.65964659954797622</v>
      </c>
    </row>
    <row r="52" spans="2:33" ht="14.25" customHeight="1">
      <c r="B52" s="241"/>
      <c r="C52" s="163" t="s">
        <v>273</v>
      </c>
      <c r="D52" s="211">
        <f t="shared" si="34"/>
        <v>14051</v>
      </c>
      <c r="E52" s="212">
        <f t="shared" si="35"/>
        <v>979</v>
      </c>
      <c r="F52" s="213">
        <f>IFERROR(E52/D52,"-")</f>
        <v>6.9674756245107106E-2</v>
      </c>
      <c r="G52" s="212">
        <f t="shared" si="32"/>
        <v>3122</v>
      </c>
      <c r="H52" s="213">
        <f>IFERROR(G52/D52,"-")</f>
        <v>0.222190591416981</v>
      </c>
      <c r="I52" s="212">
        <f t="shared" si="33"/>
        <v>1151</v>
      </c>
      <c r="J52" s="213">
        <f>IFERROR(I52/D52,"-")</f>
        <v>8.1915877873460968E-2</v>
      </c>
      <c r="K52" s="90"/>
      <c r="L52" s="76"/>
      <c r="M52" s="76" t="s">
        <v>273</v>
      </c>
      <c r="N52" s="39">
        <v>86</v>
      </c>
      <c r="O52" s="39">
        <v>1</v>
      </c>
      <c r="P52" s="39">
        <v>9</v>
      </c>
      <c r="Q52" s="39">
        <v>3</v>
      </c>
      <c r="S52" s="104"/>
      <c r="T52" s="104" t="s">
        <v>156</v>
      </c>
      <c r="U52" s="36">
        <f>(D63-SUM(E63,G63,I63))/D63</f>
        <v>0.69242025168276267</v>
      </c>
      <c r="AG52" s="2"/>
    </row>
    <row r="53" spans="2:33" ht="14.25" customHeight="1">
      <c r="B53" s="241"/>
      <c r="C53" s="169" t="s">
        <v>156</v>
      </c>
      <c r="D53" s="157">
        <f t="shared" si="34"/>
        <v>5051</v>
      </c>
      <c r="E53" s="158">
        <f t="shared" si="35"/>
        <v>305</v>
      </c>
      <c r="F53" s="159">
        <f t="shared" si="29"/>
        <v>6.0384082359928724E-2</v>
      </c>
      <c r="G53" s="158">
        <f t="shared" si="32"/>
        <v>893</v>
      </c>
      <c r="H53" s="159">
        <f t="shared" si="30"/>
        <v>0.17679667392595524</v>
      </c>
      <c r="I53" s="158">
        <f t="shared" si="33"/>
        <v>430</v>
      </c>
      <c r="J53" s="159">
        <f t="shared" si="31"/>
        <v>8.5131657097604438E-2</v>
      </c>
      <c r="K53" s="90"/>
      <c r="L53" s="76"/>
      <c r="M53" s="76" t="s">
        <v>156</v>
      </c>
      <c r="N53" s="39">
        <v>22</v>
      </c>
      <c r="O53" s="39">
        <v>0</v>
      </c>
      <c r="P53" s="39">
        <v>3</v>
      </c>
      <c r="Q53" s="39">
        <v>3</v>
      </c>
      <c r="S53" s="104"/>
      <c r="T53" s="111" t="s">
        <v>67</v>
      </c>
      <c r="U53" s="36">
        <f>(D65-SUM(E65,G65,I65))/D65</f>
        <v>0.72832129212160723</v>
      </c>
      <c r="AG53" s="2"/>
    </row>
    <row r="54" spans="2:33" ht="14.25" customHeight="1">
      <c r="B54" s="241"/>
      <c r="C54" s="127" t="s">
        <v>199</v>
      </c>
      <c r="D54" s="128">
        <f t="shared" si="34"/>
        <v>1847</v>
      </c>
      <c r="E54" s="129">
        <f t="shared" si="35"/>
        <v>6</v>
      </c>
      <c r="F54" s="121">
        <f t="shared" si="29"/>
        <v>3.2485110990795887E-3</v>
      </c>
      <c r="G54" s="129">
        <f t="shared" si="32"/>
        <v>36</v>
      </c>
      <c r="H54" s="121">
        <f t="shared" si="30"/>
        <v>1.9491066594477531E-2</v>
      </c>
      <c r="I54" s="129">
        <f t="shared" si="33"/>
        <v>31</v>
      </c>
      <c r="J54" s="121">
        <f t="shared" si="31"/>
        <v>1.6783974011911208E-2</v>
      </c>
      <c r="K54" s="90"/>
      <c r="L54" s="76"/>
      <c r="M54" s="76" t="s">
        <v>199</v>
      </c>
      <c r="N54" s="39">
        <v>77</v>
      </c>
      <c r="O54" s="39">
        <v>0</v>
      </c>
      <c r="P54" s="39">
        <v>0</v>
      </c>
      <c r="Q54" s="39">
        <v>0</v>
      </c>
      <c r="S54" s="104" t="s">
        <v>89</v>
      </c>
      <c r="T54" s="104" t="s">
        <v>138</v>
      </c>
      <c r="U54" s="36">
        <f>(D66-SUM(E66,G66,I66))/D66</f>
        <v>0.75571106630292961</v>
      </c>
      <c r="AG54" s="2"/>
    </row>
    <row r="55" spans="2:33" ht="14.25" customHeight="1">
      <c r="B55" s="242"/>
      <c r="C55" s="149" t="s">
        <v>67</v>
      </c>
      <c r="D55" s="125">
        <f t="shared" si="34"/>
        <v>77315</v>
      </c>
      <c r="E55" s="126">
        <f t="shared" si="35"/>
        <v>4027</v>
      </c>
      <c r="F55" s="120">
        <f t="shared" si="29"/>
        <v>5.2085623747008987E-2</v>
      </c>
      <c r="G55" s="126">
        <f t="shared" ref="G55:G86" si="36">P100</f>
        <v>13533</v>
      </c>
      <c r="H55" s="120">
        <f t="shared" si="30"/>
        <v>0.17503718553967534</v>
      </c>
      <c r="I55" s="126">
        <f t="shared" ref="I55:I86" si="37">Q100</f>
        <v>6095</v>
      </c>
      <c r="J55" s="120">
        <f t="shared" si="31"/>
        <v>7.8833344111750636E-2</v>
      </c>
      <c r="K55" s="90"/>
      <c r="L55" s="76"/>
      <c r="M55" s="109" t="s">
        <v>67</v>
      </c>
      <c r="N55" s="39">
        <v>1414</v>
      </c>
      <c r="O55" s="39">
        <v>36</v>
      </c>
      <c r="P55" s="39">
        <v>149</v>
      </c>
      <c r="Q55" s="39">
        <v>73</v>
      </c>
      <c r="S55" s="104"/>
      <c r="T55" s="104" t="s">
        <v>273</v>
      </c>
      <c r="U55" s="36">
        <f>(D67-SUM(E67,G67,I67))/D67</f>
        <v>0.67955534074432089</v>
      </c>
      <c r="AG55" s="2"/>
    </row>
    <row r="56" spans="2:33" ht="14.25" customHeight="1">
      <c r="B56" s="240" t="s">
        <v>87</v>
      </c>
      <c r="C56" s="123" t="s">
        <v>138</v>
      </c>
      <c r="D56" s="125">
        <f t="shared" si="34"/>
        <v>47010</v>
      </c>
      <c r="E56" s="126">
        <f t="shared" si="35"/>
        <v>2115</v>
      </c>
      <c r="F56" s="120">
        <f t="shared" si="29"/>
        <v>4.4990427568602422E-2</v>
      </c>
      <c r="G56" s="126">
        <f t="shared" si="36"/>
        <v>7340</v>
      </c>
      <c r="H56" s="120">
        <f t="shared" si="30"/>
        <v>0.15613699212933418</v>
      </c>
      <c r="I56" s="126">
        <f t="shared" si="37"/>
        <v>3659</v>
      </c>
      <c r="J56" s="120">
        <f t="shared" si="31"/>
        <v>7.7834503297170815E-2</v>
      </c>
      <c r="K56" s="90"/>
      <c r="L56" s="76" t="s">
        <v>78</v>
      </c>
      <c r="M56" s="76" t="s">
        <v>138</v>
      </c>
      <c r="N56" s="39">
        <v>85530</v>
      </c>
      <c r="O56" s="39">
        <v>3654</v>
      </c>
      <c r="P56" s="39">
        <v>11421</v>
      </c>
      <c r="Q56" s="39">
        <v>5660</v>
      </c>
      <c r="S56" s="104"/>
      <c r="T56" s="104" t="s">
        <v>156</v>
      </c>
      <c r="U56" s="36">
        <f>(D68-SUM(E68,G68,I68))/D68</f>
        <v>0.69882697947214079</v>
      </c>
      <c r="AG56" s="2"/>
    </row>
    <row r="57" spans="2:33" ht="14.25" customHeight="1">
      <c r="B57" s="241"/>
      <c r="C57" s="163" t="s">
        <v>273</v>
      </c>
      <c r="D57" s="211">
        <f t="shared" si="34"/>
        <v>11725</v>
      </c>
      <c r="E57" s="212">
        <f t="shared" si="35"/>
        <v>782</v>
      </c>
      <c r="F57" s="213">
        <f>IFERROR(E57/D57,"-")</f>
        <v>6.669509594882729E-2</v>
      </c>
      <c r="G57" s="212">
        <f t="shared" si="36"/>
        <v>2420</v>
      </c>
      <c r="H57" s="213">
        <f>IFERROR(G57/D57,"-")</f>
        <v>0.20639658848614073</v>
      </c>
      <c r="I57" s="212">
        <f t="shared" si="37"/>
        <v>1005</v>
      </c>
      <c r="J57" s="213">
        <f>IFERROR(I57/D57,"-")</f>
        <v>8.5714285714285715E-2</v>
      </c>
      <c r="K57" s="90"/>
      <c r="L57" s="76"/>
      <c r="M57" s="76" t="s">
        <v>273</v>
      </c>
      <c r="N57" s="39">
        <v>26542</v>
      </c>
      <c r="O57" s="39">
        <v>1391</v>
      </c>
      <c r="P57" s="39">
        <v>4077</v>
      </c>
      <c r="Q57" s="39">
        <v>1913</v>
      </c>
      <c r="S57" s="104"/>
      <c r="T57" s="111" t="s">
        <v>67</v>
      </c>
      <c r="U57" s="36">
        <f>(D70-SUM(E70,G70,I70))/D70</f>
        <v>0.7475758147836683</v>
      </c>
      <c r="AG57" s="2"/>
    </row>
    <row r="58" spans="2:33" ht="14.25" customHeight="1">
      <c r="B58" s="241"/>
      <c r="C58" s="169" t="s">
        <v>156</v>
      </c>
      <c r="D58" s="157">
        <f t="shared" si="34"/>
        <v>4006</v>
      </c>
      <c r="E58" s="158">
        <f t="shared" si="35"/>
        <v>227</v>
      </c>
      <c r="F58" s="159">
        <f t="shared" si="29"/>
        <v>5.6665002496255619E-2</v>
      </c>
      <c r="G58" s="158">
        <f t="shared" si="36"/>
        <v>719</v>
      </c>
      <c r="H58" s="159">
        <f t="shared" si="30"/>
        <v>0.17948077883175237</v>
      </c>
      <c r="I58" s="158">
        <f t="shared" si="37"/>
        <v>312</v>
      </c>
      <c r="J58" s="159">
        <f t="shared" si="31"/>
        <v>7.7883175237144289E-2</v>
      </c>
      <c r="K58" s="90"/>
      <c r="L58" s="76"/>
      <c r="M58" s="76" t="s">
        <v>156</v>
      </c>
      <c r="N58" s="39">
        <v>13657</v>
      </c>
      <c r="O58" s="39">
        <v>668</v>
      </c>
      <c r="P58" s="39">
        <v>1726</v>
      </c>
      <c r="Q58" s="39">
        <v>968</v>
      </c>
      <c r="S58" s="104" t="s">
        <v>90</v>
      </c>
      <c r="T58" s="104" t="s">
        <v>138</v>
      </c>
      <c r="U58" s="36">
        <f>(D71-SUM(E71,G71,I71))/D71</f>
        <v>0.77041309012875536</v>
      </c>
      <c r="AG58" s="2"/>
    </row>
    <row r="59" spans="2:33" ht="14.25" customHeight="1">
      <c r="B59" s="241"/>
      <c r="C59" s="127" t="s">
        <v>199</v>
      </c>
      <c r="D59" s="128">
        <f t="shared" si="34"/>
        <v>1905</v>
      </c>
      <c r="E59" s="129">
        <f t="shared" si="35"/>
        <v>6</v>
      </c>
      <c r="F59" s="121">
        <f t="shared" si="29"/>
        <v>3.1496062992125984E-3</v>
      </c>
      <c r="G59" s="129">
        <f t="shared" si="36"/>
        <v>32</v>
      </c>
      <c r="H59" s="121">
        <f t="shared" si="30"/>
        <v>1.6797900262467191E-2</v>
      </c>
      <c r="I59" s="129">
        <f t="shared" si="37"/>
        <v>20</v>
      </c>
      <c r="J59" s="121">
        <f t="shared" si="31"/>
        <v>1.0498687664041995E-2</v>
      </c>
      <c r="K59" s="90"/>
      <c r="L59" s="76"/>
      <c r="M59" s="76" t="s">
        <v>199</v>
      </c>
      <c r="N59" s="39">
        <v>478</v>
      </c>
      <c r="O59" s="39">
        <v>7</v>
      </c>
      <c r="P59" s="39">
        <v>22</v>
      </c>
      <c r="Q59" s="39">
        <v>14</v>
      </c>
      <c r="S59" s="104"/>
      <c r="T59" s="104" t="s">
        <v>273</v>
      </c>
      <c r="U59" s="36">
        <f>(D72-SUM(E72,G72,I72))/D72</f>
        <v>0.69446609508963364</v>
      </c>
      <c r="AG59" s="2"/>
    </row>
    <row r="60" spans="2:33" ht="14.25" customHeight="1">
      <c r="B60" s="242"/>
      <c r="C60" s="149" t="s">
        <v>67</v>
      </c>
      <c r="D60" s="125">
        <f t="shared" si="34"/>
        <v>64646</v>
      </c>
      <c r="E60" s="126">
        <f t="shared" si="35"/>
        <v>3130</v>
      </c>
      <c r="F60" s="120">
        <f t="shared" si="29"/>
        <v>4.8417535501036411E-2</v>
      </c>
      <c r="G60" s="126">
        <f t="shared" si="36"/>
        <v>10511</v>
      </c>
      <c r="H60" s="120">
        <f t="shared" si="30"/>
        <v>0.1625931998886242</v>
      </c>
      <c r="I60" s="126">
        <f t="shared" si="37"/>
        <v>4996</v>
      </c>
      <c r="J60" s="120">
        <f t="shared" si="31"/>
        <v>7.7282430467468979E-2</v>
      </c>
      <c r="K60" s="90"/>
      <c r="L60" s="76"/>
      <c r="M60" s="142" t="s">
        <v>67</v>
      </c>
      <c r="N60" s="39">
        <v>126207</v>
      </c>
      <c r="O60" s="39">
        <v>5720</v>
      </c>
      <c r="P60" s="39">
        <v>17246</v>
      </c>
      <c r="Q60" s="39">
        <v>8555</v>
      </c>
      <c r="S60" s="104"/>
      <c r="T60" s="104" t="s">
        <v>156</v>
      </c>
      <c r="U60" s="36">
        <f>(D73-SUM(E73,G73,I73))/D73</f>
        <v>0.71706110914871068</v>
      </c>
      <c r="AG60" s="2"/>
    </row>
    <row r="61" spans="2:33" ht="14.25" customHeight="1">
      <c r="B61" s="240" t="s">
        <v>88</v>
      </c>
      <c r="C61" s="123" t="s">
        <v>138</v>
      </c>
      <c r="D61" s="125">
        <f t="shared" si="34"/>
        <v>40089</v>
      </c>
      <c r="E61" s="126">
        <f t="shared" si="35"/>
        <v>1666</v>
      </c>
      <c r="F61" s="120">
        <f t="shared" si="29"/>
        <v>4.1557534485769161E-2</v>
      </c>
      <c r="G61" s="126">
        <f t="shared" si="36"/>
        <v>5946</v>
      </c>
      <c r="H61" s="120">
        <f t="shared" si="30"/>
        <v>0.14831998802664073</v>
      </c>
      <c r="I61" s="126">
        <f t="shared" si="37"/>
        <v>2975</v>
      </c>
      <c r="J61" s="120">
        <f t="shared" si="31"/>
        <v>7.4209883010302083E-2</v>
      </c>
      <c r="K61" s="90"/>
      <c r="L61" s="76" t="s">
        <v>79</v>
      </c>
      <c r="M61" s="76" t="s">
        <v>138</v>
      </c>
      <c r="N61" s="39">
        <v>86668</v>
      </c>
      <c r="O61" s="39">
        <v>6853</v>
      </c>
      <c r="P61" s="39">
        <v>19896</v>
      </c>
      <c r="Q61" s="39">
        <v>6588</v>
      </c>
      <c r="S61" s="104"/>
      <c r="T61" s="111" t="s">
        <v>67</v>
      </c>
      <c r="U61" s="36">
        <f>(D75-SUM(E75,G75,I75))/D75</f>
        <v>0.76474120564078718</v>
      </c>
      <c r="AG61" s="2"/>
    </row>
    <row r="62" spans="2:33" ht="14.25" customHeight="1">
      <c r="B62" s="241"/>
      <c r="C62" s="163" t="s">
        <v>273</v>
      </c>
      <c r="D62" s="211">
        <f t="shared" si="34"/>
        <v>9734</v>
      </c>
      <c r="E62" s="212">
        <f t="shared" si="35"/>
        <v>573</v>
      </c>
      <c r="F62" s="213">
        <f>IFERROR(E62/D62,"-")</f>
        <v>5.886583110745839E-2</v>
      </c>
      <c r="G62" s="212">
        <f t="shared" si="36"/>
        <v>1897</v>
      </c>
      <c r="H62" s="213">
        <f>IFERROR(G62/D62,"-")</f>
        <v>0.19488391206081776</v>
      </c>
      <c r="I62" s="212">
        <f t="shared" si="37"/>
        <v>843</v>
      </c>
      <c r="J62" s="213">
        <f>IFERROR(I62/D62,"-")</f>
        <v>8.6603657283747693E-2</v>
      </c>
      <c r="K62" s="90"/>
      <c r="L62" s="76"/>
      <c r="M62" s="76" t="s">
        <v>273</v>
      </c>
      <c r="N62" s="39">
        <v>26423</v>
      </c>
      <c r="O62" s="39">
        <v>2812</v>
      </c>
      <c r="P62" s="39">
        <v>6955</v>
      </c>
      <c r="Q62" s="39">
        <v>2123</v>
      </c>
      <c r="S62" s="104" t="s">
        <v>91</v>
      </c>
      <c r="T62" s="104" t="s">
        <v>138</v>
      </c>
      <c r="U62" s="36">
        <f>(D76-SUM(E76,G76,I76))/D76</f>
        <v>0.78379012852866947</v>
      </c>
      <c r="AG62" s="2"/>
    </row>
    <row r="63" spans="2:33" ht="14.25" customHeight="1">
      <c r="B63" s="241"/>
      <c r="C63" s="169" t="s">
        <v>156</v>
      </c>
      <c r="D63" s="157">
        <f t="shared" si="34"/>
        <v>3417</v>
      </c>
      <c r="E63" s="158">
        <f t="shared" si="35"/>
        <v>163</v>
      </c>
      <c r="F63" s="159">
        <f t="shared" si="29"/>
        <v>4.7702663154814168E-2</v>
      </c>
      <c r="G63" s="158">
        <f t="shared" si="36"/>
        <v>598</v>
      </c>
      <c r="H63" s="159">
        <f t="shared" si="30"/>
        <v>0.17500731635937958</v>
      </c>
      <c r="I63" s="158">
        <f t="shared" si="37"/>
        <v>290</v>
      </c>
      <c r="J63" s="159">
        <f t="shared" si="31"/>
        <v>8.4869768803043602E-2</v>
      </c>
      <c r="K63" s="90"/>
      <c r="L63" s="76"/>
      <c r="M63" s="76" t="s">
        <v>156</v>
      </c>
      <c r="N63" s="39">
        <v>12891</v>
      </c>
      <c r="O63" s="39">
        <v>998</v>
      </c>
      <c r="P63" s="39">
        <v>2807</v>
      </c>
      <c r="Q63" s="39">
        <v>1048</v>
      </c>
      <c r="S63" s="104"/>
      <c r="T63" s="104" t="s">
        <v>273</v>
      </c>
      <c r="U63" s="36">
        <f>(D77-SUM(E77,G77,I77))/D77</f>
        <v>0.71468311562651188</v>
      </c>
      <c r="AG63" s="2"/>
    </row>
    <row r="64" spans="2:33" ht="14.25" customHeight="1">
      <c r="B64" s="241"/>
      <c r="C64" s="127" t="s">
        <v>199</v>
      </c>
      <c r="D64" s="128">
        <f t="shared" si="34"/>
        <v>1987</v>
      </c>
      <c r="E64" s="129">
        <f t="shared" si="35"/>
        <v>4</v>
      </c>
      <c r="F64" s="121">
        <f t="shared" si="29"/>
        <v>2.0130850528434826E-3</v>
      </c>
      <c r="G64" s="129">
        <f t="shared" si="36"/>
        <v>29</v>
      </c>
      <c r="H64" s="121">
        <f t="shared" si="30"/>
        <v>1.4594866633115249E-2</v>
      </c>
      <c r="I64" s="129">
        <f t="shared" si="37"/>
        <v>20</v>
      </c>
      <c r="J64" s="121">
        <f t="shared" si="31"/>
        <v>1.0065425264217413E-2</v>
      </c>
      <c r="K64" s="90"/>
      <c r="L64" s="76"/>
      <c r="M64" s="76" t="s">
        <v>199</v>
      </c>
      <c r="N64" s="39">
        <v>591</v>
      </c>
      <c r="O64" s="39">
        <v>8</v>
      </c>
      <c r="P64" s="39">
        <v>41</v>
      </c>
      <c r="Q64" s="39">
        <v>30</v>
      </c>
      <c r="S64" s="104"/>
      <c r="T64" s="104" t="s">
        <v>156</v>
      </c>
      <c r="U64" s="36">
        <f>(D78-SUM(E78,G78,I78))/D78</f>
        <v>0.73829087921117498</v>
      </c>
      <c r="AG64" s="2"/>
    </row>
    <row r="65" spans="2:33" ht="14.25" customHeight="1">
      <c r="B65" s="242"/>
      <c r="C65" s="149" t="s">
        <v>67</v>
      </c>
      <c r="D65" s="125">
        <f t="shared" si="34"/>
        <v>55227</v>
      </c>
      <c r="E65" s="126">
        <f t="shared" si="35"/>
        <v>2406</v>
      </c>
      <c r="F65" s="120">
        <f t="shared" si="29"/>
        <v>4.3565647237764134E-2</v>
      </c>
      <c r="G65" s="126">
        <f t="shared" si="36"/>
        <v>8470</v>
      </c>
      <c r="H65" s="120">
        <f t="shared" si="30"/>
        <v>0.15336701251199594</v>
      </c>
      <c r="I65" s="126">
        <f t="shared" si="37"/>
        <v>4128</v>
      </c>
      <c r="J65" s="120">
        <f t="shared" si="31"/>
        <v>7.4746048128632739E-2</v>
      </c>
      <c r="K65" s="90"/>
      <c r="L65" s="76"/>
      <c r="M65" s="142" t="s">
        <v>67</v>
      </c>
      <c r="N65" s="39">
        <v>126573</v>
      </c>
      <c r="O65" s="39">
        <v>10671</v>
      </c>
      <c r="P65" s="39">
        <v>29699</v>
      </c>
      <c r="Q65" s="39">
        <v>9789</v>
      </c>
      <c r="S65" s="104"/>
      <c r="T65" s="111" t="s">
        <v>67</v>
      </c>
      <c r="U65" s="36">
        <f>(D80-SUM(E80,G80,I80))/D80</f>
        <v>0.78013376374032106</v>
      </c>
      <c r="AG65" s="2"/>
    </row>
    <row r="66" spans="2:33" ht="14.25" customHeight="1">
      <c r="B66" s="240" t="s">
        <v>89</v>
      </c>
      <c r="C66" s="123" t="s">
        <v>138</v>
      </c>
      <c r="D66" s="125">
        <f t="shared" si="34"/>
        <v>42155</v>
      </c>
      <c r="E66" s="126">
        <f t="shared" si="35"/>
        <v>1504</v>
      </c>
      <c r="F66" s="120">
        <f t="shared" si="29"/>
        <v>3.5677855533151462E-2</v>
      </c>
      <c r="G66" s="126">
        <f t="shared" si="36"/>
        <v>5777</v>
      </c>
      <c r="H66" s="120">
        <f t="shared" si="30"/>
        <v>0.13704186929189893</v>
      </c>
      <c r="I66" s="126">
        <f t="shared" si="37"/>
        <v>3017</v>
      </c>
      <c r="J66" s="120">
        <f t="shared" si="31"/>
        <v>7.1569208872019924E-2</v>
      </c>
      <c r="K66" s="90"/>
      <c r="L66" s="76" t="s">
        <v>80</v>
      </c>
      <c r="M66" s="76" t="s">
        <v>138</v>
      </c>
      <c r="N66" s="39">
        <v>66239</v>
      </c>
      <c r="O66" s="39">
        <v>5256</v>
      </c>
      <c r="P66" s="39">
        <v>15200</v>
      </c>
      <c r="Q66" s="39">
        <v>4955</v>
      </c>
      <c r="S66" s="104" t="s">
        <v>92</v>
      </c>
      <c r="T66" s="104" t="s">
        <v>138</v>
      </c>
      <c r="U66" s="36">
        <f>(D81-SUM(E81,G81,I81))/D81</f>
        <v>0.79732803755190462</v>
      </c>
      <c r="AG66" s="2"/>
    </row>
    <row r="67" spans="2:33" ht="14.25" customHeight="1">
      <c r="B67" s="241"/>
      <c r="C67" s="163" t="s">
        <v>273</v>
      </c>
      <c r="D67" s="211">
        <f t="shared" si="34"/>
        <v>10345</v>
      </c>
      <c r="E67" s="212">
        <f t="shared" si="35"/>
        <v>565</v>
      </c>
      <c r="F67" s="213">
        <f>IFERROR(E67/D67,"-")</f>
        <v>5.4615756404059933E-2</v>
      </c>
      <c r="G67" s="212">
        <f t="shared" si="36"/>
        <v>1864</v>
      </c>
      <c r="H67" s="213">
        <f>IFERROR(G67/D67,"-")</f>
        <v>0.18018366360560659</v>
      </c>
      <c r="I67" s="212">
        <f t="shared" si="37"/>
        <v>886</v>
      </c>
      <c r="J67" s="213">
        <f>IFERROR(I67/D67,"-")</f>
        <v>8.5645239246012569E-2</v>
      </c>
      <c r="K67" s="90"/>
      <c r="L67" s="76"/>
      <c r="M67" s="76" t="s">
        <v>273</v>
      </c>
      <c r="N67" s="39">
        <v>19042</v>
      </c>
      <c r="O67" s="39">
        <v>1959</v>
      </c>
      <c r="P67" s="39">
        <v>5264</v>
      </c>
      <c r="Q67" s="39">
        <v>1556</v>
      </c>
      <c r="S67" s="104"/>
      <c r="T67" s="104" t="s">
        <v>273</v>
      </c>
      <c r="U67" s="36">
        <f>(D82-SUM(E82,G82,I82))/D82</f>
        <v>0.7432237369687249</v>
      </c>
      <c r="AG67" s="2"/>
    </row>
    <row r="68" spans="2:33" ht="14.25" customHeight="1">
      <c r="B68" s="241"/>
      <c r="C68" s="169" t="s">
        <v>156</v>
      </c>
      <c r="D68" s="157">
        <f t="shared" si="34"/>
        <v>3410</v>
      </c>
      <c r="E68" s="158">
        <f t="shared" si="35"/>
        <v>169</v>
      </c>
      <c r="F68" s="159">
        <f t="shared" si="29"/>
        <v>4.9560117302052786E-2</v>
      </c>
      <c r="G68" s="158">
        <f t="shared" si="36"/>
        <v>549</v>
      </c>
      <c r="H68" s="159">
        <f t="shared" si="30"/>
        <v>0.16099706744868036</v>
      </c>
      <c r="I68" s="158">
        <f t="shared" si="37"/>
        <v>309</v>
      </c>
      <c r="J68" s="159">
        <f t="shared" si="31"/>
        <v>9.0615835777126105E-2</v>
      </c>
      <c r="K68" s="90"/>
      <c r="L68" s="76"/>
      <c r="M68" s="76" t="s">
        <v>156</v>
      </c>
      <c r="N68" s="39">
        <v>8873</v>
      </c>
      <c r="O68" s="39">
        <v>690</v>
      </c>
      <c r="P68" s="39">
        <v>2021</v>
      </c>
      <c r="Q68" s="39">
        <v>728</v>
      </c>
      <c r="S68" s="104"/>
      <c r="T68" s="104" t="s">
        <v>156</v>
      </c>
      <c r="U68" s="36">
        <f>(D83-SUM(E83,G83,I83))/D83</f>
        <v>0.7469450101832994</v>
      </c>
      <c r="AG68" s="2"/>
    </row>
    <row r="69" spans="2:33" ht="14.25" customHeight="1">
      <c r="B69" s="241"/>
      <c r="C69" s="127" t="s">
        <v>199</v>
      </c>
      <c r="D69" s="128">
        <f t="shared" si="34"/>
        <v>2357</v>
      </c>
      <c r="E69" s="129">
        <f t="shared" si="35"/>
        <v>4</v>
      </c>
      <c r="F69" s="121">
        <f t="shared" si="29"/>
        <v>1.6970725498515061E-3</v>
      </c>
      <c r="G69" s="129">
        <f t="shared" si="36"/>
        <v>31</v>
      </c>
      <c r="H69" s="121">
        <f t="shared" si="30"/>
        <v>1.3152312261349173E-2</v>
      </c>
      <c r="I69" s="129">
        <f t="shared" si="37"/>
        <v>33</v>
      </c>
      <c r="J69" s="121">
        <f t="shared" si="31"/>
        <v>1.4000848536274925E-2</v>
      </c>
      <c r="K69" s="90"/>
      <c r="L69" s="76"/>
      <c r="M69" s="76" t="s">
        <v>199</v>
      </c>
      <c r="N69" s="39">
        <v>555</v>
      </c>
      <c r="O69" s="39">
        <v>7</v>
      </c>
      <c r="P69" s="39">
        <v>17</v>
      </c>
      <c r="Q69" s="39">
        <v>12</v>
      </c>
      <c r="S69" s="104"/>
      <c r="T69" s="111" t="s">
        <v>67</v>
      </c>
      <c r="U69" s="36">
        <f>(D85-SUM(E85,G85,I85))/D85</f>
        <v>0.79809747198332026</v>
      </c>
      <c r="AG69" s="2"/>
    </row>
    <row r="70" spans="2:33" ht="14.25" customHeight="1">
      <c r="B70" s="242"/>
      <c r="C70" s="149" t="s">
        <v>67</v>
      </c>
      <c r="D70" s="125">
        <f t="shared" si="34"/>
        <v>58267</v>
      </c>
      <c r="E70" s="126">
        <f t="shared" si="35"/>
        <v>2242</v>
      </c>
      <c r="F70" s="120">
        <f t="shared" si="29"/>
        <v>3.847804074347401E-2</v>
      </c>
      <c r="G70" s="126">
        <f t="shared" si="36"/>
        <v>8221</v>
      </c>
      <c r="H70" s="120">
        <f t="shared" si="30"/>
        <v>0.141091870183809</v>
      </c>
      <c r="I70" s="126">
        <f t="shared" si="37"/>
        <v>4245</v>
      </c>
      <c r="J70" s="120">
        <f t="shared" si="31"/>
        <v>7.2854274289048684E-2</v>
      </c>
      <c r="K70" s="90"/>
      <c r="L70" s="76"/>
      <c r="M70" s="142" t="s">
        <v>67</v>
      </c>
      <c r="N70" s="39">
        <v>94709</v>
      </c>
      <c r="O70" s="39">
        <v>7912</v>
      </c>
      <c r="P70" s="39">
        <v>22502</v>
      </c>
      <c r="Q70" s="39">
        <v>7251</v>
      </c>
      <c r="S70" s="104" t="s">
        <v>93</v>
      </c>
      <c r="T70" s="104" t="s">
        <v>138</v>
      </c>
      <c r="U70" s="36">
        <f>(D86-SUM(E86,G86,I86))/D86</f>
        <v>0.81488795397956559</v>
      </c>
    </row>
    <row r="71" spans="2:33" ht="14.25" customHeight="1">
      <c r="B71" s="240" t="s">
        <v>90</v>
      </c>
      <c r="C71" s="123" t="s">
        <v>138</v>
      </c>
      <c r="D71" s="125">
        <f t="shared" si="34"/>
        <v>37280</v>
      </c>
      <c r="E71" s="126">
        <f t="shared" si="35"/>
        <v>1248</v>
      </c>
      <c r="F71" s="120">
        <f t="shared" si="29"/>
        <v>3.3476394849785408E-2</v>
      </c>
      <c r="G71" s="126">
        <f t="shared" si="36"/>
        <v>4791</v>
      </c>
      <c r="H71" s="120">
        <f t="shared" si="30"/>
        <v>0.12851394849785408</v>
      </c>
      <c r="I71" s="126">
        <f t="shared" si="37"/>
        <v>2520</v>
      </c>
      <c r="J71" s="120">
        <f t="shared" si="31"/>
        <v>6.7596566523605156E-2</v>
      </c>
      <c r="K71" s="90"/>
      <c r="L71" s="76" t="s">
        <v>81</v>
      </c>
      <c r="M71" s="76" t="s">
        <v>138</v>
      </c>
      <c r="N71" s="39">
        <v>47831</v>
      </c>
      <c r="O71" s="39">
        <v>3238</v>
      </c>
      <c r="P71" s="39">
        <v>10346</v>
      </c>
      <c r="Q71" s="39">
        <v>3616</v>
      </c>
      <c r="S71" s="104"/>
      <c r="T71" s="104" t="s">
        <v>273</v>
      </c>
      <c r="U71" s="36">
        <f>(D87-SUM(E87,G87,I87))/D87</f>
        <v>0.74901185770750989</v>
      </c>
    </row>
    <row r="72" spans="2:33" ht="14.25" customHeight="1">
      <c r="B72" s="241"/>
      <c r="C72" s="163" t="s">
        <v>273</v>
      </c>
      <c r="D72" s="211">
        <f t="shared" si="34"/>
        <v>8981</v>
      </c>
      <c r="E72" s="212">
        <f t="shared" si="35"/>
        <v>477</v>
      </c>
      <c r="F72" s="213">
        <f>IFERROR(E72/D72,"-")</f>
        <v>5.3112125598485695E-2</v>
      </c>
      <c r="G72" s="212">
        <f t="shared" si="36"/>
        <v>1545</v>
      </c>
      <c r="H72" s="213">
        <f>IFERROR(G72/D72,"-")</f>
        <v>0.17202984077496938</v>
      </c>
      <c r="I72" s="212">
        <f t="shared" si="37"/>
        <v>722</v>
      </c>
      <c r="J72" s="213">
        <f>IFERROR(I72/D72,"-")</f>
        <v>8.0391938536911262E-2</v>
      </c>
      <c r="K72" s="102"/>
      <c r="L72" s="76"/>
      <c r="M72" s="76" t="s">
        <v>273</v>
      </c>
      <c r="N72" s="39">
        <v>13019</v>
      </c>
      <c r="O72" s="39">
        <v>1199</v>
      </c>
      <c r="P72" s="39">
        <v>3358</v>
      </c>
      <c r="Q72" s="39">
        <v>1028</v>
      </c>
      <c r="S72" s="104"/>
      <c r="T72" s="104" t="s">
        <v>156</v>
      </c>
      <c r="U72" s="36">
        <f>(D88-SUM(E88,G88,I88))/D88</f>
        <v>0.76372924648786722</v>
      </c>
    </row>
    <row r="73" spans="2:33" ht="14.25" customHeight="1">
      <c r="B73" s="241"/>
      <c r="C73" s="169" t="s">
        <v>156</v>
      </c>
      <c r="D73" s="157">
        <f t="shared" si="34"/>
        <v>2831</v>
      </c>
      <c r="E73" s="158">
        <f t="shared" si="35"/>
        <v>132</v>
      </c>
      <c r="F73" s="159">
        <f t="shared" si="29"/>
        <v>4.662663369833981E-2</v>
      </c>
      <c r="G73" s="158">
        <f t="shared" si="36"/>
        <v>438</v>
      </c>
      <c r="H73" s="159">
        <f t="shared" si="30"/>
        <v>0.15471564818085481</v>
      </c>
      <c r="I73" s="158">
        <f t="shared" si="37"/>
        <v>231</v>
      </c>
      <c r="J73" s="159">
        <f t="shared" si="31"/>
        <v>8.159660897209467E-2</v>
      </c>
      <c r="K73" s="102"/>
      <c r="L73" s="76"/>
      <c r="M73" s="76" t="s">
        <v>156</v>
      </c>
      <c r="N73" s="39">
        <v>5763</v>
      </c>
      <c r="O73" s="39">
        <v>392</v>
      </c>
      <c r="P73" s="39">
        <v>1213</v>
      </c>
      <c r="Q73" s="39">
        <v>501</v>
      </c>
      <c r="S73" s="104"/>
      <c r="T73" s="111" t="s">
        <v>67</v>
      </c>
      <c r="U73" s="36">
        <f>(D90-SUM(E90,G90,I90))/D90</f>
        <v>0.81597467654199574</v>
      </c>
    </row>
    <row r="74" spans="2:33" ht="14.25" customHeight="1">
      <c r="B74" s="241"/>
      <c r="C74" s="127" t="s">
        <v>199</v>
      </c>
      <c r="D74" s="128">
        <f t="shared" si="34"/>
        <v>2532</v>
      </c>
      <c r="E74" s="129">
        <f t="shared" si="35"/>
        <v>2</v>
      </c>
      <c r="F74" s="121">
        <f t="shared" si="29"/>
        <v>7.8988941548183253E-4</v>
      </c>
      <c r="G74" s="129">
        <f t="shared" si="36"/>
        <v>25</v>
      </c>
      <c r="H74" s="121">
        <f t="shared" si="30"/>
        <v>9.873617693522907E-3</v>
      </c>
      <c r="I74" s="129">
        <f t="shared" si="37"/>
        <v>14</v>
      </c>
      <c r="J74" s="121">
        <f t="shared" si="31"/>
        <v>5.5292259083728279E-3</v>
      </c>
      <c r="K74" s="102"/>
      <c r="L74" s="76"/>
      <c r="M74" s="76" t="s">
        <v>199</v>
      </c>
      <c r="N74" s="39">
        <v>493</v>
      </c>
      <c r="O74" s="39">
        <v>4</v>
      </c>
      <c r="P74" s="39">
        <v>19</v>
      </c>
      <c r="Q74" s="39">
        <v>13</v>
      </c>
      <c r="S74" s="104" t="s">
        <v>94</v>
      </c>
      <c r="T74" s="104" t="s">
        <v>138</v>
      </c>
      <c r="U74" s="36">
        <f>(D91-SUM(E91,G91,I91))/D91</f>
        <v>0.83031260803002616</v>
      </c>
    </row>
    <row r="75" spans="2:33" ht="14.25" customHeight="1">
      <c r="B75" s="242"/>
      <c r="C75" s="219" t="s">
        <v>67</v>
      </c>
      <c r="D75" s="39">
        <f t="shared" si="34"/>
        <v>51624</v>
      </c>
      <c r="E75" s="35">
        <f t="shared" si="35"/>
        <v>1859</v>
      </c>
      <c r="F75" s="85">
        <f t="shared" si="29"/>
        <v>3.6010382767704942E-2</v>
      </c>
      <c r="G75" s="35">
        <f t="shared" si="36"/>
        <v>6799</v>
      </c>
      <c r="H75" s="85">
        <f t="shared" si="30"/>
        <v>0.13170230900356422</v>
      </c>
      <c r="I75" s="35">
        <f t="shared" si="37"/>
        <v>3487</v>
      </c>
      <c r="J75" s="85">
        <f t="shared" si="31"/>
        <v>6.7546102587943593E-2</v>
      </c>
      <c r="L75" s="76"/>
      <c r="M75" s="142" t="s">
        <v>67</v>
      </c>
      <c r="N75" s="39">
        <v>67106</v>
      </c>
      <c r="O75" s="39">
        <v>4833</v>
      </c>
      <c r="P75" s="39">
        <v>14936</v>
      </c>
      <c r="Q75" s="39">
        <v>5158</v>
      </c>
      <c r="S75" s="104"/>
      <c r="T75" s="104" t="s">
        <v>273</v>
      </c>
      <c r="U75" s="36">
        <f>(D92-SUM(E92,G92,I92))/D92</f>
        <v>0.76745703719817271</v>
      </c>
    </row>
    <row r="76" spans="2:33" ht="14.25" customHeight="1">
      <c r="B76" s="240" t="s">
        <v>91</v>
      </c>
      <c r="C76" s="123" t="s">
        <v>138</v>
      </c>
      <c r="D76" s="125">
        <f t="shared" si="34"/>
        <v>34078</v>
      </c>
      <c r="E76" s="126">
        <f t="shared" si="35"/>
        <v>1046</v>
      </c>
      <c r="F76" s="120">
        <f t="shared" si="29"/>
        <v>3.0694289570984214E-2</v>
      </c>
      <c r="G76" s="126">
        <f t="shared" si="36"/>
        <v>4177</v>
      </c>
      <c r="H76" s="120">
        <f t="shared" si="30"/>
        <v>0.12257174716826105</v>
      </c>
      <c r="I76" s="126">
        <f t="shared" si="37"/>
        <v>2145</v>
      </c>
      <c r="J76" s="120">
        <f t="shared" si="31"/>
        <v>6.2943834732085216E-2</v>
      </c>
      <c r="L76" s="76" t="s">
        <v>82</v>
      </c>
      <c r="M76" s="76" t="s">
        <v>138</v>
      </c>
      <c r="N76" s="39">
        <v>59276</v>
      </c>
      <c r="O76" s="39">
        <v>3650</v>
      </c>
      <c r="P76" s="39">
        <v>12182</v>
      </c>
      <c r="Q76" s="39">
        <v>4476</v>
      </c>
      <c r="S76" s="104"/>
      <c r="T76" s="104" t="s">
        <v>156</v>
      </c>
      <c r="U76" s="36">
        <f>(D93-SUM(E93,G93,I93))/D93</f>
        <v>0.78399433427762044</v>
      </c>
    </row>
    <row r="77" spans="2:33" ht="14.25" customHeight="1">
      <c r="B77" s="241"/>
      <c r="C77" s="190" t="s">
        <v>273</v>
      </c>
      <c r="D77" s="211">
        <f t="shared" si="34"/>
        <v>8268</v>
      </c>
      <c r="E77" s="212">
        <f t="shared" si="35"/>
        <v>373</v>
      </c>
      <c r="F77" s="213">
        <f>IFERROR(E77/D77,"-")</f>
        <v>4.5113691340106434E-2</v>
      </c>
      <c r="G77" s="212">
        <f t="shared" si="36"/>
        <v>1354</v>
      </c>
      <c r="H77" s="213">
        <f>IFERROR(G77/D77,"-")</f>
        <v>0.16376390904692792</v>
      </c>
      <c r="I77" s="212">
        <f t="shared" si="37"/>
        <v>632</v>
      </c>
      <c r="J77" s="213">
        <f>IFERROR(I77/D77,"-")</f>
        <v>7.6439283986453804E-2</v>
      </c>
      <c r="L77" s="76"/>
      <c r="M77" s="76" t="s">
        <v>273</v>
      </c>
      <c r="N77" s="39">
        <v>15494</v>
      </c>
      <c r="O77" s="39">
        <v>1333</v>
      </c>
      <c r="P77" s="39">
        <v>3967</v>
      </c>
      <c r="Q77" s="39">
        <v>1221</v>
      </c>
      <c r="S77" s="104"/>
      <c r="T77" s="111" t="s">
        <v>67</v>
      </c>
      <c r="U77" s="36">
        <f>(D95-SUM(E95,G95,I95))/D95</f>
        <v>0.83197756931704114</v>
      </c>
    </row>
    <row r="78" spans="2:33" ht="14.25" customHeight="1">
      <c r="B78" s="241"/>
      <c r="C78" s="124" t="s">
        <v>156</v>
      </c>
      <c r="D78" s="157">
        <f t="shared" si="34"/>
        <v>2434</v>
      </c>
      <c r="E78" s="158">
        <f t="shared" si="35"/>
        <v>106</v>
      </c>
      <c r="F78" s="159">
        <f t="shared" si="29"/>
        <v>4.3549712407559574E-2</v>
      </c>
      <c r="G78" s="158">
        <f t="shared" si="36"/>
        <v>344</v>
      </c>
      <c r="H78" s="159">
        <f t="shared" si="30"/>
        <v>0.14133114215283485</v>
      </c>
      <c r="I78" s="158">
        <f t="shared" si="37"/>
        <v>187</v>
      </c>
      <c r="J78" s="159">
        <f t="shared" si="31"/>
        <v>7.6828266228430572E-2</v>
      </c>
      <c r="L78" s="76"/>
      <c r="M78" s="76" t="s">
        <v>156</v>
      </c>
      <c r="N78" s="39">
        <v>6541</v>
      </c>
      <c r="O78" s="39">
        <v>402</v>
      </c>
      <c r="P78" s="39">
        <v>1354</v>
      </c>
      <c r="Q78" s="39">
        <v>520</v>
      </c>
      <c r="S78" s="104" t="s">
        <v>95</v>
      </c>
      <c r="T78" s="104" t="s">
        <v>138</v>
      </c>
      <c r="U78" s="36">
        <f>(D96-SUM(E96,G96,I96))/D96</f>
        <v>0.84322247417485507</v>
      </c>
    </row>
    <row r="79" spans="2:33" ht="14.25" customHeight="1">
      <c r="B79" s="241"/>
      <c r="C79" s="127" t="s">
        <v>199</v>
      </c>
      <c r="D79" s="128">
        <f t="shared" si="34"/>
        <v>2617</v>
      </c>
      <c r="E79" s="129">
        <f t="shared" si="35"/>
        <v>8</v>
      </c>
      <c r="F79" s="121">
        <f t="shared" si="29"/>
        <v>3.0569354222392052E-3</v>
      </c>
      <c r="G79" s="129">
        <f t="shared" si="36"/>
        <v>33</v>
      </c>
      <c r="H79" s="121">
        <f t="shared" si="30"/>
        <v>1.2609858616736722E-2</v>
      </c>
      <c r="I79" s="129">
        <f t="shared" si="37"/>
        <v>16</v>
      </c>
      <c r="J79" s="121">
        <f t="shared" si="31"/>
        <v>6.1138708444784104E-3</v>
      </c>
      <c r="L79" s="76"/>
      <c r="M79" s="76" t="s">
        <v>199</v>
      </c>
      <c r="N79" s="39">
        <v>857</v>
      </c>
      <c r="O79" s="39">
        <v>1</v>
      </c>
      <c r="P79" s="39">
        <v>24</v>
      </c>
      <c r="Q79" s="39">
        <v>23</v>
      </c>
      <c r="S79" s="104"/>
      <c r="T79" s="104" t="s">
        <v>273</v>
      </c>
      <c r="U79" s="36">
        <f>(D97-SUM(E97,G97,I97))/D97</f>
        <v>0.78253275109170306</v>
      </c>
    </row>
    <row r="80" spans="2:33" ht="14.25" customHeight="1">
      <c r="B80" s="242"/>
      <c r="C80" s="149" t="s">
        <v>67</v>
      </c>
      <c r="D80" s="125">
        <f t="shared" si="34"/>
        <v>47397</v>
      </c>
      <c r="E80" s="126">
        <f t="shared" si="35"/>
        <v>1533</v>
      </c>
      <c r="F80" s="120">
        <f t="shared" si="29"/>
        <v>3.2343819229065131E-2</v>
      </c>
      <c r="G80" s="126">
        <f t="shared" si="36"/>
        <v>5908</v>
      </c>
      <c r="H80" s="120">
        <f t="shared" si="30"/>
        <v>0.12464923940333776</v>
      </c>
      <c r="I80" s="126">
        <f t="shared" si="37"/>
        <v>2980</v>
      </c>
      <c r="J80" s="120">
        <f t="shared" si="31"/>
        <v>6.2873177627275983E-2</v>
      </c>
      <c r="L80" s="76"/>
      <c r="M80" s="142" t="s">
        <v>67</v>
      </c>
      <c r="N80" s="39">
        <v>82168</v>
      </c>
      <c r="O80" s="39">
        <v>5386</v>
      </c>
      <c r="P80" s="39">
        <v>17527</v>
      </c>
      <c r="Q80" s="39">
        <v>6240</v>
      </c>
      <c r="S80" s="104"/>
      <c r="T80" s="104" t="s">
        <v>156</v>
      </c>
      <c r="U80" s="36">
        <f>(D98-SUM(E98,G98,I98))/D98</f>
        <v>0.81010289990645468</v>
      </c>
    </row>
    <row r="81" spans="2:21" ht="14.25" customHeight="1">
      <c r="B81" s="240" t="s">
        <v>92</v>
      </c>
      <c r="C81" s="123" t="s">
        <v>138</v>
      </c>
      <c r="D81" s="125">
        <f t="shared" si="34"/>
        <v>27695</v>
      </c>
      <c r="E81" s="126">
        <f t="shared" si="35"/>
        <v>749</v>
      </c>
      <c r="F81" s="120">
        <f t="shared" si="29"/>
        <v>2.7044592886802672E-2</v>
      </c>
      <c r="G81" s="126">
        <f t="shared" si="36"/>
        <v>3157</v>
      </c>
      <c r="H81" s="120">
        <f t="shared" si="30"/>
        <v>0.11399169525185052</v>
      </c>
      <c r="I81" s="126">
        <f t="shared" si="37"/>
        <v>1707</v>
      </c>
      <c r="J81" s="120">
        <f t="shared" si="31"/>
        <v>6.163567430944214E-2</v>
      </c>
      <c r="L81" s="76" t="s">
        <v>83</v>
      </c>
      <c r="M81" s="76" t="s">
        <v>138</v>
      </c>
      <c r="N81" s="39">
        <v>67001</v>
      </c>
      <c r="O81" s="39">
        <v>4024</v>
      </c>
      <c r="P81" s="39">
        <v>13055</v>
      </c>
      <c r="Q81" s="39">
        <v>5326</v>
      </c>
      <c r="S81" s="104"/>
      <c r="T81" s="111" t="s">
        <v>67</v>
      </c>
      <c r="U81" s="36">
        <f>(D100-SUM(E100,G100,I100))/D100</f>
        <v>0.84922702796595451</v>
      </c>
    </row>
    <row r="82" spans="2:21" ht="14.25" customHeight="1">
      <c r="B82" s="241"/>
      <c r="C82" s="190" t="s">
        <v>273</v>
      </c>
      <c r="D82" s="211">
        <f t="shared" ref="D82:D110" si="38">N127</f>
        <v>6235</v>
      </c>
      <c r="E82" s="212">
        <f t="shared" ref="E82:E110" si="39">O127</f>
        <v>256</v>
      </c>
      <c r="F82" s="213">
        <f>IFERROR(E82/D82,"-")</f>
        <v>4.1058540497193263E-2</v>
      </c>
      <c r="G82" s="212">
        <f t="shared" si="36"/>
        <v>920</v>
      </c>
      <c r="H82" s="213">
        <f>IFERROR(G82/D82,"-")</f>
        <v>0.14755412991178829</v>
      </c>
      <c r="I82" s="212">
        <f t="shared" si="37"/>
        <v>425</v>
      </c>
      <c r="J82" s="213">
        <f>IFERROR(I82/D82,"-")</f>
        <v>6.8163592622293503E-2</v>
      </c>
      <c r="L82" s="76"/>
      <c r="M82" s="76" t="s">
        <v>273</v>
      </c>
      <c r="N82" s="39">
        <v>16975</v>
      </c>
      <c r="O82" s="39">
        <v>1360</v>
      </c>
      <c r="P82" s="39">
        <v>4246</v>
      </c>
      <c r="Q82" s="39">
        <v>1439</v>
      </c>
      <c r="S82" s="104" t="s">
        <v>96</v>
      </c>
      <c r="T82" s="104" t="s">
        <v>138</v>
      </c>
      <c r="U82" s="36">
        <f>(D101-SUM(E101,G101,I101))/D101</f>
        <v>0.85927284324669106</v>
      </c>
    </row>
    <row r="83" spans="2:21" ht="14.25" customHeight="1">
      <c r="B83" s="241"/>
      <c r="C83" s="124" t="s">
        <v>156</v>
      </c>
      <c r="D83" s="157">
        <f t="shared" si="38"/>
        <v>1964</v>
      </c>
      <c r="E83" s="158">
        <f t="shared" si="39"/>
        <v>82</v>
      </c>
      <c r="F83" s="159">
        <f t="shared" si="29"/>
        <v>4.1751527494908347E-2</v>
      </c>
      <c r="G83" s="158">
        <f t="shared" si="36"/>
        <v>269</v>
      </c>
      <c r="H83" s="159">
        <f t="shared" si="30"/>
        <v>0.1369653767820774</v>
      </c>
      <c r="I83" s="158">
        <f t="shared" si="37"/>
        <v>146</v>
      </c>
      <c r="J83" s="159">
        <f t="shared" si="31"/>
        <v>7.4338085539714868E-2</v>
      </c>
      <c r="L83" s="76"/>
      <c r="M83" s="76" t="s">
        <v>156</v>
      </c>
      <c r="N83" s="39">
        <v>6849</v>
      </c>
      <c r="O83" s="39">
        <v>452</v>
      </c>
      <c r="P83" s="39">
        <v>1397</v>
      </c>
      <c r="Q83" s="39">
        <v>614</v>
      </c>
      <c r="S83" s="104"/>
      <c r="T83" s="104" t="s">
        <v>273</v>
      </c>
      <c r="U83" s="36">
        <f>(D102-SUM(E102,G102,I102))/D102</f>
        <v>0.81698113207547174</v>
      </c>
    </row>
    <row r="84" spans="2:21" ht="14.25" customHeight="1">
      <c r="B84" s="241"/>
      <c r="C84" s="127" t="s">
        <v>199</v>
      </c>
      <c r="D84" s="128">
        <f t="shared" si="38"/>
        <v>2476</v>
      </c>
      <c r="E84" s="129">
        <f t="shared" si="39"/>
        <v>1</v>
      </c>
      <c r="F84" s="121">
        <f t="shared" si="29"/>
        <v>4.0387722132471731E-4</v>
      </c>
      <c r="G84" s="129">
        <f t="shared" si="36"/>
        <v>20</v>
      </c>
      <c r="H84" s="121">
        <f t="shared" si="30"/>
        <v>8.0775444264943458E-3</v>
      </c>
      <c r="I84" s="129">
        <f t="shared" si="37"/>
        <v>15</v>
      </c>
      <c r="J84" s="121">
        <f t="shared" si="31"/>
        <v>6.0581583198707593E-3</v>
      </c>
      <c r="L84" s="76"/>
      <c r="M84" s="76" t="s">
        <v>199</v>
      </c>
      <c r="N84" s="39">
        <v>1104</v>
      </c>
      <c r="O84" s="39">
        <v>9</v>
      </c>
      <c r="P84" s="39">
        <v>22</v>
      </c>
      <c r="Q84" s="39">
        <v>19</v>
      </c>
      <c r="S84" s="104"/>
      <c r="T84" s="104" t="s">
        <v>156</v>
      </c>
      <c r="U84" s="36">
        <f>(D103-SUM(E103,G103,I103))/D103</f>
        <v>0.80458383594692395</v>
      </c>
    </row>
    <row r="85" spans="2:21" ht="14.25" customHeight="1">
      <c r="B85" s="242"/>
      <c r="C85" s="149" t="s">
        <v>67</v>
      </c>
      <c r="D85" s="125">
        <f t="shared" si="38"/>
        <v>38370</v>
      </c>
      <c r="E85" s="126">
        <f t="shared" si="39"/>
        <v>1088</v>
      </c>
      <c r="F85" s="120">
        <f t="shared" si="29"/>
        <v>2.8355486056815222E-2</v>
      </c>
      <c r="G85" s="126">
        <f t="shared" si="36"/>
        <v>4366</v>
      </c>
      <c r="H85" s="120">
        <f t="shared" si="30"/>
        <v>0.11378681261402138</v>
      </c>
      <c r="I85" s="126">
        <f t="shared" si="37"/>
        <v>2293</v>
      </c>
      <c r="J85" s="120">
        <f t="shared" si="31"/>
        <v>5.9760229345843109E-2</v>
      </c>
      <c r="L85" s="76"/>
      <c r="M85" s="142" t="s">
        <v>67</v>
      </c>
      <c r="N85" s="39">
        <v>91929</v>
      </c>
      <c r="O85" s="39">
        <v>5845</v>
      </c>
      <c r="P85" s="39">
        <v>18720</v>
      </c>
      <c r="Q85" s="39">
        <v>7398</v>
      </c>
      <c r="S85" s="104"/>
      <c r="T85" s="111" t="s">
        <v>67</v>
      </c>
      <c r="U85" s="36">
        <f>(D105-SUM(E105,G105,I105))/D105</f>
        <v>0.86851901807391418</v>
      </c>
    </row>
    <row r="86" spans="2:21" ht="14.25" customHeight="1">
      <c r="B86" s="240" t="s">
        <v>93</v>
      </c>
      <c r="C86" s="123" t="s">
        <v>138</v>
      </c>
      <c r="D86" s="125">
        <f t="shared" si="38"/>
        <v>23294</v>
      </c>
      <c r="E86" s="126">
        <f t="shared" si="39"/>
        <v>590</v>
      </c>
      <c r="F86" s="120">
        <f t="shared" si="29"/>
        <v>2.5328410749549241E-2</v>
      </c>
      <c r="G86" s="126">
        <f t="shared" si="36"/>
        <v>2453</v>
      </c>
      <c r="H86" s="120">
        <f t="shared" si="30"/>
        <v>0.10530608740448184</v>
      </c>
      <c r="I86" s="126">
        <f t="shared" si="37"/>
        <v>1269</v>
      </c>
      <c r="J86" s="120">
        <f t="shared" si="31"/>
        <v>5.4477547866403367E-2</v>
      </c>
      <c r="L86" s="76" t="s">
        <v>84</v>
      </c>
      <c r="M86" s="76" t="s">
        <v>138</v>
      </c>
      <c r="N86" s="39">
        <v>63028</v>
      </c>
      <c r="O86" s="39">
        <v>3421</v>
      </c>
      <c r="P86" s="39">
        <v>11752</v>
      </c>
      <c r="Q86" s="39">
        <v>5076</v>
      </c>
      <c r="S86" s="104" t="s">
        <v>97</v>
      </c>
      <c r="T86" s="104" t="s">
        <v>138</v>
      </c>
      <c r="U86" s="36">
        <f>(D106-SUM(E106,G106,I106))/D106</f>
        <v>0.87703158540325055</v>
      </c>
    </row>
    <row r="87" spans="2:21" ht="14.25" customHeight="1">
      <c r="B87" s="241"/>
      <c r="C87" s="190" t="s">
        <v>273</v>
      </c>
      <c r="D87" s="211">
        <f t="shared" si="38"/>
        <v>5060</v>
      </c>
      <c r="E87" s="212">
        <f t="shared" si="39"/>
        <v>210</v>
      </c>
      <c r="F87" s="213">
        <f>IFERROR(E87/D87,"-")</f>
        <v>4.1501976284584984E-2</v>
      </c>
      <c r="G87" s="212">
        <f t="shared" ref="G87:G97" si="40">P132</f>
        <v>731</v>
      </c>
      <c r="H87" s="213">
        <f>IFERROR(G87/D87,"-")</f>
        <v>0.14446640316205533</v>
      </c>
      <c r="I87" s="212">
        <f t="shared" ref="I87:I97" si="41">Q132</f>
        <v>329</v>
      </c>
      <c r="J87" s="213">
        <f>IFERROR(I87/D87,"-")</f>
        <v>6.5019762845849802E-2</v>
      </c>
      <c r="L87" s="76"/>
      <c r="M87" s="76" t="s">
        <v>273</v>
      </c>
      <c r="N87" s="39">
        <v>15727</v>
      </c>
      <c r="O87" s="39">
        <v>1276</v>
      </c>
      <c r="P87" s="39">
        <v>3718</v>
      </c>
      <c r="Q87" s="39">
        <v>1351</v>
      </c>
      <c r="S87" s="104"/>
      <c r="T87" s="104" t="s">
        <v>273</v>
      </c>
      <c r="U87" s="36">
        <f>(D107-SUM(E107,G107,I107))/D107</f>
        <v>0.82218844984802431</v>
      </c>
    </row>
    <row r="88" spans="2:21" ht="14.25" customHeight="1">
      <c r="B88" s="241"/>
      <c r="C88" s="124" t="s">
        <v>156</v>
      </c>
      <c r="D88" s="157">
        <f t="shared" si="38"/>
        <v>1566</v>
      </c>
      <c r="E88" s="158">
        <f t="shared" si="39"/>
        <v>54</v>
      </c>
      <c r="F88" s="159">
        <f t="shared" si="29"/>
        <v>3.4482758620689655E-2</v>
      </c>
      <c r="G88" s="158">
        <f t="shared" si="40"/>
        <v>207</v>
      </c>
      <c r="H88" s="159">
        <f t="shared" si="30"/>
        <v>0.13218390804597702</v>
      </c>
      <c r="I88" s="158">
        <f t="shared" si="41"/>
        <v>109</v>
      </c>
      <c r="J88" s="159">
        <f t="shared" si="31"/>
        <v>6.9604086845466151E-2</v>
      </c>
      <c r="L88" s="76"/>
      <c r="M88" s="76" t="s">
        <v>156</v>
      </c>
      <c r="N88" s="39">
        <v>5828</v>
      </c>
      <c r="O88" s="39">
        <v>386</v>
      </c>
      <c r="P88" s="39">
        <v>1140</v>
      </c>
      <c r="Q88" s="39">
        <v>504</v>
      </c>
      <c r="S88" s="104"/>
      <c r="T88" s="104" t="s">
        <v>156</v>
      </c>
      <c r="U88" s="36">
        <f>(D108-SUM(E108,G108,I108))/D108</f>
        <v>0.83655274888558695</v>
      </c>
    </row>
    <row r="89" spans="2:21" ht="14.25" customHeight="1">
      <c r="B89" s="241"/>
      <c r="C89" s="127" t="s">
        <v>199</v>
      </c>
      <c r="D89" s="128">
        <f t="shared" si="38"/>
        <v>2619</v>
      </c>
      <c r="E89" s="129">
        <f t="shared" si="39"/>
        <v>4</v>
      </c>
      <c r="F89" s="121">
        <f t="shared" si="29"/>
        <v>1.5273004963726614E-3</v>
      </c>
      <c r="G89" s="129">
        <f t="shared" si="40"/>
        <v>25</v>
      </c>
      <c r="H89" s="121">
        <f t="shared" si="30"/>
        <v>9.5456281023291335E-3</v>
      </c>
      <c r="I89" s="129">
        <f t="shared" si="41"/>
        <v>7</v>
      </c>
      <c r="J89" s="121">
        <f t="shared" si="31"/>
        <v>2.6727758686521572E-3</v>
      </c>
      <c r="L89" s="76"/>
      <c r="M89" s="76" t="s">
        <v>199</v>
      </c>
      <c r="N89" s="39">
        <v>1338</v>
      </c>
      <c r="O89" s="39">
        <v>6</v>
      </c>
      <c r="P89" s="39">
        <v>28</v>
      </c>
      <c r="Q89" s="39">
        <v>31</v>
      </c>
      <c r="S89" s="104"/>
      <c r="T89" s="111" t="s">
        <v>67</v>
      </c>
      <c r="U89" s="36">
        <f>(D110-SUM(E110,G110,I110))/D110</f>
        <v>0.88546135512427648</v>
      </c>
    </row>
    <row r="90" spans="2:21" ht="14.25" customHeight="1">
      <c r="B90" s="242"/>
      <c r="C90" s="149" t="s">
        <v>67</v>
      </c>
      <c r="D90" s="125">
        <f t="shared" si="38"/>
        <v>32539</v>
      </c>
      <c r="E90" s="126">
        <f t="shared" si="39"/>
        <v>858</v>
      </c>
      <c r="F90" s="120">
        <f t="shared" si="29"/>
        <v>2.6368357970435477E-2</v>
      </c>
      <c r="G90" s="126">
        <f t="shared" si="40"/>
        <v>3416</v>
      </c>
      <c r="H90" s="120">
        <f t="shared" si="30"/>
        <v>0.10498171425059159</v>
      </c>
      <c r="I90" s="126">
        <f t="shared" si="41"/>
        <v>1714</v>
      </c>
      <c r="J90" s="120">
        <f t="shared" si="31"/>
        <v>5.2675251236977166E-2</v>
      </c>
      <c r="L90" s="76"/>
      <c r="M90" s="142" t="s">
        <v>67</v>
      </c>
      <c r="N90" s="39">
        <v>85921</v>
      </c>
      <c r="O90" s="39">
        <v>5089</v>
      </c>
      <c r="P90" s="39">
        <v>16638</v>
      </c>
      <c r="Q90" s="39">
        <v>6962</v>
      </c>
      <c r="S90" s="104" t="s">
        <v>64</v>
      </c>
      <c r="T90" s="104" t="s">
        <v>138</v>
      </c>
      <c r="U90" s="36">
        <f>(D111-SUM(E111,G111,I111))/D111</f>
        <v>0.905653051716105</v>
      </c>
    </row>
    <row r="91" spans="2:21" ht="14.25" customHeight="1">
      <c r="B91" s="240" t="s">
        <v>94</v>
      </c>
      <c r="C91" s="123" t="s">
        <v>138</v>
      </c>
      <c r="D91" s="125">
        <f t="shared" si="38"/>
        <v>20249</v>
      </c>
      <c r="E91" s="126">
        <f t="shared" si="39"/>
        <v>401</v>
      </c>
      <c r="F91" s="120">
        <f t="shared" si="29"/>
        <v>1.9803447083806609E-2</v>
      </c>
      <c r="G91" s="126">
        <f t="shared" si="40"/>
        <v>1992</v>
      </c>
      <c r="H91" s="120">
        <f t="shared" si="30"/>
        <v>9.8375228406341053E-2</v>
      </c>
      <c r="I91" s="126">
        <f t="shared" si="41"/>
        <v>1043</v>
      </c>
      <c r="J91" s="120">
        <f t="shared" si="31"/>
        <v>5.1508716479826161E-2</v>
      </c>
      <c r="L91" s="76" t="s">
        <v>85</v>
      </c>
      <c r="M91" s="76" t="s">
        <v>138</v>
      </c>
      <c r="N91" s="39">
        <v>65616</v>
      </c>
      <c r="O91" s="39">
        <v>3366</v>
      </c>
      <c r="P91" s="39">
        <v>11360</v>
      </c>
      <c r="Q91" s="39">
        <v>5347</v>
      </c>
      <c r="S91" s="104"/>
      <c r="T91" s="104" t="s">
        <v>273</v>
      </c>
      <c r="U91" s="36">
        <f>(D112-SUM(E112,G112,I112))/D112</f>
        <v>0.85779711472406683</v>
      </c>
    </row>
    <row r="92" spans="2:21" ht="14.25" customHeight="1">
      <c r="B92" s="241"/>
      <c r="C92" s="190" t="s">
        <v>273</v>
      </c>
      <c r="D92" s="211">
        <f t="shared" si="38"/>
        <v>4597</v>
      </c>
      <c r="E92" s="212">
        <f t="shared" si="39"/>
        <v>166</v>
      </c>
      <c r="F92" s="213">
        <f>IFERROR(E92/D92,"-")</f>
        <v>3.6110506852294978E-2</v>
      </c>
      <c r="G92" s="212">
        <f t="shared" si="40"/>
        <v>606</v>
      </c>
      <c r="H92" s="213">
        <f>IFERROR(G92/D92,"-")</f>
        <v>0.13182510332825756</v>
      </c>
      <c r="I92" s="212">
        <f t="shared" si="41"/>
        <v>297</v>
      </c>
      <c r="J92" s="213">
        <f>IFERROR(I92/D92,"-")</f>
        <v>6.4607352621274747E-2</v>
      </c>
      <c r="L92" s="76"/>
      <c r="M92" s="76" t="s">
        <v>273</v>
      </c>
      <c r="N92" s="39">
        <v>16453</v>
      </c>
      <c r="O92" s="39">
        <v>1231</v>
      </c>
      <c r="P92" s="39">
        <v>3702</v>
      </c>
      <c r="Q92" s="39">
        <v>1389</v>
      </c>
      <c r="S92" s="104"/>
      <c r="T92" s="104" t="s">
        <v>156</v>
      </c>
      <c r="U92" s="36">
        <f>(D113-SUM(E113,G113,I113))/D113</f>
        <v>0.87828746177370032</v>
      </c>
    </row>
    <row r="93" spans="2:21" ht="14.25" customHeight="1">
      <c r="B93" s="241"/>
      <c r="C93" s="124" t="s">
        <v>156</v>
      </c>
      <c r="D93" s="157">
        <f t="shared" si="38"/>
        <v>1412</v>
      </c>
      <c r="E93" s="158">
        <f t="shared" si="39"/>
        <v>37</v>
      </c>
      <c r="F93" s="159">
        <f t="shared" si="29"/>
        <v>2.6203966005665724E-2</v>
      </c>
      <c r="G93" s="158">
        <f t="shared" si="40"/>
        <v>178</v>
      </c>
      <c r="H93" s="159">
        <f t="shared" si="30"/>
        <v>0.12606232294617564</v>
      </c>
      <c r="I93" s="158">
        <f t="shared" si="41"/>
        <v>90</v>
      </c>
      <c r="J93" s="159">
        <f t="shared" si="31"/>
        <v>6.3739376770538245E-2</v>
      </c>
      <c r="L93" s="76"/>
      <c r="M93" s="76" t="s">
        <v>156</v>
      </c>
      <c r="N93" s="39">
        <v>5965</v>
      </c>
      <c r="O93" s="39">
        <v>367</v>
      </c>
      <c r="P93" s="39">
        <v>1191</v>
      </c>
      <c r="Q93" s="39">
        <v>530</v>
      </c>
      <c r="S93" s="104"/>
      <c r="T93" s="111" t="s">
        <v>67</v>
      </c>
      <c r="U93" s="36">
        <f>(D115-SUM(E115,G115,I115))/D115</f>
        <v>0.92476560194329038</v>
      </c>
    </row>
    <row r="94" spans="2:21" ht="14.25" customHeight="1">
      <c r="B94" s="241"/>
      <c r="C94" s="127" t="s">
        <v>199</v>
      </c>
      <c r="D94" s="128">
        <f t="shared" si="38"/>
        <v>2631</v>
      </c>
      <c r="E94" s="129">
        <f t="shared" si="39"/>
        <v>0</v>
      </c>
      <c r="F94" s="121">
        <f t="shared" si="29"/>
        <v>0</v>
      </c>
      <c r="G94" s="129">
        <f t="shared" si="40"/>
        <v>30</v>
      </c>
      <c r="H94" s="121">
        <f t="shared" si="30"/>
        <v>1.1402508551881414E-2</v>
      </c>
      <c r="I94" s="129">
        <f t="shared" si="41"/>
        <v>14</v>
      </c>
      <c r="J94" s="121">
        <f t="shared" si="31"/>
        <v>5.3211706575446594E-3</v>
      </c>
      <c r="L94" s="76"/>
      <c r="M94" s="76" t="s">
        <v>199</v>
      </c>
      <c r="N94" s="39">
        <v>1704</v>
      </c>
      <c r="O94" s="39">
        <v>2</v>
      </c>
      <c r="P94" s="39">
        <v>39</v>
      </c>
      <c r="Q94" s="39">
        <v>24</v>
      </c>
      <c r="S94" s="104" t="s">
        <v>141</v>
      </c>
      <c r="T94" s="104" t="s">
        <v>138</v>
      </c>
      <c r="U94" s="36">
        <f>(D116-SUM(E116,G116,I116))/D116</f>
        <v>0.71382542503362045</v>
      </c>
    </row>
    <row r="95" spans="2:21" ht="14.25" customHeight="1">
      <c r="B95" s="242"/>
      <c r="C95" s="176" t="s">
        <v>67</v>
      </c>
      <c r="D95" s="39">
        <f t="shared" si="38"/>
        <v>28889</v>
      </c>
      <c r="E95" s="35">
        <f t="shared" si="39"/>
        <v>604</v>
      </c>
      <c r="F95" s="85">
        <f t="shared" si="29"/>
        <v>2.0907611893800408E-2</v>
      </c>
      <c r="G95" s="35">
        <f t="shared" si="40"/>
        <v>2806</v>
      </c>
      <c r="H95" s="85">
        <f t="shared" si="30"/>
        <v>9.7130395652324411E-2</v>
      </c>
      <c r="I95" s="35">
        <f t="shared" si="41"/>
        <v>1444</v>
      </c>
      <c r="J95" s="85">
        <f t="shared" si="31"/>
        <v>4.9984423136834086E-2</v>
      </c>
      <c r="L95" s="76"/>
      <c r="M95" s="142" t="s">
        <v>67</v>
      </c>
      <c r="N95" s="39">
        <v>89738</v>
      </c>
      <c r="O95" s="39">
        <v>4966</v>
      </c>
      <c r="P95" s="39">
        <v>16292</v>
      </c>
      <c r="Q95" s="39">
        <v>7290</v>
      </c>
      <c r="S95" s="104"/>
      <c r="T95" s="104" t="s">
        <v>273</v>
      </c>
      <c r="U95" s="36">
        <f>(D117-SUM(E117,G117,I117))/D117</f>
        <v>0.63858394184756506</v>
      </c>
    </row>
    <row r="96" spans="2:21" ht="14.25" customHeight="1">
      <c r="B96" s="240" t="s">
        <v>95</v>
      </c>
      <c r="C96" s="123" t="s">
        <v>138</v>
      </c>
      <c r="D96" s="125">
        <f t="shared" si="38"/>
        <v>15876</v>
      </c>
      <c r="E96" s="126">
        <f t="shared" si="39"/>
        <v>260</v>
      </c>
      <c r="F96" s="120">
        <f t="shared" si="29"/>
        <v>1.6376921138825901E-2</v>
      </c>
      <c r="G96" s="126">
        <f t="shared" si="40"/>
        <v>1487</v>
      </c>
      <c r="H96" s="120">
        <f t="shared" si="30"/>
        <v>9.3663391282438904E-2</v>
      </c>
      <c r="I96" s="126">
        <f t="shared" si="41"/>
        <v>742</v>
      </c>
      <c r="J96" s="120">
        <f t="shared" si="31"/>
        <v>4.6737213403880068E-2</v>
      </c>
      <c r="L96" s="76" t="s">
        <v>86</v>
      </c>
      <c r="M96" s="76" t="s">
        <v>138</v>
      </c>
      <c r="N96" s="39">
        <v>56366</v>
      </c>
      <c r="O96" s="39">
        <v>2737</v>
      </c>
      <c r="P96" s="39">
        <v>9482</v>
      </c>
      <c r="Q96" s="39">
        <v>4483</v>
      </c>
      <c r="S96" s="104"/>
      <c r="T96" s="104" t="s">
        <v>156</v>
      </c>
      <c r="U96" s="36">
        <f>(D118-SUM(E118,G118,I118))/D118</f>
        <v>0.68085787782679219</v>
      </c>
    </row>
    <row r="97" spans="2:21" ht="14.25" customHeight="1">
      <c r="B97" s="241"/>
      <c r="C97" s="190" t="s">
        <v>273</v>
      </c>
      <c r="D97" s="211">
        <f t="shared" si="38"/>
        <v>3435</v>
      </c>
      <c r="E97" s="212">
        <f t="shared" si="39"/>
        <v>102</v>
      </c>
      <c r="F97" s="213">
        <f>IFERROR(E97/D97,"-")</f>
        <v>2.9694323144104803E-2</v>
      </c>
      <c r="G97" s="212">
        <f t="shared" si="40"/>
        <v>421</v>
      </c>
      <c r="H97" s="213">
        <f>IFERROR(G97/D97,"-")</f>
        <v>0.12256186317321688</v>
      </c>
      <c r="I97" s="212">
        <f t="shared" si="41"/>
        <v>224</v>
      </c>
      <c r="J97" s="213">
        <f>IFERROR(I97/D97,"-")</f>
        <v>6.5211062590975255E-2</v>
      </c>
      <c r="L97" s="76"/>
      <c r="M97" s="76" t="s">
        <v>273</v>
      </c>
      <c r="N97" s="39">
        <v>14051</v>
      </c>
      <c r="O97" s="39">
        <v>979</v>
      </c>
      <c r="P97" s="39">
        <v>3122</v>
      </c>
      <c r="Q97" s="39">
        <v>1151</v>
      </c>
      <c r="S97" s="104"/>
      <c r="T97" s="111" t="s">
        <v>67</v>
      </c>
      <c r="U97" s="36">
        <f>(D120-SUM(E120,G120,I120))/D120</f>
        <v>0.70729769794538888</v>
      </c>
    </row>
    <row r="98" spans="2:21" ht="13.5" customHeight="1">
      <c r="B98" s="241"/>
      <c r="C98" s="124" t="s">
        <v>156</v>
      </c>
      <c r="D98" s="157">
        <f t="shared" si="38"/>
        <v>1069</v>
      </c>
      <c r="E98" s="158">
        <f t="shared" si="39"/>
        <v>26</v>
      </c>
      <c r="F98" s="159">
        <f t="shared" ref="F98:F110" si="42">IFERROR(E98/D98,"-")</f>
        <v>2.4321796071094481E-2</v>
      </c>
      <c r="G98" s="158">
        <f>P143</f>
        <v>105</v>
      </c>
      <c r="H98" s="159">
        <f t="shared" ref="H98:H110" si="43">IFERROR(G98/D98,"-")</f>
        <v>9.8222637979420019E-2</v>
      </c>
      <c r="I98" s="158">
        <f>Q143</f>
        <v>72</v>
      </c>
      <c r="J98" s="159">
        <f t="shared" ref="J98:J110" si="44">IFERROR(I98/D98,"-")</f>
        <v>6.7352666043030876E-2</v>
      </c>
      <c r="L98" s="76"/>
      <c r="M98" s="76" t="s">
        <v>156</v>
      </c>
      <c r="N98" s="39">
        <v>5051</v>
      </c>
      <c r="O98" s="39">
        <v>305</v>
      </c>
      <c r="P98" s="39">
        <v>893</v>
      </c>
      <c r="Q98" s="39">
        <v>430</v>
      </c>
    </row>
    <row r="99" spans="2:21" ht="13.5" customHeight="1">
      <c r="B99" s="241"/>
      <c r="C99" s="127" t="s">
        <v>199</v>
      </c>
      <c r="D99" s="128">
        <f t="shared" si="38"/>
        <v>2648</v>
      </c>
      <c r="E99" s="129">
        <f t="shared" si="39"/>
        <v>4</v>
      </c>
      <c r="F99" s="121">
        <f t="shared" si="42"/>
        <v>1.5105740181268882E-3</v>
      </c>
      <c r="G99" s="129">
        <f>P144</f>
        <v>19</v>
      </c>
      <c r="H99" s="121">
        <f t="shared" si="43"/>
        <v>7.1752265861027191E-3</v>
      </c>
      <c r="I99" s="129">
        <f>Q144</f>
        <v>10</v>
      </c>
      <c r="J99" s="121">
        <f t="shared" si="44"/>
        <v>3.7764350453172208E-3</v>
      </c>
      <c r="L99" s="76"/>
      <c r="M99" s="76" t="s">
        <v>199</v>
      </c>
      <c r="N99" s="39">
        <v>1847</v>
      </c>
      <c r="O99" s="39">
        <v>6</v>
      </c>
      <c r="P99" s="39">
        <v>36</v>
      </c>
      <c r="Q99" s="39">
        <v>31</v>
      </c>
    </row>
    <row r="100" spans="2:21" ht="13.5" customHeight="1">
      <c r="B100" s="242"/>
      <c r="C100" s="149" t="s">
        <v>67</v>
      </c>
      <c r="D100" s="125">
        <f t="shared" si="38"/>
        <v>23028</v>
      </c>
      <c r="E100" s="126">
        <f t="shared" si="39"/>
        <v>392</v>
      </c>
      <c r="F100" s="120">
        <f t="shared" si="42"/>
        <v>1.7022754907069653E-2</v>
      </c>
      <c r="G100" s="126">
        <f>P145</f>
        <v>2032</v>
      </c>
      <c r="H100" s="120">
        <f t="shared" si="43"/>
        <v>8.8240402987667194E-2</v>
      </c>
      <c r="I100" s="126">
        <f>Q145</f>
        <v>1048</v>
      </c>
      <c r="J100" s="120">
        <f t="shared" si="44"/>
        <v>4.5509814139308664E-2</v>
      </c>
      <c r="L100" s="76"/>
      <c r="M100" s="142" t="s">
        <v>67</v>
      </c>
      <c r="N100" s="39">
        <v>77315</v>
      </c>
      <c r="O100" s="39">
        <v>4027</v>
      </c>
      <c r="P100" s="39">
        <v>13533</v>
      </c>
      <c r="Q100" s="39">
        <v>6095</v>
      </c>
    </row>
    <row r="101" spans="2:21" ht="13.5" customHeight="1">
      <c r="B101" s="240" t="s">
        <v>96</v>
      </c>
      <c r="C101" s="123" t="s">
        <v>138</v>
      </c>
      <c r="D101" s="125">
        <f t="shared" si="38"/>
        <v>12542</v>
      </c>
      <c r="E101" s="126">
        <f t="shared" si="39"/>
        <v>192</v>
      </c>
      <c r="F101" s="120">
        <f t="shared" si="42"/>
        <v>1.5308563227555414E-2</v>
      </c>
      <c r="G101" s="126">
        <f>P146</f>
        <v>1101</v>
      </c>
      <c r="H101" s="120">
        <f t="shared" si="43"/>
        <v>8.7785042258013077E-2</v>
      </c>
      <c r="I101" s="126">
        <f>Q146</f>
        <v>472</v>
      </c>
      <c r="J101" s="120">
        <f t="shared" si="44"/>
        <v>3.7633551267740394E-2</v>
      </c>
      <c r="L101" s="76" t="s">
        <v>87</v>
      </c>
      <c r="M101" s="76" t="s">
        <v>138</v>
      </c>
      <c r="N101" s="39">
        <v>47010</v>
      </c>
      <c r="O101" s="39">
        <v>2115</v>
      </c>
      <c r="P101" s="39">
        <v>7340</v>
      </c>
      <c r="Q101" s="39">
        <v>3659</v>
      </c>
    </row>
    <row r="102" spans="2:21" ht="13.5" customHeight="1">
      <c r="B102" s="241"/>
      <c r="C102" s="190" t="s">
        <v>273</v>
      </c>
      <c r="D102" s="211">
        <f t="shared" si="38"/>
        <v>2650</v>
      </c>
      <c r="E102" s="212">
        <f t="shared" si="39"/>
        <v>66</v>
      </c>
      <c r="F102" s="213">
        <f>IFERROR(E102/D102,"-")</f>
        <v>2.4905660377358491E-2</v>
      </c>
      <c r="G102" s="212">
        <f>P147</f>
        <v>290</v>
      </c>
      <c r="H102" s="213">
        <f>IFERROR(G102/D102,"-")</f>
        <v>0.10943396226415095</v>
      </c>
      <c r="I102" s="212">
        <f>Q147</f>
        <v>129</v>
      </c>
      <c r="J102" s="213">
        <f>IFERROR(I102/D102,"-")</f>
        <v>4.8679245283018868E-2</v>
      </c>
      <c r="L102" s="76"/>
      <c r="M102" s="76" t="s">
        <v>273</v>
      </c>
      <c r="N102" s="39">
        <v>11725</v>
      </c>
      <c r="O102" s="39">
        <v>782</v>
      </c>
      <c r="P102" s="39">
        <v>2420</v>
      </c>
      <c r="Q102" s="39">
        <v>1005</v>
      </c>
    </row>
    <row r="103" spans="2:21">
      <c r="B103" s="241"/>
      <c r="C103" s="124" t="s">
        <v>156</v>
      </c>
      <c r="D103" s="157">
        <f t="shared" si="38"/>
        <v>829</v>
      </c>
      <c r="E103" s="158">
        <f t="shared" si="39"/>
        <v>25</v>
      </c>
      <c r="F103" s="159">
        <f t="shared" si="42"/>
        <v>3.0156815440289506E-2</v>
      </c>
      <c r="G103" s="158">
        <f t="shared" ref="G103:G110" si="45">P148</f>
        <v>88</v>
      </c>
      <c r="H103" s="159">
        <f t="shared" si="43"/>
        <v>0.10615199034981906</v>
      </c>
      <c r="I103" s="158">
        <f t="shared" ref="I103:I110" si="46">Q148</f>
        <v>49</v>
      </c>
      <c r="J103" s="159">
        <f t="shared" si="44"/>
        <v>5.9107358262967431E-2</v>
      </c>
      <c r="L103" s="76"/>
      <c r="M103" s="76" t="s">
        <v>156</v>
      </c>
      <c r="N103" s="39">
        <v>4006</v>
      </c>
      <c r="O103" s="39">
        <v>227</v>
      </c>
      <c r="P103" s="39">
        <v>719</v>
      </c>
      <c r="Q103" s="39">
        <v>312</v>
      </c>
    </row>
    <row r="104" spans="2:21">
      <c r="B104" s="241"/>
      <c r="C104" s="127" t="s">
        <v>199</v>
      </c>
      <c r="D104" s="128">
        <f t="shared" si="38"/>
        <v>2514</v>
      </c>
      <c r="E104" s="129">
        <f t="shared" si="39"/>
        <v>2</v>
      </c>
      <c r="F104" s="121">
        <f t="shared" si="42"/>
        <v>7.955449482895784E-4</v>
      </c>
      <c r="G104" s="129">
        <f t="shared" si="45"/>
        <v>16</v>
      </c>
      <c r="H104" s="121">
        <f t="shared" si="43"/>
        <v>6.3643595863166272E-3</v>
      </c>
      <c r="I104" s="129">
        <f t="shared" si="46"/>
        <v>7</v>
      </c>
      <c r="J104" s="121">
        <f t="shared" si="44"/>
        <v>2.7844073190135244E-3</v>
      </c>
      <c r="L104" s="76"/>
      <c r="M104" s="76" t="s">
        <v>199</v>
      </c>
      <c r="N104" s="39">
        <v>1905</v>
      </c>
      <c r="O104" s="39">
        <v>6</v>
      </c>
      <c r="P104" s="39">
        <v>32</v>
      </c>
      <c r="Q104" s="39">
        <v>20</v>
      </c>
    </row>
    <row r="105" spans="2:21">
      <c r="B105" s="242"/>
      <c r="C105" s="149" t="s">
        <v>67</v>
      </c>
      <c r="D105" s="125">
        <f t="shared" si="38"/>
        <v>18535</v>
      </c>
      <c r="E105" s="126">
        <f t="shared" si="39"/>
        <v>285</v>
      </c>
      <c r="F105" s="120">
        <f t="shared" si="42"/>
        <v>1.5376315079579175E-2</v>
      </c>
      <c r="G105" s="126">
        <f t="shared" si="45"/>
        <v>1495</v>
      </c>
      <c r="H105" s="120">
        <f t="shared" si="43"/>
        <v>8.0658214189371455E-2</v>
      </c>
      <c r="I105" s="126">
        <f t="shared" si="46"/>
        <v>657</v>
      </c>
      <c r="J105" s="120">
        <f t="shared" si="44"/>
        <v>3.5446452657135148E-2</v>
      </c>
      <c r="L105" s="76"/>
      <c r="M105" s="142" t="s">
        <v>67</v>
      </c>
      <c r="N105" s="39">
        <v>64646</v>
      </c>
      <c r="O105" s="39">
        <v>3130</v>
      </c>
      <c r="P105" s="39">
        <v>10511</v>
      </c>
      <c r="Q105" s="39">
        <v>4996</v>
      </c>
    </row>
    <row r="106" spans="2:21">
      <c r="B106" s="240" t="s">
        <v>97</v>
      </c>
      <c r="C106" s="123" t="s">
        <v>138</v>
      </c>
      <c r="D106" s="125">
        <f t="shared" si="38"/>
        <v>9783</v>
      </c>
      <c r="E106" s="126">
        <f t="shared" si="39"/>
        <v>114</v>
      </c>
      <c r="F106" s="120">
        <f t="shared" si="42"/>
        <v>1.1652867218644588E-2</v>
      </c>
      <c r="G106" s="126">
        <f t="shared" si="45"/>
        <v>757</v>
      </c>
      <c r="H106" s="120">
        <f t="shared" si="43"/>
        <v>7.7379127057139938E-2</v>
      </c>
      <c r="I106" s="126">
        <f t="shared" si="46"/>
        <v>332</v>
      </c>
      <c r="J106" s="120">
        <f t="shared" si="44"/>
        <v>3.3936420320964937E-2</v>
      </c>
      <c r="L106" s="76" t="s">
        <v>88</v>
      </c>
      <c r="M106" s="76" t="s">
        <v>138</v>
      </c>
      <c r="N106" s="39">
        <v>40089</v>
      </c>
      <c r="O106" s="39">
        <v>1666</v>
      </c>
      <c r="P106" s="39">
        <v>5946</v>
      </c>
      <c r="Q106" s="39">
        <v>2975</v>
      </c>
    </row>
    <row r="107" spans="2:21">
      <c r="B107" s="241"/>
      <c r="C107" s="190" t="s">
        <v>273</v>
      </c>
      <c r="D107" s="211">
        <f t="shared" si="38"/>
        <v>1974</v>
      </c>
      <c r="E107" s="212">
        <f t="shared" si="39"/>
        <v>46</v>
      </c>
      <c r="F107" s="213">
        <f>IFERROR(E107/D107,"-")</f>
        <v>2.3302938196555219E-2</v>
      </c>
      <c r="G107" s="212">
        <f t="shared" si="45"/>
        <v>210</v>
      </c>
      <c r="H107" s="213">
        <f>IFERROR(G107/D107,"-")</f>
        <v>0.10638297872340426</v>
      </c>
      <c r="I107" s="212">
        <f t="shared" si="46"/>
        <v>95</v>
      </c>
      <c r="J107" s="213">
        <f>IFERROR(I107/D107,"-")</f>
        <v>4.8125633232016213E-2</v>
      </c>
      <c r="L107" s="76"/>
      <c r="M107" s="76" t="s">
        <v>273</v>
      </c>
      <c r="N107" s="39">
        <v>9734</v>
      </c>
      <c r="O107" s="39">
        <v>573</v>
      </c>
      <c r="P107" s="39">
        <v>1897</v>
      </c>
      <c r="Q107" s="39">
        <v>843</v>
      </c>
    </row>
    <row r="108" spans="2:21">
      <c r="B108" s="241"/>
      <c r="C108" s="124" t="s">
        <v>156</v>
      </c>
      <c r="D108" s="157">
        <f t="shared" si="38"/>
        <v>673</v>
      </c>
      <c r="E108" s="158">
        <f t="shared" si="39"/>
        <v>11</v>
      </c>
      <c r="F108" s="159">
        <f t="shared" si="42"/>
        <v>1.6344725111441308E-2</v>
      </c>
      <c r="G108" s="158">
        <f t="shared" si="45"/>
        <v>65</v>
      </c>
      <c r="H108" s="159">
        <f t="shared" si="43"/>
        <v>9.658246656760773E-2</v>
      </c>
      <c r="I108" s="158">
        <f t="shared" si="46"/>
        <v>34</v>
      </c>
      <c r="J108" s="159">
        <f t="shared" si="44"/>
        <v>5.0520059435364043E-2</v>
      </c>
      <c r="L108" s="76"/>
      <c r="M108" s="76" t="s">
        <v>156</v>
      </c>
      <c r="N108" s="39">
        <v>3417</v>
      </c>
      <c r="O108" s="39">
        <v>163</v>
      </c>
      <c r="P108" s="39">
        <v>598</v>
      </c>
      <c r="Q108" s="39">
        <v>290</v>
      </c>
    </row>
    <row r="109" spans="2:21">
      <c r="B109" s="241"/>
      <c r="C109" s="127" t="s">
        <v>199</v>
      </c>
      <c r="D109" s="128">
        <f t="shared" si="38"/>
        <v>2255</v>
      </c>
      <c r="E109" s="129">
        <f t="shared" si="39"/>
        <v>0</v>
      </c>
      <c r="F109" s="121">
        <f t="shared" si="42"/>
        <v>0</v>
      </c>
      <c r="G109" s="129">
        <f t="shared" si="45"/>
        <v>13</v>
      </c>
      <c r="H109" s="121">
        <f t="shared" si="43"/>
        <v>5.7649667405764967E-3</v>
      </c>
      <c r="I109" s="129">
        <f t="shared" si="46"/>
        <v>5</v>
      </c>
      <c r="J109" s="121">
        <f t="shared" si="44"/>
        <v>2.2172949002217295E-3</v>
      </c>
      <c r="L109" s="76"/>
      <c r="M109" s="76" t="s">
        <v>199</v>
      </c>
      <c r="N109" s="39">
        <v>1987</v>
      </c>
      <c r="O109" s="39">
        <v>4</v>
      </c>
      <c r="P109" s="39">
        <v>29</v>
      </c>
      <c r="Q109" s="39">
        <v>20</v>
      </c>
    </row>
    <row r="110" spans="2:21">
      <c r="B110" s="242"/>
      <c r="C110" s="149" t="s">
        <v>67</v>
      </c>
      <c r="D110" s="125">
        <f t="shared" si="38"/>
        <v>14685</v>
      </c>
      <c r="E110" s="126">
        <f t="shared" si="39"/>
        <v>171</v>
      </c>
      <c r="F110" s="120">
        <f t="shared" si="42"/>
        <v>1.1644535240040858E-2</v>
      </c>
      <c r="G110" s="126">
        <f t="shared" si="45"/>
        <v>1045</v>
      </c>
      <c r="H110" s="120">
        <f t="shared" si="43"/>
        <v>7.116104868913857E-2</v>
      </c>
      <c r="I110" s="126">
        <f t="shared" si="46"/>
        <v>466</v>
      </c>
      <c r="J110" s="120">
        <f t="shared" si="44"/>
        <v>3.1733060946544094E-2</v>
      </c>
      <c r="L110" s="76"/>
      <c r="M110" s="142" t="s">
        <v>67</v>
      </c>
      <c r="N110" s="39">
        <v>55227</v>
      </c>
      <c r="O110" s="39">
        <v>2406</v>
      </c>
      <c r="P110" s="39">
        <v>8470</v>
      </c>
      <c r="Q110" s="39">
        <v>4128</v>
      </c>
    </row>
    <row r="111" spans="2:21">
      <c r="B111" s="240" t="s">
        <v>64</v>
      </c>
      <c r="C111" s="123" t="s">
        <v>138</v>
      </c>
      <c r="D111" s="125">
        <f>SUMIF($M$156:$M$280,$C111,$N$156:$N$280)</f>
        <v>25756</v>
      </c>
      <c r="E111" s="126">
        <f>SUMIF($M$156:$M$280,$C111,$O$156:$O$280)</f>
        <v>214</v>
      </c>
      <c r="F111" s="120">
        <f>IFERROR(E111/D111,"-")</f>
        <v>8.3087435937257339E-3</v>
      </c>
      <c r="G111" s="126">
        <f>SUMIF($M$156:$M$280,$C111,$P$156:$P$280)</f>
        <v>1604</v>
      </c>
      <c r="H111" s="120">
        <f>IFERROR(G111/D111,"-")</f>
        <v>6.2276751048299425E-2</v>
      </c>
      <c r="I111" s="126">
        <f>SUMIF($M$156:$M$280,$C111,$Q$156:$Q$280)</f>
        <v>612</v>
      </c>
      <c r="J111" s="120">
        <f>IFERROR(I111/D111,"-")</f>
        <v>2.3761453641869854E-2</v>
      </c>
      <c r="L111" s="76" t="s">
        <v>89</v>
      </c>
      <c r="M111" s="76" t="s">
        <v>138</v>
      </c>
      <c r="N111" s="39">
        <v>42155</v>
      </c>
      <c r="O111" s="39">
        <v>1504</v>
      </c>
      <c r="P111" s="39">
        <v>5777</v>
      </c>
      <c r="Q111" s="39">
        <v>3017</v>
      </c>
    </row>
    <row r="112" spans="2:21">
      <c r="B112" s="241"/>
      <c r="C112" s="190" t="s">
        <v>273</v>
      </c>
      <c r="D112" s="131">
        <f>SUMIF($M$156:$M$280,$C112,$N$156:$N$280)</f>
        <v>4367</v>
      </c>
      <c r="E112" s="132">
        <f t="shared" ref="E112:E115" si="47">SUMIF($M$156:$M$280,$C112,$O$156:$O$280)</f>
        <v>76</v>
      </c>
      <c r="F112" s="133">
        <f>IFERROR(E112/D112,"-")</f>
        <v>1.7403251660178611E-2</v>
      </c>
      <c r="G112" s="132">
        <f>SUMIF($M$156:$M$280,$C112,$P$156:$P$280)</f>
        <v>379</v>
      </c>
      <c r="H112" s="133">
        <f>IFERROR(G112/D112,"-")</f>
        <v>8.6787268147469662E-2</v>
      </c>
      <c r="I112" s="132">
        <f>SUMIF($M$156:$M$280,$C112,$Q$156:$Q$280)</f>
        <v>166</v>
      </c>
      <c r="J112" s="133">
        <f>IFERROR(I112/D112,"-")</f>
        <v>3.8012365468284862E-2</v>
      </c>
      <c r="L112" s="76"/>
      <c r="M112" s="76" t="s">
        <v>273</v>
      </c>
      <c r="N112" s="39">
        <v>10345</v>
      </c>
      <c r="O112" s="39">
        <v>565</v>
      </c>
      <c r="P112" s="39">
        <v>1864</v>
      </c>
      <c r="Q112" s="39">
        <v>886</v>
      </c>
    </row>
    <row r="113" spans="2:17">
      <c r="B113" s="241"/>
      <c r="C113" s="124" t="s">
        <v>156</v>
      </c>
      <c r="D113" s="155">
        <f>SUMIF($M$156:$M$280,$C113,$N$156:$N$280)</f>
        <v>1635</v>
      </c>
      <c r="E113" s="156">
        <f t="shared" si="47"/>
        <v>17</v>
      </c>
      <c r="F113" s="122">
        <f>IFERROR(E113/D113,"-")</f>
        <v>1.0397553516819572E-2</v>
      </c>
      <c r="G113" s="156">
        <f>SUMIF($M$156:$M$280,$C113,$P$156:$P$280)</f>
        <v>126</v>
      </c>
      <c r="H113" s="122">
        <f>IFERROR(G113/D113,"-")</f>
        <v>7.7064220183486243E-2</v>
      </c>
      <c r="I113" s="156">
        <f>SUMIF($M$156:$M$280,$C113,$Q$156:$Q$280)</f>
        <v>56</v>
      </c>
      <c r="J113" s="122">
        <f>IFERROR(I113/D113,"-")</f>
        <v>3.4250764525993883E-2</v>
      </c>
      <c r="L113" s="76"/>
      <c r="M113" s="76" t="s">
        <v>156</v>
      </c>
      <c r="N113" s="39">
        <v>3410</v>
      </c>
      <c r="O113" s="39">
        <v>169</v>
      </c>
      <c r="P113" s="39">
        <v>549</v>
      </c>
      <c r="Q113" s="39">
        <v>309</v>
      </c>
    </row>
    <row r="114" spans="2:17">
      <c r="B114" s="241"/>
      <c r="C114" s="127" t="s">
        <v>199</v>
      </c>
      <c r="D114" s="128">
        <f>SUMIF($M$156:$M$280,$C114,$N$156:$N$280)</f>
        <v>12291</v>
      </c>
      <c r="E114" s="129">
        <f t="shared" si="47"/>
        <v>6</v>
      </c>
      <c r="F114" s="121">
        <f>IFERROR(E114/D114,"-")</f>
        <v>4.8816206980717598E-4</v>
      </c>
      <c r="G114" s="129">
        <f>SUMIF($M$156:$M$280,$C114,$P$156:$P$280)</f>
        <v>45</v>
      </c>
      <c r="H114" s="121">
        <f>IFERROR(G114/D114,"-")</f>
        <v>3.6612155235538199E-3</v>
      </c>
      <c r="I114" s="129">
        <f>SUMIF($M$156:$M$280,$C114,$Q$156:$Q$280)</f>
        <v>13</v>
      </c>
      <c r="J114" s="121">
        <f>IFERROR(I114/D114,"-")</f>
        <v>1.0576844845822146E-3</v>
      </c>
      <c r="L114" s="76"/>
      <c r="M114" s="76" t="s">
        <v>199</v>
      </c>
      <c r="N114" s="39">
        <v>2357</v>
      </c>
      <c r="O114" s="39">
        <v>4</v>
      </c>
      <c r="P114" s="39">
        <v>31</v>
      </c>
      <c r="Q114" s="39">
        <v>33</v>
      </c>
    </row>
    <row r="115" spans="2:17" ht="14.25" thickBot="1">
      <c r="B115" s="244"/>
      <c r="C115" s="164" t="s">
        <v>67</v>
      </c>
      <c r="D115" s="131">
        <f>SUMIF($M$156:$M$280,$C115,$N$156:$N$280)</f>
        <v>44049</v>
      </c>
      <c r="E115" s="132">
        <f t="shared" si="47"/>
        <v>313</v>
      </c>
      <c r="F115" s="133">
        <f>IFERROR(E115/D115,"-")</f>
        <v>7.1057231719221774E-3</v>
      </c>
      <c r="G115" s="132">
        <f>SUMIF($M$156:$M$280,$C115,$P$156:$P$280)</f>
        <v>2154</v>
      </c>
      <c r="H115" s="133">
        <f>IFERROR(G115/D115,"-")</f>
        <v>4.8900088537764765E-2</v>
      </c>
      <c r="I115" s="132">
        <f>SUMIF($M$156:$M$280,$C115,$Q$156:$Q$280)</f>
        <v>847</v>
      </c>
      <c r="J115" s="133">
        <f>IFERROR(I115/D115,"-")</f>
        <v>1.9228586347022635E-2</v>
      </c>
      <c r="L115" s="76"/>
      <c r="M115" s="142" t="s">
        <v>67</v>
      </c>
      <c r="N115" s="39">
        <v>58267</v>
      </c>
      <c r="O115" s="39">
        <v>2242</v>
      </c>
      <c r="P115" s="39">
        <v>8221</v>
      </c>
      <c r="Q115" s="39">
        <v>4245</v>
      </c>
    </row>
    <row r="116" spans="2:17" ht="14.25" thickTop="1">
      <c r="B116" s="241" t="s">
        <v>141</v>
      </c>
      <c r="C116" s="163" t="s">
        <v>138</v>
      </c>
      <c r="D116" s="130">
        <f>市区町村別_健診受診率!BB377</f>
        <v>939161</v>
      </c>
      <c r="E116" s="67">
        <f>市区町村別_健診受診率!BC377</f>
        <v>46492</v>
      </c>
      <c r="F116" s="65">
        <f>市区町村別_健診受診率!BD377</f>
        <v>4.9503759206355462E-2</v>
      </c>
      <c r="G116" s="67">
        <f>市区町村別_健診受診率!BE377</f>
        <v>155972</v>
      </c>
      <c r="H116" s="65">
        <f>市区町村別_健診受診率!BF377</f>
        <v>0.16607589114113555</v>
      </c>
      <c r="I116" s="67">
        <f>市区町村別_健診受診率!BG377</f>
        <v>66300</v>
      </c>
      <c r="J116" s="65">
        <f>市区町村別_健診受診率!BH377</f>
        <v>7.0594924618888555E-2</v>
      </c>
      <c r="L116" s="76" t="s">
        <v>90</v>
      </c>
      <c r="M116" s="76" t="s">
        <v>138</v>
      </c>
      <c r="N116" s="39">
        <v>37280</v>
      </c>
      <c r="O116" s="39">
        <v>1248</v>
      </c>
      <c r="P116" s="39">
        <v>4791</v>
      </c>
      <c r="Q116" s="39">
        <v>2520</v>
      </c>
    </row>
    <row r="117" spans="2:17">
      <c r="B117" s="241"/>
      <c r="C117" s="190" t="s">
        <v>273</v>
      </c>
      <c r="D117" s="166">
        <f>市区町村別_健診受診率!BB378</f>
        <v>241572</v>
      </c>
      <c r="E117" s="167">
        <f>市区町村別_健診受診率!BC378</f>
        <v>17250</v>
      </c>
      <c r="F117" s="83">
        <f>市区町村別_健診受診率!BD378</f>
        <v>7.1407282300928909E-2</v>
      </c>
      <c r="G117" s="167">
        <f>市区町村別_健診受診率!BE378</f>
        <v>51114</v>
      </c>
      <c r="H117" s="83">
        <f>市区町村別_健診受診率!BF378</f>
        <v>0.21158909145099597</v>
      </c>
      <c r="I117" s="167">
        <f>市区町村別_健診受診率!BG378</f>
        <v>18944</v>
      </c>
      <c r="J117" s="83">
        <f>市区町村別_健診受診率!BH378</f>
        <v>7.841968440050999E-2</v>
      </c>
      <c r="L117" s="76"/>
      <c r="M117" s="76" t="s">
        <v>273</v>
      </c>
      <c r="N117" s="39">
        <v>8981</v>
      </c>
      <c r="O117" s="39">
        <v>477</v>
      </c>
      <c r="P117" s="39">
        <v>1545</v>
      </c>
      <c r="Q117" s="39">
        <v>722</v>
      </c>
    </row>
    <row r="118" spans="2:17">
      <c r="B118" s="241"/>
      <c r="C118" s="124" t="s">
        <v>156</v>
      </c>
      <c r="D118" s="160">
        <f>市区町村別_健診受診率!BB379</f>
        <v>96797</v>
      </c>
      <c r="E118" s="63">
        <f>市区町村別_健診受診率!BC379</f>
        <v>5710</v>
      </c>
      <c r="F118" s="61">
        <f>市区町村別_健診受診率!BD379</f>
        <v>5.8989431490645373E-2</v>
      </c>
      <c r="G118" s="63">
        <f>市区町村別_健診受診率!BE379</f>
        <v>17449</v>
      </c>
      <c r="H118" s="61">
        <f>市区町村別_健診受診率!BF379</f>
        <v>0.18026385115241175</v>
      </c>
      <c r="I118" s="63">
        <f>市区町村別_健診受診率!BG379</f>
        <v>7733</v>
      </c>
      <c r="J118" s="61">
        <f>市区町村別_健診受診率!BH379</f>
        <v>7.9888839530150732E-2</v>
      </c>
      <c r="L118" s="76"/>
      <c r="M118" s="76" t="s">
        <v>156</v>
      </c>
      <c r="N118" s="39">
        <v>2831</v>
      </c>
      <c r="O118" s="39">
        <v>132</v>
      </c>
      <c r="P118" s="39">
        <v>438</v>
      </c>
      <c r="Q118" s="39">
        <v>231</v>
      </c>
    </row>
    <row r="119" spans="2:17">
      <c r="B119" s="241"/>
      <c r="C119" s="127" t="s">
        <v>199</v>
      </c>
      <c r="D119" s="152">
        <f>市区町村別_健診受診率!BB380</f>
        <v>48025</v>
      </c>
      <c r="E119" s="60">
        <f>市区町村別_健診受診率!BC380</f>
        <v>91</v>
      </c>
      <c r="F119" s="151">
        <f>市区町村別_健診受診率!BD380</f>
        <v>1.8948464341488809E-3</v>
      </c>
      <c r="G119" s="60">
        <f>市区町村別_健診受診率!BE380</f>
        <v>567</v>
      </c>
      <c r="H119" s="151">
        <f>市区町村別_健診受診率!BF380</f>
        <v>1.1806350858927641E-2</v>
      </c>
      <c r="I119" s="60">
        <f>市区町村別_健診受診率!BG380</f>
        <v>371</v>
      </c>
      <c r="J119" s="151">
        <f>市区町村別_健診受診率!BH380</f>
        <v>7.7251431546069759E-3</v>
      </c>
      <c r="L119" s="76"/>
      <c r="M119" s="76" t="s">
        <v>199</v>
      </c>
      <c r="N119" s="39">
        <v>2532</v>
      </c>
      <c r="O119" s="39">
        <v>2</v>
      </c>
      <c r="P119" s="39">
        <v>25</v>
      </c>
      <c r="Q119" s="39">
        <v>14</v>
      </c>
    </row>
    <row r="120" spans="2:17">
      <c r="B120" s="242"/>
      <c r="C120" s="149" t="s">
        <v>67</v>
      </c>
      <c r="D120" s="38">
        <f>市区町村別_健診受診率!BB381</f>
        <v>1325555</v>
      </c>
      <c r="E120" s="57">
        <f>市区町村別_健診受診率!BC381</f>
        <v>69543</v>
      </c>
      <c r="F120" s="55">
        <f>市区町村別_健診受診率!BD381</f>
        <v>5.246330782200663E-2</v>
      </c>
      <c r="G120" s="57">
        <f>市区町村別_健診受診率!BE381</f>
        <v>225102</v>
      </c>
      <c r="H120" s="55">
        <f>市区町村別_健診受診率!BF381</f>
        <v>0.16981717092085957</v>
      </c>
      <c r="I120" s="57">
        <f>市区町村別_健診受診率!BG381</f>
        <v>93348</v>
      </c>
      <c r="J120" s="55">
        <f>市区町村別_健診受診率!BH381</f>
        <v>7.0421823311744888E-2</v>
      </c>
      <c r="L120" s="76"/>
      <c r="M120" s="142" t="s">
        <v>67</v>
      </c>
      <c r="N120" s="39">
        <v>51624</v>
      </c>
      <c r="O120" s="39">
        <v>1859</v>
      </c>
      <c r="P120" s="39">
        <v>6799</v>
      </c>
      <c r="Q120" s="39">
        <v>3487</v>
      </c>
    </row>
    <row r="121" spans="2:17">
      <c r="B121" s="7" t="s">
        <v>281</v>
      </c>
      <c r="C121" s="7"/>
      <c r="L121" s="76" t="s">
        <v>91</v>
      </c>
      <c r="M121" s="76" t="s">
        <v>138</v>
      </c>
      <c r="N121" s="39">
        <v>34078</v>
      </c>
      <c r="O121" s="39">
        <v>1046</v>
      </c>
      <c r="P121" s="39">
        <v>4177</v>
      </c>
      <c r="Q121" s="39">
        <v>2145</v>
      </c>
    </row>
    <row r="122" spans="2:17">
      <c r="B122" s="7" t="s">
        <v>282</v>
      </c>
      <c r="C122" s="8"/>
      <c r="L122" s="76"/>
      <c r="M122" s="76" t="s">
        <v>273</v>
      </c>
      <c r="N122" s="39">
        <v>8268</v>
      </c>
      <c r="O122" s="39">
        <v>373</v>
      </c>
      <c r="P122" s="39">
        <v>1354</v>
      </c>
      <c r="Q122" s="39">
        <v>632</v>
      </c>
    </row>
    <row r="123" spans="2:17">
      <c r="B123" s="8" t="s">
        <v>283</v>
      </c>
      <c r="C123" s="8"/>
      <c r="L123" s="76"/>
      <c r="M123" s="76" t="s">
        <v>156</v>
      </c>
      <c r="N123" s="39">
        <v>2434</v>
      </c>
      <c r="O123" s="39">
        <v>106</v>
      </c>
      <c r="P123" s="39">
        <v>344</v>
      </c>
      <c r="Q123" s="39">
        <v>187</v>
      </c>
    </row>
    <row r="124" spans="2:17">
      <c r="B124" s="8" t="s">
        <v>284</v>
      </c>
      <c r="L124" s="76"/>
      <c r="M124" s="76" t="s">
        <v>199</v>
      </c>
      <c r="N124" s="39">
        <v>2617</v>
      </c>
      <c r="O124" s="39">
        <v>8</v>
      </c>
      <c r="P124" s="39">
        <v>33</v>
      </c>
      <c r="Q124" s="39">
        <v>16</v>
      </c>
    </row>
    <row r="125" spans="2:17">
      <c r="B125" s="197" t="s">
        <v>285</v>
      </c>
      <c r="L125" s="76"/>
      <c r="M125" s="142" t="s">
        <v>67</v>
      </c>
      <c r="N125" s="39">
        <v>47397</v>
      </c>
      <c r="O125" s="39">
        <v>1533</v>
      </c>
      <c r="P125" s="39">
        <v>5908</v>
      </c>
      <c r="Q125" s="39">
        <v>2980</v>
      </c>
    </row>
    <row r="126" spans="2:17">
      <c r="L126" s="76" t="s">
        <v>92</v>
      </c>
      <c r="M126" s="76" t="s">
        <v>138</v>
      </c>
      <c r="N126" s="39">
        <v>27695</v>
      </c>
      <c r="O126" s="39">
        <v>749</v>
      </c>
      <c r="P126" s="39">
        <v>3157</v>
      </c>
      <c r="Q126" s="39">
        <v>1707</v>
      </c>
    </row>
    <row r="127" spans="2:17">
      <c r="L127" s="76"/>
      <c r="M127" s="76" t="s">
        <v>273</v>
      </c>
      <c r="N127" s="39">
        <v>6235</v>
      </c>
      <c r="O127" s="39">
        <v>256</v>
      </c>
      <c r="P127" s="39">
        <v>920</v>
      </c>
      <c r="Q127" s="39">
        <v>425</v>
      </c>
    </row>
    <row r="128" spans="2:17">
      <c r="L128" s="76"/>
      <c r="M128" s="76" t="s">
        <v>156</v>
      </c>
      <c r="N128" s="39">
        <v>1964</v>
      </c>
      <c r="O128" s="39">
        <v>82</v>
      </c>
      <c r="P128" s="39">
        <v>269</v>
      </c>
      <c r="Q128" s="39">
        <v>146</v>
      </c>
    </row>
    <row r="129" spans="12:17">
      <c r="L129" s="76"/>
      <c r="M129" s="76" t="s">
        <v>199</v>
      </c>
      <c r="N129" s="39">
        <v>2476</v>
      </c>
      <c r="O129" s="39">
        <v>1</v>
      </c>
      <c r="P129" s="39">
        <v>20</v>
      </c>
      <c r="Q129" s="39">
        <v>15</v>
      </c>
    </row>
    <row r="130" spans="12:17">
      <c r="L130" s="76"/>
      <c r="M130" s="142" t="s">
        <v>67</v>
      </c>
      <c r="N130" s="39">
        <v>38370</v>
      </c>
      <c r="O130" s="39">
        <v>1088</v>
      </c>
      <c r="P130" s="39">
        <v>4366</v>
      </c>
      <c r="Q130" s="39">
        <v>2293</v>
      </c>
    </row>
    <row r="131" spans="12:17">
      <c r="L131" s="76" t="s">
        <v>93</v>
      </c>
      <c r="M131" s="76" t="s">
        <v>138</v>
      </c>
      <c r="N131" s="39">
        <v>23294</v>
      </c>
      <c r="O131" s="39">
        <v>590</v>
      </c>
      <c r="P131" s="39">
        <v>2453</v>
      </c>
      <c r="Q131" s="39">
        <v>1269</v>
      </c>
    </row>
    <row r="132" spans="12:17">
      <c r="L132" s="76"/>
      <c r="M132" s="76" t="s">
        <v>273</v>
      </c>
      <c r="N132" s="39">
        <v>5060</v>
      </c>
      <c r="O132" s="39">
        <v>210</v>
      </c>
      <c r="P132" s="39">
        <v>731</v>
      </c>
      <c r="Q132" s="39">
        <v>329</v>
      </c>
    </row>
    <row r="133" spans="12:17">
      <c r="L133" s="76"/>
      <c r="M133" s="76" t="s">
        <v>156</v>
      </c>
      <c r="N133" s="39">
        <v>1566</v>
      </c>
      <c r="O133" s="39">
        <v>54</v>
      </c>
      <c r="P133" s="39">
        <v>207</v>
      </c>
      <c r="Q133" s="39">
        <v>109</v>
      </c>
    </row>
    <row r="134" spans="12:17">
      <c r="L134" s="76"/>
      <c r="M134" s="76" t="s">
        <v>199</v>
      </c>
      <c r="N134" s="39">
        <v>2619</v>
      </c>
      <c r="O134" s="39">
        <v>4</v>
      </c>
      <c r="P134" s="39">
        <v>25</v>
      </c>
      <c r="Q134" s="39">
        <v>7</v>
      </c>
    </row>
    <row r="135" spans="12:17">
      <c r="L135" s="76"/>
      <c r="M135" s="142" t="s">
        <v>67</v>
      </c>
      <c r="N135" s="39">
        <v>32539</v>
      </c>
      <c r="O135" s="39">
        <v>858</v>
      </c>
      <c r="P135" s="39">
        <v>3416</v>
      </c>
      <c r="Q135" s="39">
        <v>1714</v>
      </c>
    </row>
    <row r="136" spans="12:17">
      <c r="L136" s="76" t="s">
        <v>94</v>
      </c>
      <c r="M136" s="76" t="s">
        <v>138</v>
      </c>
      <c r="N136" s="39">
        <v>20249</v>
      </c>
      <c r="O136" s="39">
        <v>401</v>
      </c>
      <c r="P136" s="39">
        <v>1992</v>
      </c>
      <c r="Q136" s="39">
        <v>1043</v>
      </c>
    </row>
    <row r="137" spans="12:17">
      <c r="L137" s="76"/>
      <c r="M137" s="76" t="s">
        <v>273</v>
      </c>
      <c r="N137" s="39">
        <v>4597</v>
      </c>
      <c r="O137" s="39">
        <v>166</v>
      </c>
      <c r="P137" s="39">
        <v>606</v>
      </c>
      <c r="Q137" s="39">
        <v>297</v>
      </c>
    </row>
    <row r="138" spans="12:17">
      <c r="L138" s="76"/>
      <c r="M138" s="76" t="s">
        <v>156</v>
      </c>
      <c r="N138" s="39">
        <v>1412</v>
      </c>
      <c r="O138" s="39">
        <v>37</v>
      </c>
      <c r="P138" s="39">
        <v>178</v>
      </c>
      <c r="Q138" s="39">
        <v>90</v>
      </c>
    </row>
    <row r="139" spans="12:17">
      <c r="L139" s="76"/>
      <c r="M139" s="76" t="s">
        <v>199</v>
      </c>
      <c r="N139" s="39">
        <v>2631</v>
      </c>
      <c r="O139" s="39">
        <v>0</v>
      </c>
      <c r="P139" s="39">
        <v>30</v>
      </c>
      <c r="Q139" s="39">
        <v>14</v>
      </c>
    </row>
    <row r="140" spans="12:17">
      <c r="L140" s="76"/>
      <c r="M140" s="142" t="s">
        <v>67</v>
      </c>
      <c r="N140" s="39">
        <v>28889</v>
      </c>
      <c r="O140" s="39">
        <v>604</v>
      </c>
      <c r="P140" s="39">
        <v>2806</v>
      </c>
      <c r="Q140" s="39">
        <v>1444</v>
      </c>
    </row>
    <row r="141" spans="12:17">
      <c r="L141" s="76" t="s">
        <v>95</v>
      </c>
      <c r="M141" s="76" t="s">
        <v>138</v>
      </c>
      <c r="N141" s="39">
        <v>15876</v>
      </c>
      <c r="O141" s="39">
        <v>260</v>
      </c>
      <c r="P141" s="39">
        <v>1487</v>
      </c>
      <c r="Q141" s="39">
        <v>742</v>
      </c>
    </row>
    <row r="142" spans="12:17">
      <c r="L142" s="76"/>
      <c r="M142" s="76" t="s">
        <v>273</v>
      </c>
      <c r="N142" s="39">
        <v>3435</v>
      </c>
      <c r="O142" s="39">
        <v>102</v>
      </c>
      <c r="P142" s="39">
        <v>421</v>
      </c>
      <c r="Q142" s="39">
        <v>224</v>
      </c>
    </row>
    <row r="143" spans="12:17">
      <c r="L143" s="76"/>
      <c r="M143" s="76" t="s">
        <v>156</v>
      </c>
      <c r="N143" s="39">
        <v>1069</v>
      </c>
      <c r="O143" s="39">
        <v>26</v>
      </c>
      <c r="P143" s="39">
        <v>105</v>
      </c>
      <c r="Q143" s="39">
        <v>72</v>
      </c>
    </row>
    <row r="144" spans="12:17">
      <c r="L144" s="76"/>
      <c r="M144" s="76" t="s">
        <v>199</v>
      </c>
      <c r="N144" s="39">
        <v>2648</v>
      </c>
      <c r="O144" s="39">
        <v>4</v>
      </c>
      <c r="P144" s="39">
        <v>19</v>
      </c>
      <c r="Q144" s="39">
        <v>10</v>
      </c>
    </row>
    <row r="145" spans="12:17">
      <c r="L145" s="76"/>
      <c r="M145" s="142" t="s">
        <v>67</v>
      </c>
      <c r="N145" s="39">
        <v>23028</v>
      </c>
      <c r="O145" s="39">
        <v>392</v>
      </c>
      <c r="P145" s="39">
        <v>2032</v>
      </c>
      <c r="Q145" s="39">
        <v>1048</v>
      </c>
    </row>
    <row r="146" spans="12:17">
      <c r="L146" s="76" t="s">
        <v>96</v>
      </c>
      <c r="M146" s="76" t="s">
        <v>138</v>
      </c>
      <c r="N146" s="39">
        <v>12542</v>
      </c>
      <c r="O146" s="39">
        <v>192</v>
      </c>
      <c r="P146" s="39">
        <v>1101</v>
      </c>
      <c r="Q146" s="39">
        <v>472</v>
      </c>
    </row>
    <row r="147" spans="12:17">
      <c r="L147" s="76"/>
      <c r="M147" s="76" t="s">
        <v>273</v>
      </c>
      <c r="N147" s="39">
        <v>2650</v>
      </c>
      <c r="O147" s="39">
        <v>66</v>
      </c>
      <c r="P147" s="39">
        <v>290</v>
      </c>
      <c r="Q147" s="39">
        <v>129</v>
      </c>
    </row>
    <row r="148" spans="12:17">
      <c r="L148" s="76"/>
      <c r="M148" s="76" t="s">
        <v>156</v>
      </c>
      <c r="N148" s="39">
        <v>829</v>
      </c>
      <c r="O148" s="39">
        <v>25</v>
      </c>
      <c r="P148" s="39">
        <v>88</v>
      </c>
      <c r="Q148" s="39">
        <v>49</v>
      </c>
    </row>
    <row r="149" spans="12:17">
      <c r="L149" s="76"/>
      <c r="M149" s="76" t="s">
        <v>199</v>
      </c>
      <c r="N149" s="39">
        <v>2514</v>
      </c>
      <c r="O149" s="39">
        <v>2</v>
      </c>
      <c r="P149" s="39">
        <v>16</v>
      </c>
      <c r="Q149" s="39">
        <v>7</v>
      </c>
    </row>
    <row r="150" spans="12:17">
      <c r="L150" s="76"/>
      <c r="M150" s="142" t="s">
        <v>67</v>
      </c>
      <c r="N150" s="39">
        <v>18535</v>
      </c>
      <c r="O150" s="39">
        <v>285</v>
      </c>
      <c r="P150" s="39">
        <v>1495</v>
      </c>
      <c r="Q150" s="39">
        <v>657</v>
      </c>
    </row>
    <row r="151" spans="12:17">
      <c r="L151" s="76" t="s">
        <v>97</v>
      </c>
      <c r="M151" s="76" t="s">
        <v>138</v>
      </c>
      <c r="N151" s="39">
        <v>9783</v>
      </c>
      <c r="O151" s="39">
        <v>114</v>
      </c>
      <c r="P151" s="39">
        <v>757</v>
      </c>
      <c r="Q151" s="39">
        <v>332</v>
      </c>
    </row>
    <row r="152" spans="12:17">
      <c r="L152" s="76"/>
      <c r="M152" s="76" t="s">
        <v>273</v>
      </c>
      <c r="N152" s="39">
        <v>1974</v>
      </c>
      <c r="O152" s="39">
        <v>46</v>
      </c>
      <c r="P152" s="39">
        <v>210</v>
      </c>
      <c r="Q152" s="39">
        <v>95</v>
      </c>
    </row>
    <row r="153" spans="12:17">
      <c r="L153" s="76"/>
      <c r="M153" s="76" t="s">
        <v>156</v>
      </c>
      <c r="N153" s="39">
        <v>673</v>
      </c>
      <c r="O153" s="39">
        <v>11</v>
      </c>
      <c r="P153" s="39">
        <v>65</v>
      </c>
      <c r="Q153" s="39">
        <v>34</v>
      </c>
    </row>
    <row r="154" spans="12:17">
      <c r="L154" s="76"/>
      <c r="M154" s="76" t="s">
        <v>199</v>
      </c>
      <c r="N154" s="39">
        <v>2255</v>
      </c>
      <c r="O154" s="39">
        <v>0</v>
      </c>
      <c r="P154" s="39">
        <v>13</v>
      </c>
      <c r="Q154" s="39">
        <v>5</v>
      </c>
    </row>
    <row r="155" spans="12:17">
      <c r="L155" s="76"/>
      <c r="M155" s="142" t="s">
        <v>67</v>
      </c>
      <c r="N155" s="39">
        <v>14685</v>
      </c>
      <c r="O155" s="39">
        <v>171</v>
      </c>
      <c r="P155" s="39">
        <v>1045</v>
      </c>
      <c r="Q155" s="39">
        <v>466</v>
      </c>
    </row>
    <row r="156" spans="12:17">
      <c r="L156" s="76" t="s">
        <v>171</v>
      </c>
      <c r="M156" s="76" t="s">
        <v>138</v>
      </c>
      <c r="N156" s="39">
        <v>7833</v>
      </c>
      <c r="O156" s="39">
        <v>98</v>
      </c>
      <c r="P156" s="39">
        <v>578</v>
      </c>
      <c r="Q156" s="39">
        <v>241</v>
      </c>
    </row>
    <row r="157" spans="12:17">
      <c r="L157" s="76"/>
      <c r="M157" s="76" t="s">
        <v>273</v>
      </c>
      <c r="N157" s="39">
        <v>1442</v>
      </c>
      <c r="O157" s="39">
        <v>31</v>
      </c>
      <c r="P157" s="39">
        <v>126</v>
      </c>
      <c r="Q157" s="39">
        <v>70</v>
      </c>
    </row>
    <row r="158" spans="12:17">
      <c r="L158" s="76"/>
      <c r="M158" s="76" t="s">
        <v>156</v>
      </c>
      <c r="N158" s="39">
        <v>550</v>
      </c>
      <c r="O158" s="39">
        <v>12</v>
      </c>
      <c r="P158" s="39">
        <v>44</v>
      </c>
      <c r="Q158" s="39">
        <v>22</v>
      </c>
    </row>
    <row r="159" spans="12:17">
      <c r="L159" s="76"/>
      <c r="M159" s="76" t="s">
        <v>199</v>
      </c>
      <c r="N159" s="39">
        <v>2196</v>
      </c>
      <c r="O159" s="39">
        <v>1</v>
      </c>
      <c r="P159" s="39">
        <v>8</v>
      </c>
      <c r="Q159" s="39">
        <v>3</v>
      </c>
    </row>
    <row r="160" spans="12:17">
      <c r="L160" s="76"/>
      <c r="M160" s="142" t="s">
        <v>67</v>
      </c>
      <c r="N160" s="39">
        <v>12021</v>
      </c>
      <c r="O160" s="39">
        <v>142</v>
      </c>
      <c r="P160" s="39">
        <v>756</v>
      </c>
      <c r="Q160" s="39">
        <v>336</v>
      </c>
    </row>
    <row r="161" spans="12:17">
      <c r="L161" s="76" t="s">
        <v>172</v>
      </c>
      <c r="M161" s="76" t="s">
        <v>138</v>
      </c>
      <c r="N161" s="39">
        <v>5547</v>
      </c>
      <c r="O161" s="39">
        <v>55</v>
      </c>
      <c r="P161" s="39">
        <v>361</v>
      </c>
      <c r="Q161" s="39">
        <v>155</v>
      </c>
    </row>
    <row r="162" spans="12:17">
      <c r="L162" s="76"/>
      <c r="M162" s="76" t="s">
        <v>273</v>
      </c>
      <c r="N162" s="39">
        <v>1092</v>
      </c>
      <c r="O162" s="39">
        <v>22</v>
      </c>
      <c r="P162" s="39">
        <v>114</v>
      </c>
      <c r="Q162" s="39">
        <v>41</v>
      </c>
    </row>
    <row r="163" spans="12:17">
      <c r="L163" s="76"/>
      <c r="M163" s="76" t="s">
        <v>156</v>
      </c>
      <c r="N163" s="39">
        <v>364</v>
      </c>
      <c r="O163" s="39">
        <v>3</v>
      </c>
      <c r="P163" s="39">
        <v>31</v>
      </c>
      <c r="Q163" s="39">
        <v>16</v>
      </c>
    </row>
    <row r="164" spans="12:17">
      <c r="L164" s="76"/>
      <c r="M164" s="76" t="s">
        <v>199</v>
      </c>
      <c r="N164" s="39">
        <v>1902</v>
      </c>
      <c r="O164" s="39">
        <v>0</v>
      </c>
      <c r="P164" s="39">
        <v>11</v>
      </c>
      <c r="Q164" s="39">
        <v>2</v>
      </c>
    </row>
    <row r="165" spans="12:17">
      <c r="L165" s="76"/>
      <c r="M165" s="142" t="s">
        <v>67</v>
      </c>
      <c r="N165" s="39">
        <v>8905</v>
      </c>
      <c r="O165" s="39">
        <v>80</v>
      </c>
      <c r="P165" s="39">
        <v>517</v>
      </c>
      <c r="Q165" s="39">
        <v>214</v>
      </c>
    </row>
    <row r="166" spans="12:17">
      <c r="L166" s="76" t="s">
        <v>173</v>
      </c>
      <c r="M166" s="76" t="s">
        <v>138</v>
      </c>
      <c r="N166" s="39">
        <v>4145</v>
      </c>
      <c r="O166" s="39">
        <v>21</v>
      </c>
      <c r="P166" s="39">
        <v>244</v>
      </c>
      <c r="Q166" s="39">
        <v>86</v>
      </c>
    </row>
    <row r="167" spans="12:17">
      <c r="L167" s="76"/>
      <c r="M167" s="76" t="s">
        <v>273</v>
      </c>
      <c r="N167" s="39">
        <v>722</v>
      </c>
      <c r="O167" s="39">
        <v>7</v>
      </c>
      <c r="P167" s="39">
        <v>57</v>
      </c>
      <c r="Q167" s="39">
        <v>24</v>
      </c>
    </row>
    <row r="168" spans="12:17">
      <c r="L168" s="76"/>
      <c r="M168" s="76" t="s">
        <v>156</v>
      </c>
      <c r="N168" s="39">
        <v>264</v>
      </c>
      <c r="O168" s="39">
        <v>0</v>
      </c>
      <c r="P168" s="39">
        <v>18</v>
      </c>
      <c r="Q168" s="39">
        <v>11</v>
      </c>
    </row>
    <row r="169" spans="12:17">
      <c r="L169" s="76"/>
      <c r="M169" s="76" t="s">
        <v>199</v>
      </c>
      <c r="N169" s="39">
        <v>1704</v>
      </c>
      <c r="O169" s="39">
        <v>2</v>
      </c>
      <c r="P169" s="39">
        <v>14</v>
      </c>
      <c r="Q169" s="39">
        <v>3</v>
      </c>
    </row>
    <row r="170" spans="12:17">
      <c r="L170" s="76"/>
      <c r="M170" s="142" t="s">
        <v>67</v>
      </c>
      <c r="N170" s="39">
        <v>6835</v>
      </c>
      <c r="O170" s="39">
        <v>30</v>
      </c>
      <c r="P170" s="39">
        <v>333</v>
      </c>
      <c r="Q170" s="39">
        <v>124</v>
      </c>
    </row>
    <row r="171" spans="12:17">
      <c r="L171" s="76" t="s">
        <v>174</v>
      </c>
      <c r="M171" s="76" t="s">
        <v>138</v>
      </c>
      <c r="N171" s="39">
        <v>2817</v>
      </c>
      <c r="O171" s="39">
        <v>16</v>
      </c>
      <c r="P171" s="39">
        <v>177</v>
      </c>
      <c r="Q171" s="39">
        <v>64</v>
      </c>
    </row>
    <row r="172" spans="12:17">
      <c r="L172" s="76"/>
      <c r="M172" s="76" t="s">
        <v>273</v>
      </c>
      <c r="N172" s="39">
        <v>457</v>
      </c>
      <c r="O172" s="39">
        <v>7</v>
      </c>
      <c r="P172" s="39">
        <v>33</v>
      </c>
      <c r="Q172" s="39">
        <v>13</v>
      </c>
    </row>
    <row r="173" spans="12:17">
      <c r="L173" s="76"/>
      <c r="M173" s="76" t="s">
        <v>156</v>
      </c>
      <c r="N173" s="39">
        <v>162</v>
      </c>
      <c r="O173" s="39">
        <v>1</v>
      </c>
      <c r="P173" s="39">
        <v>13</v>
      </c>
      <c r="Q173" s="39">
        <v>4</v>
      </c>
    </row>
    <row r="174" spans="12:17">
      <c r="L174" s="76"/>
      <c r="M174" s="76" t="s">
        <v>199</v>
      </c>
      <c r="N174" s="39">
        <v>1486</v>
      </c>
      <c r="O174" s="39">
        <v>1</v>
      </c>
      <c r="P174" s="39">
        <v>5</v>
      </c>
      <c r="Q174" s="39">
        <v>2</v>
      </c>
    </row>
    <row r="175" spans="12:17">
      <c r="L175" s="76"/>
      <c r="M175" s="142" t="s">
        <v>67</v>
      </c>
      <c r="N175" s="39">
        <v>4922</v>
      </c>
      <c r="O175" s="39">
        <v>25</v>
      </c>
      <c r="P175" s="39">
        <v>228</v>
      </c>
      <c r="Q175" s="39">
        <v>83</v>
      </c>
    </row>
    <row r="176" spans="12:17">
      <c r="L176" s="76" t="s">
        <v>175</v>
      </c>
      <c r="M176" s="76" t="s">
        <v>138</v>
      </c>
      <c r="N176" s="39">
        <v>1890</v>
      </c>
      <c r="O176" s="39">
        <v>10</v>
      </c>
      <c r="P176" s="39">
        <v>101</v>
      </c>
      <c r="Q176" s="39">
        <v>39</v>
      </c>
    </row>
    <row r="177" spans="12:17">
      <c r="L177" s="76"/>
      <c r="M177" s="76" t="s">
        <v>273</v>
      </c>
      <c r="N177" s="39">
        <v>270</v>
      </c>
      <c r="O177" s="39">
        <v>6</v>
      </c>
      <c r="P177" s="39">
        <v>21</v>
      </c>
      <c r="Q177" s="39">
        <v>10</v>
      </c>
    </row>
    <row r="178" spans="12:17">
      <c r="L178" s="76"/>
      <c r="M178" s="76" t="s">
        <v>156</v>
      </c>
      <c r="N178" s="39">
        <v>133</v>
      </c>
      <c r="O178" s="39">
        <v>0</v>
      </c>
      <c r="P178" s="39">
        <v>11</v>
      </c>
      <c r="Q178" s="39">
        <v>2</v>
      </c>
    </row>
    <row r="179" spans="12:17">
      <c r="L179" s="76"/>
      <c r="M179" s="76" t="s">
        <v>199</v>
      </c>
      <c r="N179" s="39">
        <v>1158</v>
      </c>
      <c r="O179" s="39">
        <v>2</v>
      </c>
      <c r="P179" s="39">
        <v>2</v>
      </c>
      <c r="Q179" s="39">
        <v>0</v>
      </c>
    </row>
    <row r="180" spans="12:17">
      <c r="L180" s="76"/>
      <c r="M180" s="142" t="s">
        <v>67</v>
      </c>
      <c r="N180" s="39">
        <v>3451</v>
      </c>
      <c r="O180" s="39">
        <v>18</v>
      </c>
      <c r="P180" s="39">
        <v>135</v>
      </c>
      <c r="Q180" s="39">
        <v>51</v>
      </c>
    </row>
    <row r="181" spans="12:17">
      <c r="L181" s="76" t="s">
        <v>176</v>
      </c>
      <c r="M181" s="76" t="s">
        <v>138</v>
      </c>
      <c r="N181" s="39">
        <v>1349</v>
      </c>
      <c r="O181" s="39">
        <v>10</v>
      </c>
      <c r="P181" s="39">
        <v>50</v>
      </c>
      <c r="Q181" s="39">
        <v>13</v>
      </c>
    </row>
    <row r="182" spans="12:17">
      <c r="L182" s="76"/>
      <c r="M182" s="76" t="s">
        <v>273</v>
      </c>
      <c r="N182" s="39">
        <v>176</v>
      </c>
      <c r="O182" s="39">
        <v>2</v>
      </c>
      <c r="P182" s="39">
        <v>14</v>
      </c>
      <c r="Q182" s="39">
        <v>5</v>
      </c>
    </row>
    <row r="183" spans="12:17">
      <c r="L183" s="76"/>
      <c r="M183" s="76" t="s">
        <v>156</v>
      </c>
      <c r="N183" s="39">
        <v>80</v>
      </c>
      <c r="O183" s="39">
        <v>0</v>
      </c>
      <c r="P183" s="39">
        <v>5</v>
      </c>
      <c r="Q183" s="39">
        <v>1</v>
      </c>
    </row>
    <row r="184" spans="12:17">
      <c r="L184" s="76"/>
      <c r="M184" s="76" t="s">
        <v>199</v>
      </c>
      <c r="N184" s="39">
        <v>960</v>
      </c>
      <c r="O184" s="39">
        <v>0</v>
      </c>
      <c r="P184" s="39">
        <v>1</v>
      </c>
      <c r="Q184" s="39">
        <v>0</v>
      </c>
    </row>
    <row r="185" spans="12:17">
      <c r="L185" s="76"/>
      <c r="M185" s="142" t="s">
        <v>67</v>
      </c>
      <c r="N185" s="39">
        <v>2565</v>
      </c>
      <c r="O185" s="39">
        <v>12</v>
      </c>
      <c r="P185" s="39">
        <v>70</v>
      </c>
      <c r="Q185" s="39">
        <v>19</v>
      </c>
    </row>
    <row r="186" spans="12:17">
      <c r="L186" s="76" t="s">
        <v>177</v>
      </c>
      <c r="M186" s="76" t="s">
        <v>138</v>
      </c>
      <c r="N186" s="39">
        <v>875</v>
      </c>
      <c r="O186" s="39">
        <v>3</v>
      </c>
      <c r="P186" s="39">
        <v>38</v>
      </c>
      <c r="Q186" s="39">
        <v>5</v>
      </c>
    </row>
    <row r="187" spans="12:17">
      <c r="L187" s="76"/>
      <c r="M187" s="76" t="s">
        <v>273</v>
      </c>
      <c r="N187" s="39">
        <v>93</v>
      </c>
      <c r="O187" s="39">
        <v>1</v>
      </c>
      <c r="P187" s="39">
        <v>7</v>
      </c>
      <c r="Q187" s="39">
        <v>0</v>
      </c>
    </row>
    <row r="188" spans="12:17">
      <c r="L188" s="76"/>
      <c r="M188" s="76" t="s">
        <v>156</v>
      </c>
      <c r="N188" s="39">
        <v>35</v>
      </c>
      <c r="O188" s="39">
        <v>1</v>
      </c>
      <c r="P188" s="39">
        <v>0</v>
      </c>
      <c r="Q188" s="39">
        <v>0</v>
      </c>
    </row>
    <row r="189" spans="12:17">
      <c r="L189" s="76"/>
      <c r="M189" s="76" t="s">
        <v>199</v>
      </c>
      <c r="N189" s="39">
        <v>728</v>
      </c>
      <c r="O189" s="39">
        <v>0</v>
      </c>
      <c r="P189" s="39">
        <v>4</v>
      </c>
      <c r="Q189" s="39">
        <v>1</v>
      </c>
    </row>
    <row r="190" spans="12:17">
      <c r="L190" s="76"/>
      <c r="M190" s="142" t="s">
        <v>67</v>
      </c>
      <c r="N190" s="39">
        <v>1731</v>
      </c>
      <c r="O190" s="39">
        <v>5</v>
      </c>
      <c r="P190" s="39">
        <v>49</v>
      </c>
      <c r="Q190" s="39">
        <v>6</v>
      </c>
    </row>
    <row r="191" spans="12:17">
      <c r="L191" s="76" t="s">
        <v>178</v>
      </c>
      <c r="M191" s="76" t="s">
        <v>138</v>
      </c>
      <c r="N191" s="39">
        <v>581</v>
      </c>
      <c r="O191" s="39">
        <v>1</v>
      </c>
      <c r="P191" s="39">
        <v>27</v>
      </c>
      <c r="Q191" s="39">
        <v>7</v>
      </c>
    </row>
    <row r="192" spans="12:17">
      <c r="L192" s="76"/>
      <c r="M192" s="76" t="s">
        <v>273</v>
      </c>
      <c r="N192" s="39">
        <v>54</v>
      </c>
      <c r="O192" s="39">
        <v>0</v>
      </c>
      <c r="P192" s="39">
        <v>3</v>
      </c>
      <c r="Q192" s="39">
        <v>2</v>
      </c>
    </row>
    <row r="193" spans="12:17">
      <c r="L193" s="76"/>
      <c r="M193" s="76" t="s">
        <v>156</v>
      </c>
      <c r="N193" s="39">
        <v>16</v>
      </c>
      <c r="O193" s="39">
        <v>0</v>
      </c>
      <c r="P193" s="39">
        <v>2</v>
      </c>
      <c r="Q193" s="39">
        <v>0</v>
      </c>
    </row>
    <row r="194" spans="12:17">
      <c r="L194" s="76"/>
      <c r="M194" s="76" t="s">
        <v>199</v>
      </c>
      <c r="N194" s="39">
        <v>607</v>
      </c>
      <c r="O194" s="39">
        <v>0</v>
      </c>
      <c r="P194" s="39">
        <v>0</v>
      </c>
      <c r="Q194" s="39">
        <v>1</v>
      </c>
    </row>
    <row r="195" spans="12:17">
      <c r="L195" s="76"/>
      <c r="M195" s="142" t="s">
        <v>67</v>
      </c>
      <c r="N195" s="39">
        <v>1258</v>
      </c>
      <c r="O195" s="39">
        <v>1</v>
      </c>
      <c r="P195" s="39">
        <v>32</v>
      </c>
      <c r="Q195" s="39">
        <v>10</v>
      </c>
    </row>
    <row r="196" spans="12:17">
      <c r="L196" s="76" t="s">
        <v>179</v>
      </c>
      <c r="M196" s="76" t="s">
        <v>138</v>
      </c>
      <c r="N196" s="39">
        <v>343</v>
      </c>
      <c r="O196" s="39">
        <v>0</v>
      </c>
      <c r="P196" s="39">
        <v>18</v>
      </c>
      <c r="Q196" s="39">
        <v>2</v>
      </c>
    </row>
    <row r="197" spans="12:17">
      <c r="L197" s="76"/>
      <c r="M197" s="76" t="s">
        <v>273</v>
      </c>
      <c r="N197" s="39">
        <v>30</v>
      </c>
      <c r="O197" s="39">
        <v>0</v>
      </c>
      <c r="P197" s="39">
        <v>1</v>
      </c>
      <c r="Q197" s="39">
        <v>0</v>
      </c>
    </row>
    <row r="198" spans="12:17">
      <c r="L198" s="76"/>
      <c r="M198" s="76" t="s">
        <v>156</v>
      </c>
      <c r="N198" s="39">
        <v>18</v>
      </c>
      <c r="O198" s="39">
        <v>0</v>
      </c>
      <c r="P198" s="39">
        <v>1</v>
      </c>
      <c r="Q198" s="39">
        <v>0</v>
      </c>
    </row>
    <row r="199" spans="12:17">
      <c r="L199" s="76"/>
      <c r="M199" s="76" t="s">
        <v>199</v>
      </c>
      <c r="N199" s="39">
        <v>466</v>
      </c>
      <c r="O199" s="39">
        <v>0</v>
      </c>
      <c r="P199" s="39">
        <v>0</v>
      </c>
      <c r="Q199" s="39">
        <v>0</v>
      </c>
    </row>
    <row r="200" spans="12:17">
      <c r="L200" s="76"/>
      <c r="M200" s="142" t="s">
        <v>67</v>
      </c>
      <c r="N200" s="39">
        <v>857</v>
      </c>
      <c r="O200" s="39">
        <v>0</v>
      </c>
      <c r="P200" s="39">
        <v>20</v>
      </c>
      <c r="Q200" s="39">
        <v>2</v>
      </c>
    </row>
    <row r="201" spans="12:17">
      <c r="L201" s="76" t="s">
        <v>180</v>
      </c>
      <c r="M201" s="76" t="s">
        <v>138</v>
      </c>
      <c r="N201" s="39">
        <v>175</v>
      </c>
      <c r="O201" s="39">
        <v>0</v>
      </c>
      <c r="P201" s="39">
        <v>4</v>
      </c>
      <c r="Q201" s="39">
        <v>0</v>
      </c>
    </row>
    <row r="202" spans="12:17">
      <c r="L202" s="76"/>
      <c r="M202" s="76" t="s">
        <v>273</v>
      </c>
      <c r="N202" s="39">
        <v>17</v>
      </c>
      <c r="O202" s="39">
        <v>0</v>
      </c>
      <c r="P202" s="39">
        <v>3</v>
      </c>
      <c r="Q202" s="39">
        <v>1</v>
      </c>
    </row>
    <row r="203" spans="12:17">
      <c r="L203" s="76"/>
      <c r="M203" s="76" t="s">
        <v>156</v>
      </c>
      <c r="N203" s="39">
        <v>6</v>
      </c>
      <c r="O203" s="39">
        <v>0</v>
      </c>
      <c r="P203" s="39">
        <v>0</v>
      </c>
      <c r="Q203" s="39">
        <v>0</v>
      </c>
    </row>
    <row r="204" spans="12:17">
      <c r="L204" s="76"/>
      <c r="M204" s="76" t="s">
        <v>199</v>
      </c>
      <c r="N204" s="39">
        <v>359</v>
      </c>
      <c r="O204" s="39">
        <v>0</v>
      </c>
      <c r="P204" s="39">
        <v>0</v>
      </c>
      <c r="Q204" s="39">
        <v>1</v>
      </c>
    </row>
    <row r="205" spans="12:17">
      <c r="L205" s="76"/>
      <c r="M205" s="142" t="s">
        <v>67</v>
      </c>
      <c r="N205" s="39">
        <v>557</v>
      </c>
      <c r="O205" s="39">
        <v>0</v>
      </c>
      <c r="P205" s="39">
        <v>7</v>
      </c>
      <c r="Q205" s="39">
        <v>2</v>
      </c>
    </row>
    <row r="206" spans="12:17">
      <c r="L206" s="76" t="s">
        <v>181</v>
      </c>
      <c r="M206" s="76" t="s">
        <v>138</v>
      </c>
      <c r="N206" s="39">
        <v>96</v>
      </c>
      <c r="O206" s="39">
        <v>0</v>
      </c>
      <c r="P206" s="39">
        <v>3</v>
      </c>
      <c r="Q206" s="39">
        <v>0</v>
      </c>
    </row>
    <row r="207" spans="12:17">
      <c r="L207" s="76"/>
      <c r="M207" s="76" t="s">
        <v>273</v>
      </c>
      <c r="N207" s="39">
        <v>6</v>
      </c>
      <c r="O207" s="39">
        <v>0</v>
      </c>
      <c r="P207" s="39">
        <v>0</v>
      </c>
      <c r="Q207" s="39">
        <v>0</v>
      </c>
    </row>
    <row r="208" spans="12:17">
      <c r="L208" s="76"/>
      <c r="M208" s="76" t="s">
        <v>156</v>
      </c>
      <c r="N208" s="39">
        <v>4</v>
      </c>
      <c r="O208" s="39">
        <v>0</v>
      </c>
      <c r="P208" s="39">
        <v>0</v>
      </c>
      <c r="Q208" s="39">
        <v>0</v>
      </c>
    </row>
    <row r="209" spans="12:17">
      <c r="L209" s="76"/>
      <c r="M209" s="76" t="s">
        <v>199</v>
      </c>
      <c r="N209" s="39">
        <v>227</v>
      </c>
      <c r="O209" s="39">
        <v>0</v>
      </c>
      <c r="P209" s="39">
        <v>0</v>
      </c>
      <c r="Q209" s="39">
        <v>0</v>
      </c>
    </row>
    <row r="210" spans="12:17">
      <c r="L210" s="76"/>
      <c r="M210" s="142" t="s">
        <v>67</v>
      </c>
      <c r="N210" s="39">
        <v>333</v>
      </c>
      <c r="O210" s="39">
        <v>0</v>
      </c>
      <c r="P210" s="39">
        <v>3</v>
      </c>
      <c r="Q210" s="39">
        <v>0</v>
      </c>
    </row>
    <row r="211" spans="12:17">
      <c r="L211" s="76" t="s">
        <v>182</v>
      </c>
      <c r="M211" s="76" t="s">
        <v>138</v>
      </c>
      <c r="N211" s="39">
        <v>56</v>
      </c>
      <c r="O211" s="39">
        <v>0</v>
      </c>
      <c r="P211" s="39">
        <v>3</v>
      </c>
      <c r="Q211" s="39">
        <v>0</v>
      </c>
    </row>
    <row r="212" spans="12:17">
      <c r="L212" s="76"/>
      <c r="M212" s="76" t="s">
        <v>273</v>
      </c>
      <c r="N212" s="39">
        <v>5</v>
      </c>
      <c r="O212" s="39">
        <v>0</v>
      </c>
      <c r="P212" s="39">
        <v>0</v>
      </c>
      <c r="Q212" s="39">
        <v>0</v>
      </c>
    </row>
    <row r="213" spans="12:17">
      <c r="L213" s="76"/>
      <c r="M213" s="76" t="s">
        <v>156</v>
      </c>
      <c r="N213" s="39">
        <v>2</v>
      </c>
      <c r="O213" s="39">
        <v>0</v>
      </c>
      <c r="P213" s="39">
        <v>1</v>
      </c>
      <c r="Q213" s="39">
        <v>0</v>
      </c>
    </row>
    <row r="214" spans="12:17">
      <c r="L214" s="76"/>
      <c r="M214" s="76" t="s">
        <v>199</v>
      </c>
      <c r="N214" s="39">
        <v>158</v>
      </c>
      <c r="O214" s="39">
        <v>0</v>
      </c>
      <c r="P214" s="39">
        <v>0</v>
      </c>
      <c r="Q214" s="39">
        <v>0</v>
      </c>
    </row>
    <row r="215" spans="12:17">
      <c r="L215" s="76"/>
      <c r="M215" s="142" t="s">
        <v>67</v>
      </c>
      <c r="N215" s="39">
        <v>221</v>
      </c>
      <c r="O215" s="39">
        <v>0</v>
      </c>
      <c r="P215" s="39">
        <v>4</v>
      </c>
      <c r="Q215" s="39">
        <v>0</v>
      </c>
    </row>
    <row r="216" spans="12:17">
      <c r="L216" s="76" t="s">
        <v>183</v>
      </c>
      <c r="M216" s="76" t="s">
        <v>138</v>
      </c>
      <c r="N216" s="39">
        <v>23</v>
      </c>
      <c r="O216" s="39">
        <v>0</v>
      </c>
      <c r="P216" s="39">
        <v>0</v>
      </c>
      <c r="Q216" s="39">
        <v>0</v>
      </c>
    </row>
    <row r="217" spans="12:17">
      <c r="L217" s="76"/>
      <c r="M217" s="76" t="s">
        <v>273</v>
      </c>
      <c r="N217" s="39">
        <v>0</v>
      </c>
      <c r="O217" s="39">
        <v>0</v>
      </c>
      <c r="P217" s="39">
        <v>0</v>
      </c>
      <c r="Q217" s="39">
        <v>0</v>
      </c>
    </row>
    <row r="218" spans="12:17">
      <c r="L218" s="76"/>
      <c r="M218" s="76" t="s">
        <v>156</v>
      </c>
      <c r="N218" s="39">
        <v>1</v>
      </c>
      <c r="O218" s="39">
        <v>0</v>
      </c>
      <c r="P218" s="39">
        <v>0</v>
      </c>
      <c r="Q218" s="39">
        <v>0</v>
      </c>
    </row>
    <row r="219" spans="12:17">
      <c r="L219" s="76"/>
      <c r="M219" s="76" t="s">
        <v>199</v>
      </c>
      <c r="N219" s="39">
        <v>116</v>
      </c>
      <c r="O219" s="39">
        <v>0</v>
      </c>
      <c r="P219" s="39">
        <v>0</v>
      </c>
      <c r="Q219" s="39">
        <v>0</v>
      </c>
    </row>
    <row r="220" spans="12:17">
      <c r="L220" s="76"/>
      <c r="M220" s="142" t="s">
        <v>67</v>
      </c>
      <c r="N220" s="39">
        <v>140</v>
      </c>
      <c r="O220" s="39">
        <v>0</v>
      </c>
      <c r="P220" s="39">
        <v>0</v>
      </c>
      <c r="Q220" s="39">
        <v>0</v>
      </c>
    </row>
    <row r="221" spans="12:17">
      <c r="L221" s="76" t="s">
        <v>184</v>
      </c>
      <c r="M221" s="76" t="s">
        <v>138</v>
      </c>
      <c r="N221" s="39">
        <v>13</v>
      </c>
      <c r="O221" s="39">
        <v>0</v>
      </c>
      <c r="P221" s="39">
        <v>0</v>
      </c>
      <c r="Q221" s="39">
        <v>0</v>
      </c>
    </row>
    <row r="222" spans="12:17">
      <c r="L222" s="76"/>
      <c r="M222" s="76" t="s">
        <v>273</v>
      </c>
      <c r="N222" s="39">
        <v>2</v>
      </c>
      <c r="O222" s="39">
        <v>0</v>
      </c>
      <c r="P222" s="39">
        <v>0</v>
      </c>
      <c r="Q222" s="39">
        <v>0</v>
      </c>
    </row>
    <row r="223" spans="12:17">
      <c r="L223" s="76"/>
      <c r="M223" s="76" t="s">
        <v>156</v>
      </c>
      <c r="N223" s="39">
        <v>0</v>
      </c>
      <c r="O223" s="39">
        <v>0</v>
      </c>
      <c r="P223" s="39">
        <v>0</v>
      </c>
      <c r="Q223" s="39">
        <v>0</v>
      </c>
    </row>
    <row r="224" spans="12:17">
      <c r="L224" s="76"/>
      <c r="M224" s="76" t="s">
        <v>199</v>
      </c>
      <c r="N224" s="39">
        <v>86</v>
      </c>
      <c r="O224" s="39">
        <v>0</v>
      </c>
      <c r="P224" s="39">
        <v>0</v>
      </c>
      <c r="Q224" s="39">
        <v>0</v>
      </c>
    </row>
    <row r="225" spans="12:17">
      <c r="L225" s="76"/>
      <c r="M225" s="142" t="s">
        <v>67</v>
      </c>
      <c r="N225" s="39">
        <v>101</v>
      </c>
      <c r="O225" s="39">
        <v>0</v>
      </c>
      <c r="P225" s="39">
        <v>0</v>
      </c>
      <c r="Q225" s="39">
        <v>0</v>
      </c>
    </row>
    <row r="226" spans="12:17">
      <c r="L226" s="76" t="s">
        <v>185</v>
      </c>
      <c r="M226" s="76" t="s">
        <v>138</v>
      </c>
      <c r="N226" s="39">
        <v>6</v>
      </c>
      <c r="O226" s="39">
        <v>0</v>
      </c>
      <c r="P226" s="39">
        <v>0</v>
      </c>
      <c r="Q226" s="39">
        <v>0</v>
      </c>
    </row>
    <row r="227" spans="12:17">
      <c r="L227" s="76"/>
      <c r="M227" s="76" t="s">
        <v>273</v>
      </c>
      <c r="N227" s="39">
        <v>1</v>
      </c>
      <c r="O227" s="39">
        <v>0</v>
      </c>
      <c r="P227" s="39">
        <v>0</v>
      </c>
      <c r="Q227" s="39">
        <v>0</v>
      </c>
    </row>
    <row r="228" spans="12:17">
      <c r="L228" s="76"/>
      <c r="M228" s="76" t="s">
        <v>156</v>
      </c>
      <c r="N228" s="39">
        <v>0</v>
      </c>
      <c r="O228" s="39">
        <v>0</v>
      </c>
      <c r="P228" s="39">
        <v>0</v>
      </c>
      <c r="Q228" s="39">
        <v>0</v>
      </c>
    </row>
    <row r="229" spans="12:17">
      <c r="L229" s="76"/>
      <c r="M229" s="76" t="s">
        <v>199</v>
      </c>
      <c r="N229" s="39">
        <v>52</v>
      </c>
      <c r="O229" s="39">
        <v>0</v>
      </c>
      <c r="P229" s="39">
        <v>0</v>
      </c>
      <c r="Q229" s="39">
        <v>0</v>
      </c>
    </row>
    <row r="230" spans="12:17">
      <c r="L230" s="76"/>
      <c r="M230" s="142" t="s">
        <v>67</v>
      </c>
      <c r="N230" s="39">
        <v>59</v>
      </c>
      <c r="O230" s="39">
        <v>0</v>
      </c>
      <c r="P230" s="39">
        <v>0</v>
      </c>
      <c r="Q230" s="39">
        <v>0</v>
      </c>
    </row>
    <row r="231" spans="12:17">
      <c r="L231" s="76" t="s">
        <v>186</v>
      </c>
      <c r="M231" s="76" t="s">
        <v>138</v>
      </c>
      <c r="N231" s="39">
        <v>6</v>
      </c>
      <c r="O231" s="39">
        <v>0</v>
      </c>
      <c r="P231" s="39">
        <v>0</v>
      </c>
      <c r="Q231" s="39">
        <v>0</v>
      </c>
    </row>
    <row r="232" spans="12:17">
      <c r="L232" s="76"/>
      <c r="M232" s="76" t="s">
        <v>273</v>
      </c>
      <c r="N232" s="39">
        <v>0</v>
      </c>
      <c r="O232" s="39">
        <v>0</v>
      </c>
      <c r="P232" s="39">
        <v>0</v>
      </c>
      <c r="Q232" s="39">
        <v>0</v>
      </c>
    </row>
    <row r="233" spans="12:17">
      <c r="L233" s="76"/>
      <c r="M233" s="76" t="s">
        <v>156</v>
      </c>
      <c r="N233" s="39">
        <v>0</v>
      </c>
      <c r="O233" s="39">
        <v>0</v>
      </c>
      <c r="P233" s="39">
        <v>0</v>
      </c>
      <c r="Q233" s="39">
        <v>0</v>
      </c>
    </row>
    <row r="234" spans="12:17">
      <c r="L234" s="76"/>
      <c r="M234" s="76" t="s">
        <v>199</v>
      </c>
      <c r="N234" s="39">
        <v>33</v>
      </c>
      <c r="O234" s="39">
        <v>0</v>
      </c>
      <c r="P234" s="39">
        <v>0</v>
      </c>
      <c r="Q234" s="39">
        <v>0</v>
      </c>
    </row>
    <row r="235" spans="12:17">
      <c r="L235" s="76"/>
      <c r="M235" s="142" t="s">
        <v>67</v>
      </c>
      <c r="N235" s="39">
        <v>39</v>
      </c>
      <c r="O235" s="39">
        <v>0</v>
      </c>
      <c r="P235" s="39">
        <v>0</v>
      </c>
      <c r="Q235" s="39">
        <v>0</v>
      </c>
    </row>
    <row r="236" spans="12:17">
      <c r="L236" s="76" t="s">
        <v>187</v>
      </c>
      <c r="M236" s="76" t="s">
        <v>138</v>
      </c>
      <c r="N236" s="39">
        <v>1</v>
      </c>
      <c r="O236" s="39">
        <v>0</v>
      </c>
      <c r="P236" s="39">
        <v>0</v>
      </c>
      <c r="Q236" s="39">
        <v>0</v>
      </c>
    </row>
    <row r="237" spans="12:17">
      <c r="L237" s="76"/>
      <c r="M237" s="76" t="s">
        <v>273</v>
      </c>
      <c r="N237" s="39">
        <v>0</v>
      </c>
      <c r="O237" s="39">
        <v>0</v>
      </c>
      <c r="P237" s="39">
        <v>0</v>
      </c>
      <c r="Q237" s="39">
        <v>0</v>
      </c>
    </row>
    <row r="238" spans="12:17">
      <c r="L238" s="76"/>
      <c r="M238" s="76" t="s">
        <v>156</v>
      </c>
      <c r="N238" s="39">
        <v>0</v>
      </c>
      <c r="O238" s="39">
        <v>0</v>
      </c>
      <c r="P238" s="39">
        <v>0</v>
      </c>
      <c r="Q238" s="39">
        <v>0</v>
      </c>
    </row>
    <row r="239" spans="12:17">
      <c r="L239" s="76"/>
      <c r="M239" s="76" t="s">
        <v>199</v>
      </c>
      <c r="N239" s="39">
        <v>21</v>
      </c>
      <c r="O239" s="39">
        <v>0</v>
      </c>
      <c r="P239" s="39">
        <v>0</v>
      </c>
      <c r="Q239" s="39">
        <v>0</v>
      </c>
    </row>
    <row r="240" spans="12:17">
      <c r="L240" s="76"/>
      <c r="M240" s="142" t="s">
        <v>67</v>
      </c>
      <c r="N240" s="39">
        <v>22</v>
      </c>
      <c r="O240" s="39">
        <v>0</v>
      </c>
      <c r="P240" s="39">
        <v>0</v>
      </c>
      <c r="Q240" s="39">
        <v>0</v>
      </c>
    </row>
    <row r="241" spans="12:17">
      <c r="L241" s="76" t="s">
        <v>188</v>
      </c>
      <c r="M241" s="76" t="s">
        <v>138</v>
      </c>
      <c r="N241" s="39">
        <v>0</v>
      </c>
      <c r="O241" s="39">
        <v>0</v>
      </c>
      <c r="P241" s="39">
        <v>0</v>
      </c>
      <c r="Q241" s="39">
        <v>0</v>
      </c>
    </row>
    <row r="242" spans="12:17">
      <c r="L242" s="76"/>
      <c r="M242" s="76" t="s">
        <v>273</v>
      </c>
      <c r="N242" s="39">
        <v>0</v>
      </c>
      <c r="O242" s="39">
        <v>0</v>
      </c>
      <c r="P242" s="39">
        <v>0</v>
      </c>
      <c r="Q242" s="39">
        <v>0</v>
      </c>
    </row>
    <row r="243" spans="12:17">
      <c r="L243" s="76"/>
      <c r="M243" s="76" t="s">
        <v>156</v>
      </c>
      <c r="N243" s="39">
        <v>0</v>
      </c>
      <c r="O243" s="39">
        <v>0</v>
      </c>
      <c r="P243" s="39">
        <v>0</v>
      </c>
      <c r="Q243" s="39">
        <v>0</v>
      </c>
    </row>
    <row r="244" spans="12:17">
      <c r="L244" s="76"/>
      <c r="M244" s="76" t="s">
        <v>199</v>
      </c>
      <c r="N244" s="39">
        <v>14</v>
      </c>
      <c r="O244" s="39">
        <v>0</v>
      </c>
      <c r="P244" s="39">
        <v>0</v>
      </c>
      <c r="Q244" s="39">
        <v>0</v>
      </c>
    </row>
    <row r="245" spans="12:17">
      <c r="L245" s="76"/>
      <c r="M245" s="142" t="s">
        <v>67</v>
      </c>
      <c r="N245" s="39">
        <v>14</v>
      </c>
      <c r="O245" s="39">
        <v>0</v>
      </c>
      <c r="P245" s="39">
        <v>0</v>
      </c>
      <c r="Q245" s="39">
        <v>0</v>
      </c>
    </row>
    <row r="246" spans="12:17">
      <c r="L246" s="76" t="s">
        <v>189</v>
      </c>
      <c r="M246" s="76" t="s">
        <v>138</v>
      </c>
      <c r="N246" s="39">
        <v>0</v>
      </c>
      <c r="O246" s="39">
        <v>0</v>
      </c>
      <c r="P246" s="39">
        <v>0</v>
      </c>
      <c r="Q246" s="39">
        <v>0</v>
      </c>
    </row>
    <row r="247" spans="12:17">
      <c r="L247" s="76"/>
      <c r="M247" s="76" t="s">
        <v>273</v>
      </c>
      <c r="N247" s="39">
        <v>0</v>
      </c>
      <c r="O247" s="39">
        <v>0</v>
      </c>
      <c r="P247" s="39">
        <v>0</v>
      </c>
      <c r="Q247" s="39">
        <v>0</v>
      </c>
    </row>
    <row r="248" spans="12:17">
      <c r="L248" s="76"/>
      <c r="M248" s="76" t="s">
        <v>156</v>
      </c>
      <c r="N248" s="39">
        <v>0</v>
      </c>
      <c r="O248" s="39">
        <v>0</v>
      </c>
      <c r="P248" s="39">
        <v>0</v>
      </c>
      <c r="Q248" s="39">
        <v>0</v>
      </c>
    </row>
    <row r="249" spans="12:17">
      <c r="L249" s="76"/>
      <c r="M249" s="76" t="s">
        <v>199</v>
      </c>
      <c r="N249" s="39">
        <v>12</v>
      </c>
      <c r="O249" s="39">
        <v>0</v>
      </c>
      <c r="P249" s="39">
        <v>0</v>
      </c>
      <c r="Q249" s="39">
        <v>0</v>
      </c>
    </row>
    <row r="250" spans="12:17">
      <c r="L250" s="76"/>
      <c r="M250" s="142" t="s">
        <v>67</v>
      </c>
      <c r="N250" s="39">
        <v>12</v>
      </c>
      <c r="O250" s="39">
        <v>0</v>
      </c>
      <c r="P250" s="39">
        <v>0</v>
      </c>
      <c r="Q250" s="39">
        <v>0</v>
      </c>
    </row>
    <row r="251" spans="12:17">
      <c r="L251" s="76" t="s">
        <v>191</v>
      </c>
      <c r="M251" s="76" t="s">
        <v>138</v>
      </c>
      <c r="N251" s="39">
        <v>0</v>
      </c>
      <c r="O251" s="39">
        <v>0</v>
      </c>
      <c r="P251" s="39">
        <v>0</v>
      </c>
      <c r="Q251" s="39">
        <v>0</v>
      </c>
    </row>
    <row r="252" spans="12:17">
      <c r="L252" s="76"/>
      <c r="M252" s="76" t="s">
        <v>273</v>
      </c>
      <c r="N252" s="39">
        <v>0</v>
      </c>
      <c r="O252" s="39">
        <v>0</v>
      </c>
      <c r="P252" s="39">
        <v>0</v>
      </c>
      <c r="Q252" s="39">
        <v>0</v>
      </c>
    </row>
    <row r="253" spans="12:17">
      <c r="L253" s="76"/>
      <c r="M253" s="76" t="s">
        <v>156</v>
      </c>
      <c r="N253" s="39">
        <v>0</v>
      </c>
      <c r="O253" s="39">
        <v>0</v>
      </c>
      <c r="P253" s="39">
        <v>0</v>
      </c>
      <c r="Q253" s="39">
        <v>0</v>
      </c>
    </row>
    <row r="254" spans="12:17">
      <c r="L254" s="76"/>
      <c r="M254" s="76" t="s">
        <v>199</v>
      </c>
      <c r="N254" s="39">
        <v>3</v>
      </c>
      <c r="O254" s="39">
        <v>0</v>
      </c>
      <c r="P254" s="39">
        <v>0</v>
      </c>
      <c r="Q254" s="39">
        <v>0</v>
      </c>
    </row>
    <row r="255" spans="12:17">
      <c r="L255" s="76"/>
      <c r="M255" s="143" t="s">
        <v>67</v>
      </c>
      <c r="N255" s="39">
        <v>3</v>
      </c>
      <c r="O255" s="39">
        <v>0</v>
      </c>
      <c r="P255" s="39">
        <v>0</v>
      </c>
      <c r="Q255" s="39">
        <v>0</v>
      </c>
    </row>
    <row r="256" spans="12:17">
      <c r="L256" s="76" t="s">
        <v>202</v>
      </c>
      <c r="M256" s="76" t="s">
        <v>138</v>
      </c>
      <c r="N256" s="39">
        <v>0</v>
      </c>
      <c r="O256" s="39">
        <v>0</v>
      </c>
      <c r="P256" s="39">
        <v>0</v>
      </c>
      <c r="Q256" s="39">
        <v>0</v>
      </c>
    </row>
    <row r="257" spans="12:17">
      <c r="L257" s="76"/>
      <c r="M257" s="76" t="s">
        <v>273</v>
      </c>
      <c r="N257" s="39">
        <v>0</v>
      </c>
      <c r="O257" s="39">
        <v>0</v>
      </c>
      <c r="P257" s="39">
        <v>0</v>
      </c>
      <c r="Q257" s="39">
        <v>0</v>
      </c>
    </row>
    <row r="258" spans="12:17">
      <c r="L258" s="76"/>
      <c r="M258" s="76" t="s">
        <v>156</v>
      </c>
      <c r="N258" s="39">
        <v>0</v>
      </c>
      <c r="O258" s="39">
        <v>0</v>
      </c>
      <c r="P258" s="39">
        <v>0</v>
      </c>
      <c r="Q258" s="39">
        <v>0</v>
      </c>
    </row>
    <row r="259" spans="12:17">
      <c r="L259" s="76"/>
      <c r="M259" s="76" t="s">
        <v>199</v>
      </c>
      <c r="N259" s="39">
        <v>1</v>
      </c>
      <c r="O259" s="39">
        <v>0</v>
      </c>
      <c r="P259" s="39">
        <v>0</v>
      </c>
      <c r="Q259" s="39">
        <v>0</v>
      </c>
    </row>
    <row r="260" spans="12:17">
      <c r="L260" s="76"/>
      <c r="M260" s="168" t="s">
        <v>67</v>
      </c>
      <c r="N260" s="39">
        <v>1</v>
      </c>
      <c r="O260" s="39">
        <v>0</v>
      </c>
      <c r="P260" s="39">
        <v>0</v>
      </c>
      <c r="Q260" s="39">
        <v>0</v>
      </c>
    </row>
    <row r="261" spans="12:17">
      <c r="L261" s="76" t="s">
        <v>203</v>
      </c>
      <c r="M261" s="76" t="s">
        <v>138</v>
      </c>
      <c r="N261" s="39">
        <v>0</v>
      </c>
      <c r="O261" s="39">
        <v>0</v>
      </c>
      <c r="P261" s="39">
        <v>0</v>
      </c>
      <c r="Q261" s="39">
        <v>0</v>
      </c>
    </row>
    <row r="262" spans="12:17">
      <c r="L262" s="76"/>
      <c r="M262" s="76" t="s">
        <v>273</v>
      </c>
      <c r="N262" s="39">
        <v>0</v>
      </c>
      <c r="O262" s="39">
        <v>0</v>
      </c>
      <c r="P262" s="39">
        <v>0</v>
      </c>
      <c r="Q262" s="39">
        <v>0</v>
      </c>
    </row>
    <row r="263" spans="12:17">
      <c r="L263" s="76"/>
      <c r="M263" s="76" t="s">
        <v>156</v>
      </c>
      <c r="N263" s="39">
        <v>0</v>
      </c>
      <c r="O263" s="39">
        <v>0</v>
      </c>
      <c r="P263" s="39">
        <v>0</v>
      </c>
      <c r="Q263" s="39">
        <v>0</v>
      </c>
    </row>
    <row r="264" spans="12:17">
      <c r="L264" s="76"/>
      <c r="M264" s="76" t="s">
        <v>199</v>
      </c>
      <c r="N264" s="39">
        <v>0</v>
      </c>
      <c r="O264" s="39">
        <v>0</v>
      </c>
      <c r="P264" s="39">
        <v>0</v>
      </c>
      <c r="Q264" s="39">
        <v>0</v>
      </c>
    </row>
    <row r="265" spans="12:17">
      <c r="L265" s="76"/>
      <c r="M265" s="168" t="s">
        <v>67</v>
      </c>
      <c r="N265" s="39">
        <v>0</v>
      </c>
      <c r="O265" s="39">
        <v>0</v>
      </c>
      <c r="P265" s="39">
        <v>0</v>
      </c>
      <c r="Q265" s="39">
        <v>0</v>
      </c>
    </row>
    <row r="266" spans="12:17">
      <c r="L266" s="76" t="s">
        <v>270</v>
      </c>
      <c r="M266" s="76" t="s">
        <v>138</v>
      </c>
      <c r="N266" s="39">
        <v>0</v>
      </c>
      <c r="O266" s="39">
        <v>0</v>
      </c>
      <c r="P266" s="39">
        <v>0</v>
      </c>
      <c r="Q266" s="39">
        <v>0</v>
      </c>
    </row>
    <row r="267" spans="12:17">
      <c r="L267" s="76"/>
      <c r="M267" s="76" t="s">
        <v>273</v>
      </c>
      <c r="N267" s="39">
        <v>0</v>
      </c>
      <c r="O267" s="39">
        <v>0</v>
      </c>
      <c r="P267" s="39">
        <v>0</v>
      </c>
      <c r="Q267" s="39">
        <v>0</v>
      </c>
    </row>
    <row r="268" spans="12:17">
      <c r="L268" s="76"/>
      <c r="M268" s="76" t="s">
        <v>156</v>
      </c>
      <c r="N268" s="39">
        <v>0</v>
      </c>
      <c r="O268" s="39">
        <v>0</v>
      </c>
      <c r="P268" s="39">
        <v>0</v>
      </c>
      <c r="Q268" s="39">
        <v>0</v>
      </c>
    </row>
    <row r="269" spans="12:17">
      <c r="L269" s="76"/>
      <c r="M269" s="76" t="s">
        <v>199</v>
      </c>
      <c r="N269" s="39">
        <v>0</v>
      </c>
      <c r="O269" s="39">
        <v>0</v>
      </c>
      <c r="P269" s="39">
        <v>0</v>
      </c>
      <c r="Q269" s="39">
        <v>0</v>
      </c>
    </row>
    <row r="270" spans="12:17">
      <c r="L270" s="76"/>
      <c r="M270" s="200" t="s">
        <v>67</v>
      </c>
      <c r="N270" s="39">
        <v>0</v>
      </c>
      <c r="O270" s="39">
        <v>0</v>
      </c>
      <c r="P270" s="39">
        <v>0</v>
      </c>
      <c r="Q270" s="39">
        <v>0</v>
      </c>
    </row>
    <row r="271" spans="12:17">
      <c r="L271" s="76" t="s">
        <v>272</v>
      </c>
      <c r="M271" s="76" t="s">
        <v>138</v>
      </c>
      <c r="N271" s="39">
        <v>0</v>
      </c>
      <c r="O271" s="39">
        <v>0</v>
      </c>
      <c r="P271" s="39">
        <v>0</v>
      </c>
      <c r="Q271" s="39">
        <v>0</v>
      </c>
    </row>
    <row r="272" spans="12:17">
      <c r="L272" s="76"/>
      <c r="M272" s="76" t="s">
        <v>273</v>
      </c>
      <c r="N272" s="39">
        <v>0</v>
      </c>
      <c r="O272" s="39">
        <v>0</v>
      </c>
      <c r="P272" s="39">
        <v>0</v>
      </c>
      <c r="Q272" s="39">
        <v>0</v>
      </c>
    </row>
    <row r="273" spans="12:17">
      <c r="L273" s="76"/>
      <c r="M273" s="76" t="s">
        <v>156</v>
      </c>
      <c r="N273" s="39">
        <v>0</v>
      </c>
      <c r="O273" s="39">
        <v>0</v>
      </c>
      <c r="P273" s="39">
        <v>0</v>
      </c>
      <c r="Q273" s="39">
        <v>0</v>
      </c>
    </row>
    <row r="274" spans="12:17">
      <c r="L274" s="76"/>
      <c r="M274" s="76" t="s">
        <v>199</v>
      </c>
      <c r="N274" s="39">
        <v>1</v>
      </c>
      <c r="O274" s="39">
        <v>0</v>
      </c>
      <c r="P274" s="39">
        <v>0</v>
      </c>
      <c r="Q274" s="39">
        <v>0</v>
      </c>
    </row>
    <row r="275" spans="12:17">
      <c r="L275" s="76"/>
      <c r="M275" s="206" t="s">
        <v>67</v>
      </c>
      <c r="N275" s="39">
        <v>1</v>
      </c>
      <c r="O275" s="39">
        <v>0</v>
      </c>
      <c r="P275" s="39">
        <v>0</v>
      </c>
      <c r="Q275" s="39">
        <v>0</v>
      </c>
    </row>
    <row r="276" spans="12:17">
      <c r="L276" s="76" t="s">
        <v>292</v>
      </c>
      <c r="M276" s="76" t="s">
        <v>138</v>
      </c>
      <c r="N276" s="39">
        <v>0</v>
      </c>
      <c r="O276" s="39">
        <v>0</v>
      </c>
      <c r="P276" s="39">
        <v>0</v>
      </c>
      <c r="Q276" s="39">
        <v>0</v>
      </c>
    </row>
    <row r="277" spans="12:17">
      <c r="L277" s="76"/>
      <c r="M277" s="76" t="s">
        <v>273</v>
      </c>
      <c r="N277" s="39">
        <v>0</v>
      </c>
      <c r="O277" s="39">
        <v>0</v>
      </c>
      <c r="P277" s="39">
        <v>0</v>
      </c>
      <c r="Q277" s="39">
        <v>0</v>
      </c>
    </row>
    <row r="278" spans="12:17">
      <c r="L278" s="76"/>
      <c r="M278" s="76" t="s">
        <v>156</v>
      </c>
      <c r="N278" s="39">
        <v>0</v>
      </c>
      <c r="O278" s="39">
        <v>0</v>
      </c>
      <c r="P278" s="39">
        <v>0</v>
      </c>
      <c r="Q278" s="39">
        <v>0</v>
      </c>
    </row>
    <row r="279" spans="12:17">
      <c r="L279" s="76"/>
      <c r="M279" s="76" t="s">
        <v>199</v>
      </c>
      <c r="N279" s="39">
        <v>1</v>
      </c>
      <c r="O279" s="39">
        <v>0</v>
      </c>
      <c r="P279" s="39">
        <v>0</v>
      </c>
      <c r="Q279" s="39">
        <v>0</v>
      </c>
    </row>
    <row r="280" spans="12:17">
      <c r="L280" s="76"/>
      <c r="M280" s="225" t="s">
        <v>67</v>
      </c>
      <c r="N280" s="39">
        <v>1</v>
      </c>
      <c r="O280" s="39">
        <v>0</v>
      </c>
      <c r="P280" s="39">
        <v>0</v>
      </c>
      <c r="Q280" s="39">
        <v>0</v>
      </c>
    </row>
  </sheetData>
  <mergeCells count="78">
    <mergeCell ref="B56:B60"/>
    <mergeCell ref="B61:B65"/>
    <mergeCell ref="B66:B70"/>
    <mergeCell ref="B96:B100"/>
    <mergeCell ref="B71:B75"/>
    <mergeCell ref="B76:B80"/>
    <mergeCell ref="B81:B85"/>
    <mergeCell ref="B86:B90"/>
    <mergeCell ref="B91:B95"/>
    <mergeCell ref="B31:B35"/>
    <mergeCell ref="B36:B40"/>
    <mergeCell ref="B41:B45"/>
    <mergeCell ref="B46:B50"/>
    <mergeCell ref="B51:B55"/>
    <mergeCell ref="X4:X5"/>
    <mergeCell ref="B21:B25"/>
    <mergeCell ref="B26:B30"/>
    <mergeCell ref="D3:D5"/>
    <mergeCell ref="P3:P4"/>
    <mergeCell ref="O3:O4"/>
    <mergeCell ref="M3:M5"/>
    <mergeCell ref="N3:N5"/>
    <mergeCell ref="BA3:BC3"/>
    <mergeCell ref="AX3:AZ3"/>
    <mergeCell ref="AU3:AW3"/>
    <mergeCell ref="AR3:AT3"/>
    <mergeCell ref="T3:U5"/>
    <mergeCell ref="AO3:AO5"/>
    <mergeCell ref="AQ3:AQ5"/>
    <mergeCell ref="AN3:AN5"/>
    <mergeCell ref="AM3:AM5"/>
    <mergeCell ref="AE3:AE5"/>
    <mergeCell ref="AJ3:AK4"/>
    <mergeCell ref="AH3:AI4"/>
    <mergeCell ref="AD3:AD5"/>
    <mergeCell ref="W3:W5"/>
    <mergeCell ref="AF3:AG4"/>
    <mergeCell ref="AC3:AC5"/>
    <mergeCell ref="B101:B105"/>
    <mergeCell ref="B106:B110"/>
    <mergeCell ref="B111:B115"/>
    <mergeCell ref="AF38:AH38"/>
    <mergeCell ref="Z4:Z5"/>
    <mergeCell ref="AA4:AA5"/>
    <mergeCell ref="Y4:Y5"/>
    <mergeCell ref="S3:S5"/>
    <mergeCell ref="B3:B5"/>
    <mergeCell ref="L3:L5"/>
    <mergeCell ref="I3:J4"/>
    <mergeCell ref="G3:H4"/>
    <mergeCell ref="E3:F4"/>
    <mergeCell ref="C3:C5"/>
    <mergeCell ref="Q3:Q4"/>
    <mergeCell ref="X3:AA3"/>
    <mergeCell ref="AO38:AQ38"/>
    <mergeCell ref="AL38:AN38"/>
    <mergeCell ref="B116:B120"/>
    <mergeCell ref="AC6:AC9"/>
    <mergeCell ref="AC10:AC13"/>
    <mergeCell ref="AC14:AC17"/>
    <mergeCell ref="AC18:AC21"/>
    <mergeCell ref="AC22:AC25"/>
    <mergeCell ref="AC26:AC29"/>
    <mergeCell ref="AC30:AC33"/>
    <mergeCell ref="Z38:AB38"/>
    <mergeCell ref="W38:Y38"/>
    <mergeCell ref="B6:B10"/>
    <mergeCell ref="B11:B15"/>
    <mergeCell ref="B16:B20"/>
    <mergeCell ref="AC38:AE38"/>
    <mergeCell ref="AM10:AM13"/>
    <mergeCell ref="AM6:AM9"/>
    <mergeCell ref="AI38:AK38"/>
    <mergeCell ref="AM18:AM21"/>
    <mergeCell ref="AM14:AM17"/>
    <mergeCell ref="AM30:AM33"/>
    <mergeCell ref="AM26:AM29"/>
    <mergeCell ref="AM22:AM25"/>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5" max="9" man="1"/>
  </rowBreaks>
  <ignoredErrors>
    <ignoredError sqref="F10 F13 H13 F15:F16 AI32:AI33 AG24:AG25 H15:H16 AI28:AI30 AG32:AG33 H10:H11 AG30 AI24:AI26 AI20:AI22 AG20:AG22 AG16:AG18 AI16:AI18 AI12:AI14 AG12:AG14 AG8:AG10 AI8:AI10 AI6" formula="1"/>
    <ignoredError sqref="G108:G110 I108:I110 AH24:AH25 AJ24:AJ25 AE24:AF25 D108:E110 D103:E106 I103:I106 G103:G106 G98:G101 I98:I101 D98:E101 D93:E96 I93:I96 G93:G96 G88:G91 I88:I91 D88:E91 D83:E86 I83:I86 G83:G86 G78:G81 I78:I81 D78:E81 D73:E76 I73:I76 G73:G76 G68:G71 I68:I71 D68:E71 D63:E66 I63:I66 G63:G66 G58:G61 I58:I61 D58:E61 D53:E56 I53:I56 G53:G56 G48:G51 I48:I51 D48:E51 D43:E46 I43:I46 G43:G46 G38:G41 I38:I41 D38:E41 D33:E36 I33:I36 G33:G36 G28:G31 I28:I31 D28:E31 D23:E26 I23:I26 G23:G26 G18:G21 I18:I21 D18:E21 D13:E16 I13:I16 G13:G16 G8:G11 I8:I11 D9:E11 I6 G6 D8 AE20:AF21 AJ20:AJ22 AH20:AH22 AH16:AH18 AJ16:AJ18 AE16:AF18 AE12:AF14 AJ12:AJ14 AH12:AH14 AH8:AH9 AJ8:AJ9 AE8:AF10 AE6:AF6 AJ6 AH6 X6:AA6 AR6:BC6 X7:AA7 AR7:BC7 X8:AA8 AR8:BC8 X9:AA9 AR9:BC9 X10:AA10 AR10:BC10 X11:AA11 AR11:BC11 X12:AA12 AR12:BC12 X13:AA26 AE22 X27:AA28" emptyCellReference="1"/>
    <ignoredError sqref="U96 U92:U94 U88:U89 U84:U86 U80:U82 U76:U78 U72:U74 U68:U70 U64:U66 U60:U62 U56:U58 U52:U54 U48:U50 U44:U46 U40:U42 U36:U38 U32:U34 U28:U30 U24:U26 U20:U22 U16:U18 U14"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254</v>
      </c>
    </row>
    <row r="2" spans="2:15" ht="16.5" customHeight="1">
      <c r="B2" s="14" t="s">
        <v>255</v>
      </c>
    </row>
    <row r="4" spans="2:15" ht="13.5" customHeight="1">
      <c r="B4" s="15"/>
      <c r="C4" s="16"/>
      <c r="D4" s="16"/>
      <c r="E4" s="16"/>
      <c r="F4" s="16"/>
      <c r="G4" s="17"/>
    </row>
    <row r="5" spans="2:15" ht="13.5" customHeight="1">
      <c r="B5" s="18"/>
      <c r="C5" s="19"/>
      <c r="D5" s="20">
        <v>0.10799999999999998</v>
      </c>
      <c r="E5" s="10" t="s">
        <v>280</v>
      </c>
      <c r="F5" s="21">
        <v>0.13300000000000001</v>
      </c>
      <c r="G5" s="22" t="s">
        <v>296</v>
      </c>
    </row>
    <row r="6" spans="2:15">
      <c r="B6" s="18"/>
      <c r="D6" s="20"/>
      <c r="E6" s="10"/>
      <c r="F6" s="21"/>
      <c r="G6" s="22"/>
    </row>
    <row r="7" spans="2:15">
      <c r="B7" s="18"/>
      <c r="C7" s="23"/>
      <c r="D7" s="20">
        <v>8.4999999999999992E-2</v>
      </c>
      <c r="E7" s="10" t="s">
        <v>280</v>
      </c>
      <c r="F7" s="21">
        <v>0.10799999999999998</v>
      </c>
      <c r="G7" s="22" t="s">
        <v>297</v>
      </c>
    </row>
    <row r="8" spans="2:15">
      <c r="B8" s="18"/>
      <c r="D8" s="20"/>
      <c r="E8" s="10"/>
      <c r="F8" s="21"/>
      <c r="G8" s="22"/>
    </row>
    <row r="9" spans="2:15">
      <c r="B9" s="18"/>
      <c r="C9" s="24"/>
      <c r="D9" s="20">
        <v>6.2E-2</v>
      </c>
      <c r="E9" s="10" t="s">
        <v>280</v>
      </c>
      <c r="F9" s="21">
        <v>8.4999999999999992E-2</v>
      </c>
      <c r="G9" s="22" t="s">
        <v>297</v>
      </c>
    </row>
    <row r="10" spans="2:15">
      <c r="B10" s="18"/>
      <c r="D10" s="20"/>
      <c r="E10" s="10"/>
      <c r="F10" s="21"/>
      <c r="G10" s="22"/>
    </row>
    <row r="11" spans="2:15">
      <c r="B11" s="18"/>
      <c r="C11" s="25"/>
      <c r="D11" s="20">
        <v>3.9E-2</v>
      </c>
      <c r="E11" s="10" t="s">
        <v>280</v>
      </c>
      <c r="F11" s="21">
        <v>6.2E-2</v>
      </c>
      <c r="G11" s="22" t="s">
        <v>297</v>
      </c>
    </row>
    <row r="12" spans="2:15">
      <c r="B12" s="18"/>
      <c r="D12" s="20"/>
      <c r="E12" s="10"/>
      <c r="F12" s="21"/>
      <c r="G12" s="22"/>
    </row>
    <row r="13" spans="2:15">
      <c r="B13" s="18"/>
      <c r="C13" s="26"/>
      <c r="D13" s="20">
        <v>1.6E-2</v>
      </c>
      <c r="E13" s="10" t="s">
        <v>280</v>
      </c>
      <c r="F13" s="21">
        <v>3.9E-2</v>
      </c>
      <c r="G13" s="22" t="s">
        <v>297</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2-9.医科･歯科健診受診傾向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256</v>
      </c>
    </row>
    <row r="2" spans="2:15" ht="16.5" customHeight="1">
      <c r="B2" s="14" t="s">
        <v>255</v>
      </c>
    </row>
    <row r="4" spans="2:15" ht="13.5" customHeight="1">
      <c r="B4" s="15"/>
      <c r="C4" s="16"/>
      <c r="D4" s="16"/>
      <c r="E4" s="16"/>
      <c r="F4" s="16"/>
      <c r="G4" s="17"/>
    </row>
    <row r="5" spans="2:15" ht="13.5" customHeight="1">
      <c r="B5" s="18"/>
      <c r="C5" s="19"/>
      <c r="D5" s="20">
        <v>0.30099999999999999</v>
      </c>
      <c r="E5" s="10" t="s">
        <v>280</v>
      </c>
      <c r="F5" s="21">
        <v>0.35399999999999998</v>
      </c>
      <c r="G5" s="22" t="s">
        <v>296</v>
      </c>
    </row>
    <row r="6" spans="2:15">
      <c r="B6" s="18"/>
      <c r="D6" s="20"/>
      <c r="E6" s="10"/>
      <c r="F6" s="21"/>
      <c r="G6" s="22"/>
    </row>
    <row r="7" spans="2:15">
      <c r="B7" s="18"/>
      <c r="C7" s="23"/>
      <c r="D7" s="20">
        <v>0.246</v>
      </c>
      <c r="E7" s="10" t="s">
        <v>280</v>
      </c>
      <c r="F7" s="21">
        <v>0.30099999999999999</v>
      </c>
      <c r="G7" s="22" t="s">
        <v>297</v>
      </c>
    </row>
    <row r="8" spans="2:15">
      <c r="B8" s="18"/>
      <c r="D8" s="20"/>
      <c r="E8" s="10"/>
      <c r="F8" s="21"/>
      <c r="G8" s="22"/>
    </row>
    <row r="9" spans="2:15">
      <c r="B9" s="18"/>
      <c r="C9" s="24"/>
      <c r="D9" s="20">
        <v>0.191</v>
      </c>
      <c r="E9" s="10" t="s">
        <v>280</v>
      </c>
      <c r="F9" s="21">
        <v>0.246</v>
      </c>
      <c r="G9" s="22" t="s">
        <v>297</v>
      </c>
    </row>
    <row r="10" spans="2:15">
      <c r="B10" s="18"/>
      <c r="D10" s="20"/>
      <c r="E10" s="10"/>
      <c r="F10" s="21"/>
      <c r="G10" s="22"/>
    </row>
    <row r="11" spans="2:15">
      <c r="B11" s="18"/>
      <c r="C11" s="25"/>
      <c r="D11" s="20">
        <v>0.13600000000000001</v>
      </c>
      <c r="E11" s="10" t="s">
        <v>280</v>
      </c>
      <c r="F11" s="21">
        <v>0.191</v>
      </c>
      <c r="G11" s="22" t="s">
        <v>297</v>
      </c>
    </row>
    <row r="12" spans="2:15">
      <c r="B12" s="18"/>
      <c r="D12" s="20"/>
      <c r="E12" s="10"/>
      <c r="F12" s="21"/>
      <c r="G12" s="22"/>
    </row>
    <row r="13" spans="2:15">
      <c r="B13" s="18"/>
      <c r="C13" s="26"/>
      <c r="D13" s="20">
        <v>8.1000000000000003E-2</v>
      </c>
      <c r="E13" s="10" t="s">
        <v>280</v>
      </c>
      <c r="F13" s="21">
        <v>0.13600000000000001</v>
      </c>
      <c r="G13" s="22" t="s">
        <v>297</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2-9.医科･歯科健診受診傾向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257</v>
      </c>
    </row>
    <row r="2" spans="2:15" ht="16.5" customHeight="1">
      <c r="B2" s="14" t="s">
        <v>255</v>
      </c>
    </row>
    <row r="4" spans="2:15" ht="13.5" customHeight="1">
      <c r="B4" s="15"/>
      <c r="C4" s="16"/>
      <c r="D4" s="16"/>
      <c r="E4" s="16"/>
      <c r="F4" s="16"/>
      <c r="G4" s="17"/>
    </row>
    <row r="5" spans="2:15" ht="13.5" customHeight="1">
      <c r="B5" s="18"/>
      <c r="C5" s="19"/>
      <c r="D5" s="20">
        <v>0.11399999999999999</v>
      </c>
      <c r="E5" s="10" t="s">
        <v>280</v>
      </c>
      <c r="F5" s="21">
        <v>0.13600000000000001</v>
      </c>
      <c r="G5" s="22" t="s">
        <v>296</v>
      </c>
    </row>
    <row r="6" spans="2:15">
      <c r="B6" s="18"/>
      <c r="D6" s="20"/>
      <c r="E6" s="10"/>
      <c r="F6" s="21"/>
      <c r="G6" s="22"/>
    </row>
    <row r="7" spans="2:15">
      <c r="B7" s="18"/>
      <c r="C7" s="23"/>
      <c r="D7" s="20">
        <v>9.1999999999999998E-2</v>
      </c>
      <c r="E7" s="10" t="s">
        <v>280</v>
      </c>
      <c r="F7" s="21">
        <v>0.11399999999999999</v>
      </c>
      <c r="G7" s="22" t="s">
        <v>297</v>
      </c>
    </row>
    <row r="8" spans="2:15">
      <c r="B8" s="18"/>
      <c r="D8" s="20"/>
      <c r="E8" s="10"/>
      <c r="F8" s="21"/>
      <c r="G8" s="22"/>
    </row>
    <row r="9" spans="2:15">
      <c r="B9" s="18"/>
      <c r="C9" s="24"/>
      <c r="D9" s="20">
        <v>7.0000000000000007E-2</v>
      </c>
      <c r="E9" s="10" t="s">
        <v>280</v>
      </c>
      <c r="F9" s="21">
        <v>9.1999999999999998E-2</v>
      </c>
      <c r="G9" s="22" t="s">
        <v>297</v>
      </c>
    </row>
    <row r="10" spans="2:15">
      <c r="B10" s="18"/>
      <c r="D10" s="20"/>
      <c r="E10" s="10"/>
      <c r="F10" s="21"/>
      <c r="G10" s="22"/>
    </row>
    <row r="11" spans="2:15">
      <c r="B11" s="18"/>
      <c r="C11" s="25"/>
      <c r="D11" s="20">
        <v>4.8000000000000001E-2</v>
      </c>
      <c r="E11" s="10" t="s">
        <v>280</v>
      </c>
      <c r="F11" s="21">
        <v>7.0000000000000007E-2</v>
      </c>
      <c r="G11" s="22" t="s">
        <v>297</v>
      </c>
    </row>
    <row r="12" spans="2:15">
      <c r="B12" s="18"/>
      <c r="D12" s="20"/>
      <c r="E12" s="10"/>
      <c r="F12" s="21"/>
      <c r="G12" s="22"/>
    </row>
    <row r="13" spans="2:15">
      <c r="B13" s="18"/>
      <c r="C13" s="26"/>
      <c r="D13" s="20">
        <v>2.5999999999999999E-2</v>
      </c>
      <c r="E13" s="10" t="s">
        <v>280</v>
      </c>
      <c r="F13" s="21">
        <v>4.8000000000000001E-2</v>
      </c>
      <c r="G13" s="22" t="s">
        <v>297</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2-9.医科･歯科健診受診傾向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dimension ref="A1:L50"/>
  <sheetViews>
    <sheetView showGridLines="0" zoomScaleNormal="100" zoomScaleSheetLayoutView="100" workbookViewId="0"/>
  </sheetViews>
  <sheetFormatPr defaultColWidth="9" defaultRowHeight="13.5"/>
  <cols>
    <col min="1" max="1" width="4.625" style="40" customWidth="1"/>
    <col min="2" max="2" width="6.125" style="40" customWidth="1"/>
    <col min="3" max="8" width="16.625" style="40" customWidth="1"/>
    <col min="9" max="9" width="9" style="40"/>
    <col min="10" max="10" width="4.625" style="40" customWidth="1"/>
    <col min="11" max="16384" width="9" style="40"/>
  </cols>
  <sheetData>
    <row r="1" spans="1:8" ht="16.5" customHeight="1">
      <c r="B1" s="3" t="s">
        <v>258</v>
      </c>
    </row>
    <row r="2" spans="1:8" ht="16.5" customHeight="1">
      <c r="B2" s="3" t="s">
        <v>157</v>
      </c>
    </row>
    <row r="3" spans="1:8" ht="18" customHeight="1">
      <c r="A3" s="3"/>
      <c r="B3" s="308" t="s">
        <v>127</v>
      </c>
      <c r="C3" s="308"/>
      <c r="D3" s="313" t="s">
        <v>146</v>
      </c>
      <c r="E3" s="306" t="s">
        <v>126</v>
      </c>
      <c r="F3" s="307"/>
      <c r="G3" s="307" t="s">
        <v>125</v>
      </c>
      <c r="H3" s="307"/>
    </row>
    <row r="4" spans="1:8" ht="42" customHeight="1">
      <c r="B4" s="308"/>
      <c r="C4" s="308"/>
      <c r="D4" s="314"/>
      <c r="E4" s="52" t="s">
        <v>142</v>
      </c>
      <c r="F4" s="106" t="s">
        <v>143</v>
      </c>
      <c r="G4" s="52" t="s">
        <v>144</v>
      </c>
      <c r="H4" s="106" t="s">
        <v>145</v>
      </c>
    </row>
    <row r="5" spans="1:8" ht="35.450000000000003" customHeight="1">
      <c r="B5" s="309" t="s">
        <v>123</v>
      </c>
      <c r="C5" s="310"/>
      <c r="D5" s="107">
        <f>市区町村別_医科健診医療機関受診状況!AN228</f>
        <v>1127239</v>
      </c>
      <c r="E5" s="51">
        <f>市区町村別_医科健診医療機関受診状況!AO228</f>
        <v>263166</v>
      </c>
      <c r="F5" s="50">
        <f>市区町村別_医科健診医療機関受診状況!AP228</f>
        <v>0.23346069467078409</v>
      </c>
      <c r="G5" s="51">
        <f>市区町村別_医科健診医療機関受診状況!AQ228</f>
        <v>864073</v>
      </c>
      <c r="H5" s="50">
        <f>市区町村別_医科健診医療機関受診状況!AR228</f>
        <v>0.76653930532921588</v>
      </c>
    </row>
    <row r="6" spans="1:8" ht="35.450000000000003" customHeight="1" thickBot="1">
      <c r="B6" s="311" t="s">
        <v>122</v>
      </c>
      <c r="C6" s="312"/>
      <c r="D6" s="107">
        <f>市区町村別_医科健診医療機関受診状況!AN229</f>
        <v>198316</v>
      </c>
      <c r="E6" s="51">
        <f>市区町村別_医科健診医療機関受診状況!AO229</f>
        <v>31479</v>
      </c>
      <c r="F6" s="50">
        <f>市区町村別_医科健診医療機関受診状況!AP229</f>
        <v>0.15873151939329153</v>
      </c>
      <c r="G6" s="51">
        <f>市区町村別_医科健診医療機関受診状況!AQ229</f>
        <v>166837</v>
      </c>
      <c r="H6" s="50">
        <f>市区町村別_医科健診医療機関受診状況!AR229</f>
        <v>0.84126848060670845</v>
      </c>
    </row>
    <row r="7" spans="1:8" ht="35.450000000000003" customHeight="1" thickTop="1">
      <c r="B7" s="305" t="s">
        <v>67</v>
      </c>
      <c r="C7" s="305"/>
      <c r="D7" s="100">
        <f>市区町村別_医科健診医療機関受診状況!AN230</f>
        <v>1325555</v>
      </c>
      <c r="E7" s="89">
        <f>市区町村別_医科健診医療機関受診状況!AO230</f>
        <v>294645</v>
      </c>
      <c r="F7" s="48">
        <f>市区町村別_医科健診医療機関受診状況!AP230</f>
        <v>0.22228047874286619</v>
      </c>
      <c r="G7" s="49">
        <f>市区町村別_医科健診医療機関受診状況!AQ230</f>
        <v>1030910</v>
      </c>
      <c r="H7" s="48">
        <f>市区町村別_医科健診医療機関受診状況!AR230</f>
        <v>0.77771952125713384</v>
      </c>
    </row>
    <row r="8" spans="1:8" ht="13.5" customHeight="1">
      <c r="B8" s="148" t="s">
        <v>289</v>
      </c>
      <c r="C8" s="43"/>
      <c r="D8" s="43"/>
      <c r="E8" s="42"/>
      <c r="F8" s="41"/>
    </row>
    <row r="9" spans="1:8" ht="13.5" customHeight="1">
      <c r="B9" s="44" t="s">
        <v>281</v>
      </c>
      <c r="C9" s="43"/>
      <c r="D9" s="43"/>
      <c r="E9" s="42"/>
      <c r="F9" s="41"/>
    </row>
    <row r="10" spans="1:8" ht="13.5" customHeight="1">
      <c r="B10" s="8" t="s">
        <v>283</v>
      </c>
      <c r="C10" s="43"/>
      <c r="D10" s="43"/>
      <c r="E10" s="42"/>
      <c r="F10" s="41"/>
    </row>
    <row r="11" spans="1:8" ht="13.5" customHeight="1">
      <c r="B11" s="45" t="s">
        <v>204</v>
      </c>
      <c r="C11" s="47"/>
      <c r="D11" s="47"/>
    </row>
    <row r="12" spans="1:8">
      <c r="B12" s="46" t="s">
        <v>158</v>
      </c>
      <c r="C12" s="47"/>
      <c r="D12" s="47"/>
    </row>
    <row r="13" spans="1:8">
      <c r="B13" s="118" t="s">
        <v>159</v>
      </c>
      <c r="C13" s="47"/>
      <c r="D13" s="47"/>
    </row>
    <row r="14" spans="1:8" ht="13.5" customHeight="1">
      <c r="B14" s="45"/>
      <c r="C14" s="47"/>
      <c r="D14" s="47"/>
    </row>
    <row r="15" spans="1:8" ht="13.5" customHeight="1">
      <c r="B15" s="45"/>
      <c r="C15" s="47"/>
      <c r="D15" s="47"/>
    </row>
    <row r="16" spans="1:8" ht="16.5" customHeight="1">
      <c r="B16" s="3" t="s">
        <v>258</v>
      </c>
    </row>
    <row r="17" spans="2:12" ht="16.5" customHeight="1">
      <c r="B17" s="3" t="s">
        <v>157</v>
      </c>
      <c r="L17" s="198"/>
    </row>
    <row r="18" spans="2:12">
      <c r="K18" s="105" t="s">
        <v>164</v>
      </c>
      <c r="L18" s="198"/>
    </row>
    <row r="19" spans="2:12">
      <c r="K19" s="198" t="s">
        <v>210</v>
      </c>
    </row>
    <row r="20" spans="2:12">
      <c r="K20" s="198" t="s">
        <v>213</v>
      </c>
    </row>
    <row r="47" spans="2:2" ht="16.5" customHeight="1"/>
    <row r="48" spans="2:2" ht="13.5" customHeight="1">
      <c r="B48" s="148" t="s">
        <v>289</v>
      </c>
    </row>
    <row r="49" spans="2:6" ht="13.5" customHeight="1">
      <c r="B49" s="44" t="s">
        <v>281</v>
      </c>
      <c r="C49" s="43"/>
      <c r="D49" s="43"/>
      <c r="E49" s="42"/>
      <c r="F49" s="41"/>
    </row>
    <row r="50" spans="2:6">
      <c r="B50" s="8" t="s">
        <v>283</v>
      </c>
      <c r="C50" s="43"/>
      <c r="D50" s="43"/>
      <c r="E50" s="42"/>
      <c r="F50" s="41"/>
    </row>
  </sheetData>
  <mergeCells count="7">
    <mergeCell ref="B7:C7"/>
    <mergeCell ref="E3:F3"/>
    <mergeCell ref="G3:H3"/>
    <mergeCell ref="B3:C4"/>
    <mergeCell ref="B5:C5"/>
    <mergeCell ref="B6:C6"/>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CO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625" style="3" customWidth="1"/>
    <col min="46" max="46" width="3.125" style="3" customWidth="1"/>
    <col min="47" max="47" width="13.625" style="3" customWidth="1"/>
    <col min="48" max="48" width="23.875" style="3" bestFit="1" customWidth="1"/>
    <col min="49" max="53" width="10.625" style="3" customWidth="1"/>
    <col min="54" max="54" width="9.625" style="3" customWidth="1"/>
    <col min="55" max="55" width="4.25" style="3" customWidth="1"/>
    <col min="56" max="56" width="14.125" style="3" customWidth="1"/>
    <col min="57" max="64" width="9.625" style="3" customWidth="1"/>
    <col min="65" max="65" width="9" style="3"/>
    <col min="66" max="66" width="15.75" style="3" bestFit="1" customWidth="1"/>
    <col min="67" max="78" width="9.625" style="3" customWidth="1"/>
    <col min="79" max="79" width="9" style="3"/>
    <col min="80" max="80" width="15.75" style="3" bestFit="1" customWidth="1"/>
    <col min="81" max="92" width="9.625" style="3" customWidth="1"/>
    <col min="93" max="16384" width="9" style="3"/>
  </cols>
  <sheetData>
    <row r="1" spans="1:93" ht="16.5" customHeight="1">
      <c r="B1" s="3" t="s">
        <v>258</v>
      </c>
    </row>
    <row r="2" spans="1:93" ht="16.5" customHeight="1">
      <c r="B2" s="3" t="s">
        <v>259</v>
      </c>
      <c r="AT2" s="6" t="s">
        <v>288</v>
      </c>
      <c r="BD2" s="6" t="s">
        <v>194</v>
      </c>
      <c r="BN2" s="6" t="s">
        <v>153</v>
      </c>
      <c r="CB2" s="6" t="s">
        <v>124</v>
      </c>
    </row>
    <row r="3" spans="1:93" ht="16.5" customHeight="1">
      <c r="B3" s="329"/>
      <c r="C3" s="332" t="s">
        <v>133</v>
      </c>
      <c r="D3" s="283" t="s">
        <v>132</v>
      </c>
      <c r="E3" s="325" t="s">
        <v>58</v>
      </c>
      <c r="F3" s="326"/>
      <c r="G3" s="326"/>
      <c r="H3" s="326"/>
      <c r="I3" s="327"/>
      <c r="J3" s="325" t="s">
        <v>59</v>
      </c>
      <c r="K3" s="326"/>
      <c r="L3" s="326"/>
      <c r="M3" s="326"/>
      <c r="N3" s="327"/>
      <c r="O3" s="325" t="s">
        <v>60</v>
      </c>
      <c r="P3" s="326"/>
      <c r="Q3" s="326"/>
      <c r="R3" s="326"/>
      <c r="S3" s="327"/>
      <c r="T3" s="325" t="s">
        <v>61</v>
      </c>
      <c r="U3" s="326"/>
      <c r="V3" s="326"/>
      <c r="W3" s="326"/>
      <c r="X3" s="327"/>
      <c r="Y3" s="325" t="s">
        <v>62</v>
      </c>
      <c r="Z3" s="326"/>
      <c r="AA3" s="326"/>
      <c r="AB3" s="326"/>
      <c r="AC3" s="327"/>
      <c r="AD3" s="325" t="s">
        <v>63</v>
      </c>
      <c r="AE3" s="326"/>
      <c r="AF3" s="326"/>
      <c r="AG3" s="326"/>
      <c r="AH3" s="327"/>
      <c r="AI3" s="325" t="s">
        <v>64</v>
      </c>
      <c r="AJ3" s="326"/>
      <c r="AK3" s="326"/>
      <c r="AL3" s="326"/>
      <c r="AM3" s="327"/>
      <c r="AN3" s="325" t="s">
        <v>57</v>
      </c>
      <c r="AO3" s="326"/>
      <c r="AP3" s="326"/>
      <c r="AQ3" s="326"/>
      <c r="AR3" s="327"/>
      <c r="AS3" s="91"/>
      <c r="AT3" s="341"/>
      <c r="AU3" s="263" t="s">
        <v>133</v>
      </c>
      <c r="AV3" s="247" t="s">
        <v>132</v>
      </c>
      <c r="AW3" s="338" t="s">
        <v>57</v>
      </c>
      <c r="AX3" s="339"/>
      <c r="AY3" s="339"/>
      <c r="AZ3" s="339"/>
      <c r="BA3" s="340"/>
      <c r="BB3" s="91"/>
      <c r="BD3" s="275" t="s">
        <v>238</v>
      </c>
      <c r="BE3" s="251" t="s">
        <v>123</v>
      </c>
      <c r="BF3" s="252"/>
      <c r="BG3" s="252"/>
      <c r="BH3" s="253"/>
      <c r="BI3" s="315" t="s">
        <v>129</v>
      </c>
      <c r="BJ3" s="315"/>
      <c r="BK3" s="315"/>
      <c r="BL3" s="315"/>
      <c r="BN3" s="275" t="s">
        <v>239</v>
      </c>
      <c r="BO3" s="251" t="s">
        <v>123</v>
      </c>
      <c r="BP3" s="252"/>
      <c r="BQ3" s="252"/>
      <c r="BR3" s="252"/>
      <c r="BS3" s="252"/>
      <c r="BT3" s="253"/>
      <c r="BU3" s="315" t="s">
        <v>129</v>
      </c>
      <c r="BV3" s="315"/>
      <c r="BW3" s="315"/>
      <c r="BX3" s="315"/>
      <c r="BY3" s="315"/>
      <c r="BZ3" s="315"/>
      <c r="CB3" s="275" t="s">
        <v>239</v>
      </c>
      <c r="CC3" s="251" t="s">
        <v>123</v>
      </c>
      <c r="CD3" s="252"/>
      <c r="CE3" s="252"/>
      <c r="CF3" s="252"/>
      <c r="CG3" s="252"/>
      <c r="CH3" s="253"/>
      <c r="CI3" s="251" t="s">
        <v>129</v>
      </c>
      <c r="CJ3" s="252"/>
      <c r="CK3" s="252"/>
      <c r="CL3" s="252"/>
      <c r="CM3" s="252"/>
      <c r="CN3" s="253"/>
      <c r="CO3" s="335"/>
    </row>
    <row r="4" spans="1:93" ht="16.5" customHeight="1">
      <c r="B4" s="330"/>
      <c r="C4" s="333"/>
      <c r="D4" s="283"/>
      <c r="E4" s="284" t="s">
        <v>147</v>
      </c>
      <c r="F4" s="328" t="s">
        <v>126</v>
      </c>
      <c r="G4" s="279"/>
      <c r="H4" s="328" t="s">
        <v>125</v>
      </c>
      <c r="I4" s="279"/>
      <c r="J4" s="284" t="s">
        <v>147</v>
      </c>
      <c r="K4" s="287" t="s">
        <v>126</v>
      </c>
      <c r="L4" s="289"/>
      <c r="M4" s="328" t="s">
        <v>125</v>
      </c>
      <c r="N4" s="279"/>
      <c r="O4" s="284" t="s">
        <v>147</v>
      </c>
      <c r="P4" s="287" t="s">
        <v>126</v>
      </c>
      <c r="Q4" s="289"/>
      <c r="R4" s="328" t="s">
        <v>125</v>
      </c>
      <c r="S4" s="279"/>
      <c r="T4" s="284" t="s">
        <v>147</v>
      </c>
      <c r="U4" s="287" t="s">
        <v>126</v>
      </c>
      <c r="V4" s="289"/>
      <c r="W4" s="328" t="s">
        <v>125</v>
      </c>
      <c r="X4" s="279"/>
      <c r="Y4" s="284" t="s">
        <v>147</v>
      </c>
      <c r="Z4" s="287" t="s">
        <v>126</v>
      </c>
      <c r="AA4" s="289"/>
      <c r="AB4" s="328" t="s">
        <v>125</v>
      </c>
      <c r="AC4" s="279"/>
      <c r="AD4" s="284" t="s">
        <v>147</v>
      </c>
      <c r="AE4" s="287" t="s">
        <v>126</v>
      </c>
      <c r="AF4" s="289"/>
      <c r="AG4" s="328" t="s">
        <v>125</v>
      </c>
      <c r="AH4" s="279"/>
      <c r="AI4" s="284" t="s">
        <v>147</v>
      </c>
      <c r="AJ4" s="287" t="s">
        <v>126</v>
      </c>
      <c r="AK4" s="289"/>
      <c r="AL4" s="328" t="s">
        <v>125</v>
      </c>
      <c r="AM4" s="279"/>
      <c r="AN4" s="284" t="s">
        <v>147</v>
      </c>
      <c r="AO4" s="287" t="s">
        <v>126</v>
      </c>
      <c r="AP4" s="289"/>
      <c r="AQ4" s="328" t="s">
        <v>125</v>
      </c>
      <c r="AR4" s="279"/>
      <c r="AS4" s="88"/>
      <c r="AT4" s="342"/>
      <c r="AU4" s="264"/>
      <c r="AV4" s="247"/>
      <c r="AW4" s="293" t="s">
        <v>146</v>
      </c>
      <c r="AX4" s="296" t="s">
        <v>126</v>
      </c>
      <c r="AY4" s="300"/>
      <c r="AZ4" s="298" t="s">
        <v>125</v>
      </c>
      <c r="BA4" s="255"/>
      <c r="BB4" s="186"/>
      <c r="BD4" s="276"/>
      <c r="BE4" s="323" t="s">
        <v>210</v>
      </c>
      <c r="BF4" s="324"/>
      <c r="BG4" s="323" t="s">
        <v>214</v>
      </c>
      <c r="BH4" s="324"/>
      <c r="BI4" s="270" t="s">
        <v>215</v>
      </c>
      <c r="BJ4" s="270"/>
      <c r="BK4" s="270" t="s">
        <v>214</v>
      </c>
      <c r="BL4" s="270"/>
      <c r="BN4" s="276"/>
      <c r="BO4" s="317" t="s">
        <v>215</v>
      </c>
      <c r="BP4" s="318"/>
      <c r="BQ4" s="319"/>
      <c r="BR4" s="317" t="s">
        <v>214</v>
      </c>
      <c r="BS4" s="318"/>
      <c r="BT4" s="319"/>
      <c r="BU4" s="316" t="s">
        <v>215</v>
      </c>
      <c r="BV4" s="316"/>
      <c r="BW4" s="316"/>
      <c r="BX4" s="316" t="s">
        <v>214</v>
      </c>
      <c r="BY4" s="316"/>
      <c r="BZ4" s="316"/>
      <c r="CA4" s="98"/>
      <c r="CB4" s="276"/>
      <c r="CC4" s="317" t="s">
        <v>215</v>
      </c>
      <c r="CD4" s="318"/>
      <c r="CE4" s="319"/>
      <c r="CF4" s="317" t="s">
        <v>214</v>
      </c>
      <c r="CG4" s="318"/>
      <c r="CH4" s="319"/>
      <c r="CI4" s="317" t="s">
        <v>215</v>
      </c>
      <c r="CJ4" s="318"/>
      <c r="CK4" s="319"/>
      <c r="CL4" s="317" t="s">
        <v>214</v>
      </c>
      <c r="CM4" s="318"/>
      <c r="CN4" s="319"/>
      <c r="CO4" s="336"/>
    </row>
    <row r="5" spans="1:93" ht="50.1" customHeight="1">
      <c r="B5" s="331"/>
      <c r="C5" s="334"/>
      <c r="D5" s="283"/>
      <c r="E5" s="286"/>
      <c r="F5" s="87" t="s">
        <v>65</v>
      </c>
      <c r="G5" s="106" t="s">
        <v>143</v>
      </c>
      <c r="H5" s="77" t="s">
        <v>144</v>
      </c>
      <c r="I5" s="106" t="s">
        <v>145</v>
      </c>
      <c r="J5" s="286"/>
      <c r="K5" s="87" t="s">
        <v>65</v>
      </c>
      <c r="L5" s="106" t="s">
        <v>143</v>
      </c>
      <c r="M5" s="77" t="s">
        <v>144</v>
      </c>
      <c r="N5" s="106" t="s">
        <v>145</v>
      </c>
      <c r="O5" s="286"/>
      <c r="P5" s="87" t="s">
        <v>65</v>
      </c>
      <c r="Q5" s="106" t="s">
        <v>143</v>
      </c>
      <c r="R5" s="77" t="s">
        <v>144</v>
      </c>
      <c r="S5" s="106" t="s">
        <v>145</v>
      </c>
      <c r="T5" s="286"/>
      <c r="U5" s="87" t="s">
        <v>65</v>
      </c>
      <c r="V5" s="106" t="s">
        <v>143</v>
      </c>
      <c r="W5" s="77" t="s">
        <v>144</v>
      </c>
      <c r="X5" s="106" t="s">
        <v>145</v>
      </c>
      <c r="Y5" s="286"/>
      <c r="Z5" s="87" t="s">
        <v>65</v>
      </c>
      <c r="AA5" s="106" t="s">
        <v>143</v>
      </c>
      <c r="AB5" s="77" t="s">
        <v>144</v>
      </c>
      <c r="AC5" s="106" t="s">
        <v>145</v>
      </c>
      <c r="AD5" s="286"/>
      <c r="AE5" s="87" t="s">
        <v>65</v>
      </c>
      <c r="AF5" s="106" t="s">
        <v>143</v>
      </c>
      <c r="AG5" s="77" t="s">
        <v>144</v>
      </c>
      <c r="AH5" s="106" t="s">
        <v>145</v>
      </c>
      <c r="AI5" s="286"/>
      <c r="AJ5" s="87" t="s">
        <v>65</v>
      </c>
      <c r="AK5" s="106" t="s">
        <v>143</v>
      </c>
      <c r="AL5" s="77" t="s">
        <v>144</v>
      </c>
      <c r="AM5" s="106" t="s">
        <v>145</v>
      </c>
      <c r="AN5" s="286"/>
      <c r="AO5" s="87" t="s">
        <v>65</v>
      </c>
      <c r="AP5" s="106" t="s">
        <v>143</v>
      </c>
      <c r="AQ5" s="77" t="s">
        <v>144</v>
      </c>
      <c r="AR5" s="106" t="s">
        <v>145</v>
      </c>
      <c r="AS5" s="92"/>
      <c r="AT5" s="343"/>
      <c r="AU5" s="265"/>
      <c r="AV5" s="247"/>
      <c r="AW5" s="295"/>
      <c r="AX5" s="205" t="s">
        <v>65</v>
      </c>
      <c r="AY5" s="205" t="s">
        <v>143</v>
      </c>
      <c r="AZ5" s="202" t="s">
        <v>144</v>
      </c>
      <c r="BA5" s="205" t="s">
        <v>145</v>
      </c>
      <c r="BB5" s="92"/>
      <c r="BD5" s="277"/>
      <c r="BE5" s="182" t="s">
        <v>287</v>
      </c>
      <c r="BF5" s="182" t="s">
        <v>271</v>
      </c>
      <c r="BG5" s="222" t="s">
        <v>287</v>
      </c>
      <c r="BH5" s="222" t="s">
        <v>271</v>
      </c>
      <c r="BI5" s="222" t="s">
        <v>287</v>
      </c>
      <c r="BJ5" s="222" t="s">
        <v>271</v>
      </c>
      <c r="BK5" s="222" t="s">
        <v>287</v>
      </c>
      <c r="BL5" s="222" t="s">
        <v>271</v>
      </c>
      <c r="BN5" s="277"/>
      <c r="BO5" s="222" t="s">
        <v>287</v>
      </c>
      <c r="BP5" s="222" t="s">
        <v>271</v>
      </c>
      <c r="BQ5" s="101" t="s">
        <v>224</v>
      </c>
      <c r="BR5" s="222" t="s">
        <v>287</v>
      </c>
      <c r="BS5" s="222" t="s">
        <v>271</v>
      </c>
      <c r="BT5" s="101" t="s">
        <v>225</v>
      </c>
      <c r="BU5" s="222" t="s">
        <v>287</v>
      </c>
      <c r="BV5" s="222" t="s">
        <v>271</v>
      </c>
      <c r="BW5" s="101" t="s">
        <v>224</v>
      </c>
      <c r="BX5" s="222" t="s">
        <v>287</v>
      </c>
      <c r="BY5" s="222" t="s">
        <v>271</v>
      </c>
      <c r="BZ5" s="101" t="s">
        <v>225</v>
      </c>
      <c r="CA5" s="98"/>
      <c r="CB5" s="277"/>
      <c r="CC5" s="222" t="s">
        <v>287</v>
      </c>
      <c r="CD5" s="222" t="s">
        <v>271</v>
      </c>
      <c r="CE5" s="101" t="s">
        <v>217</v>
      </c>
      <c r="CF5" s="222" t="s">
        <v>287</v>
      </c>
      <c r="CG5" s="222" t="s">
        <v>271</v>
      </c>
      <c r="CH5" s="101" t="s">
        <v>217</v>
      </c>
      <c r="CI5" s="222" t="s">
        <v>287</v>
      </c>
      <c r="CJ5" s="222" t="s">
        <v>271</v>
      </c>
      <c r="CK5" s="101" t="s">
        <v>217</v>
      </c>
      <c r="CL5" s="222" t="s">
        <v>287</v>
      </c>
      <c r="CM5" s="222" t="s">
        <v>271</v>
      </c>
      <c r="CN5" s="101" t="s">
        <v>217</v>
      </c>
      <c r="CO5" s="337"/>
    </row>
    <row r="6" spans="1:93" s="12" customFormat="1" ht="13.5" customHeight="1">
      <c r="A6" s="75"/>
      <c r="B6" s="263">
        <v>1</v>
      </c>
      <c r="C6" s="320" t="s">
        <v>50</v>
      </c>
      <c r="D6" s="74" t="s">
        <v>130</v>
      </c>
      <c r="E6" s="93">
        <v>493</v>
      </c>
      <c r="F6" s="73">
        <v>67</v>
      </c>
      <c r="G6" s="71">
        <f>IFERROR(F6/E6,"-")</f>
        <v>0.13590263691683571</v>
      </c>
      <c r="H6" s="73">
        <v>426</v>
      </c>
      <c r="I6" s="71">
        <f>IFERROR(H6/E6,"-")</f>
        <v>0.86409736308316432</v>
      </c>
      <c r="J6" s="93">
        <v>1729</v>
      </c>
      <c r="K6" s="73">
        <v>209</v>
      </c>
      <c r="L6" s="71">
        <f>IFERROR(K6/J6,"-")</f>
        <v>0.12087912087912088</v>
      </c>
      <c r="M6" s="73">
        <v>1520</v>
      </c>
      <c r="N6" s="71">
        <f>IFERROR(M6/J6,"-")</f>
        <v>0.87912087912087911</v>
      </c>
      <c r="O6" s="93">
        <v>105691</v>
      </c>
      <c r="P6" s="73">
        <v>21702</v>
      </c>
      <c r="Q6" s="71">
        <f>IFERROR(P6/O6,"-")</f>
        <v>0.20533441825699444</v>
      </c>
      <c r="R6" s="73">
        <v>83989</v>
      </c>
      <c r="S6" s="71">
        <f>IFERROR(R6/O6,"-")</f>
        <v>0.7946655817430055</v>
      </c>
      <c r="T6" s="93">
        <v>93488</v>
      </c>
      <c r="U6" s="73">
        <v>15161</v>
      </c>
      <c r="V6" s="71">
        <f>IFERROR(U6/T6,"-")</f>
        <v>0.1621705459524217</v>
      </c>
      <c r="W6" s="73">
        <v>78327</v>
      </c>
      <c r="X6" s="71">
        <f>IFERROR(W6/T6,"-")</f>
        <v>0.83782945404757825</v>
      </c>
      <c r="Y6" s="93">
        <v>62621</v>
      </c>
      <c r="Z6" s="73">
        <v>7260</v>
      </c>
      <c r="AA6" s="71">
        <f>IFERROR(Z6/Y6,"-")</f>
        <v>0.11593554877756664</v>
      </c>
      <c r="AB6" s="73">
        <v>55361</v>
      </c>
      <c r="AC6" s="71">
        <f>IFERROR(AB6/Y6,"-")</f>
        <v>0.88406445122243338</v>
      </c>
      <c r="AD6" s="93">
        <v>29936</v>
      </c>
      <c r="AE6" s="73">
        <v>2497</v>
      </c>
      <c r="AF6" s="71">
        <f>IFERROR(AE6/AD6,"-")</f>
        <v>8.3411277391769109E-2</v>
      </c>
      <c r="AG6" s="73">
        <v>27439</v>
      </c>
      <c r="AH6" s="71">
        <f>IFERROR(AG6/AD6,"-")</f>
        <v>0.91658872260823088</v>
      </c>
      <c r="AI6" s="93">
        <v>9173</v>
      </c>
      <c r="AJ6" s="73">
        <v>500</v>
      </c>
      <c r="AK6" s="71">
        <f>IFERROR(AJ6/AI6,"-")</f>
        <v>5.4507794614629894E-2</v>
      </c>
      <c r="AL6" s="73">
        <v>8673</v>
      </c>
      <c r="AM6" s="71">
        <f>IFERROR(AL6/AI6,"-")</f>
        <v>0.94549220538537015</v>
      </c>
      <c r="AN6" s="93">
        <f>SUM(E6,J6,O6,T6,Y6,AD6,AI6)</f>
        <v>303131</v>
      </c>
      <c r="AO6" s="73">
        <f>SUM(F6,K6,P6,U6,Z6,AE6,AJ6)</f>
        <v>47396</v>
      </c>
      <c r="AP6" s="71">
        <f>IFERROR(AO6/AN6,"-")</f>
        <v>0.15635484328557619</v>
      </c>
      <c r="AQ6" s="73">
        <f t="shared" ref="AQ6:AQ53" si="0">SUM(H6,M6,R6,W6,AB6,AG6,AL6)</f>
        <v>255735</v>
      </c>
      <c r="AR6" s="71">
        <f>IFERROR(AQ6/AN6,"-")</f>
        <v>0.84364515671442375</v>
      </c>
      <c r="AS6" s="90"/>
      <c r="AT6" s="263">
        <v>1</v>
      </c>
      <c r="AU6" s="320" t="s">
        <v>50</v>
      </c>
      <c r="AV6" s="11" t="s">
        <v>123</v>
      </c>
      <c r="AW6" s="204">
        <v>291938</v>
      </c>
      <c r="AX6" s="38">
        <v>42061</v>
      </c>
      <c r="AY6" s="84">
        <v>0.14407511183881508</v>
      </c>
      <c r="AZ6" s="38">
        <v>249877</v>
      </c>
      <c r="BA6" s="84">
        <v>0.85592488816118495</v>
      </c>
      <c r="BB6" s="90"/>
      <c r="BC6" s="53">
        <v>1</v>
      </c>
      <c r="BD6" s="11" t="s">
        <v>50</v>
      </c>
      <c r="BE6" s="36">
        <f>INDEX($AP:$AP,(ROW()+(BC6*2)-2))</f>
        <v>0.15635484328557619</v>
      </c>
      <c r="BF6" s="36">
        <f>INDEX($AY:$AY,(ROW()+(BC6*2)-2))</f>
        <v>0.14407511183881508</v>
      </c>
      <c r="BG6" s="36">
        <f t="shared" ref="BG6:BG37" si="1">INDEX($AR:$AR,(ROW()+(BC6*2)-2))</f>
        <v>0.84364515671442375</v>
      </c>
      <c r="BH6" s="36">
        <f>INDEX($BA:$BA,(ROW()+(BC6*2)-2))</f>
        <v>0.85592488816118495</v>
      </c>
      <c r="BI6" s="36">
        <f t="shared" ref="BI6:BI37" si="2">INDEX($AP:$AP,(ROW()+(BC6*2)-1))</f>
        <v>9.9286618129802495E-2</v>
      </c>
      <c r="BJ6" s="36">
        <f>INDEX($AY:$AY,(ROW()+(BC6*2)-1))</f>
        <v>0.10850852698866914</v>
      </c>
      <c r="BK6" s="36">
        <f t="shared" ref="BK6:BK37" si="3">INDEX($AR:$AR,(ROW()+(BC6*2)-1))</f>
        <v>0.90071338187019756</v>
      </c>
      <c r="BL6" s="36">
        <f>INDEX($BA:$BA,(ROW()+(BC6*2)-1))</f>
        <v>0.8914914730113308</v>
      </c>
      <c r="BN6" s="76" t="s">
        <v>50</v>
      </c>
      <c r="BO6" s="36">
        <f>VLOOKUP($BN6,$BD$6:$BL$80,2,0)</f>
        <v>0.15635484328557619</v>
      </c>
      <c r="BP6" s="36">
        <f>VLOOKUP($BN6,$BD$6:$BL$80,3,0)</f>
        <v>0.14407511183881508</v>
      </c>
      <c r="BQ6" s="192">
        <f>(ROUND(BO6,3)-ROUND(BP6,3))*100</f>
        <v>1.2000000000000011</v>
      </c>
      <c r="BR6" s="36">
        <f>VLOOKUP($BN6,$BD$6:$BL$80,4,0)</f>
        <v>0.84364515671442375</v>
      </c>
      <c r="BS6" s="36">
        <f>VLOOKUP($BN6,$BD$6:$BL$80,5,0)</f>
        <v>0.85592488816118495</v>
      </c>
      <c r="BT6" s="192">
        <f>(ROUND(BR6,3)-ROUND(BS6,3))*100</f>
        <v>-1.2000000000000011</v>
      </c>
      <c r="BU6" s="36">
        <f>VLOOKUP($BN6,$BD$6:$BL$80,6,0)</f>
        <v>9.9286618129802495E-2</v>
      </c>
      <c r="BV6" s="36">
        <f>VLOOKUP($BN6,$BD$6:$BL$80,7,0)</f>
        <v>0.10850852698866914</v>
      </c>
      <c r="BW6" s="192">
        <f>(ROUND(BU6,3)-ROUND(BV6,3))*100</f>
        <v>-0.99999999999999956</v>
      </c>
      <c r="BX6" s="36">
        <f>VLOOKUP($BN6,$BD$6:$BL$80,8,0)</f>
        <v>0.90071338187019756</v>
      </c>
      <c r="BY6" s="36">
        <f>VLOOKUP($BN6,$BD$6:$BL$80,9,0)</f>
        <v>0.8914914730113308</v>
      </c>
      <c r="BZ6" s="192">
        <f>(ROUND(BX6,3)-ROUND(BY6,3))*100</f>
        <v>1.0000000000000009</v>
      </c>
      <c r="CB6" s="76" t="s">
        <v>50</v>
      </c>
      <c r="CC6" s="36">
        <f>$BE$80</f>
        <v>0.23346069467078409</v>
      </c>
      <c r="CD6" s="36">
        <f>$BF$80</f>
        <v>0.22078504936347224</v>
      </c>
      <c r="CE6" s="192">
        <f>(ROUND(CC6,3)-ROUND(CD6,3))*100</f>
        <v>1.2000000000000011</v>
      </c>
      <c r="CF6" s="36">
        <f>$BG$80</f>
        <v>0.76653930532921588</v>
      </c>
      <c r="CG6" s="36">
        <f>$BH$80</f>
        <v>0.77921495063652779</v>
      </c>
      <c r="CH6" s="192">
        <f>(ROUND(CF6,3)-ROUND(CG6,3))*100</f>
        <v>-1.2000000000000011</v>
      </c>
      <c r="CI6" s="36">
        <f>$BI$80</f>
        <v>0.15873151939329153</v>
      </c>
      <c r="CJ6" s="36">
        <f>$BJ$80</f>
        <v>0.16630035766685719</v>
      </c>
      <c r="CK6" s="192">
        <f>(ROUND(CI6,3)-ROUND(CJ6,3))*100</f>
        <v>-0.70000000000000062</v>
      </c>
      <c r="CL6" s="36">
        <f>$BK$80</f>
        <v>0.84126848060670845</v>
      </c>
      <c r="CM6" s="36">
        <f>$BL$80</f>
        <v>0.83369964233314287</v>
      </c>
      <c r="CN6" s="192">
        <f>(ROUND(CL6,3)-ROUND(CM6,3))*100</f>
        <v>0.70000000000000062</v>
      </c>
      <c r="CO6" s="140">
        <v>0</v>
      </c>
    </row>
    <row r="7" spans="1:93" s="12" customFormat="1" ht="13.5" customHeight="1">
      <c r="A7" s="75"/>
      <c r="B7" s="264"/>
      <c r="C7" s="321"/>
      <c r="D7" s="64" t="s">
        <v>129</v>
      </c>
      <c r="E7" s="94">
        <v>81</v>
      </c>
      <c r="F7" s="63">
        <v>10</v>
      </c>
      <c r="G7" s="61">
        <f t="shared" ref="G7:G54" si="4">IFERROR(F7/E7,"-")</f>
        <v>0.12345679012345678</v>
      </c>
      <c r="H7" s="63">
        <v>71</v>
      </c>
      <c r="I7" s="61">
        <f t="shared" ref="I7:I54" si="5">IFERROR(H7/E7,"-")</f>
        <v>0.87654320987654322</v>
      </c>
      <c r="J7" s="94">
        <v>223</v>
      </c>
      <c r="K7" s="63">
        <v>21</v>
      </c>
      <c r="L7" s="61">
        <f t="shared" ref="L7:L54" si="6">IFERROR(K7/J7,"-")</f>
        <v>9.417040358744394E-2</v>
      </c>
      <c r="M7" s="63">
        <v>202</v>
      </c>
      <c r="N7" s="61">
        <f t="shared" ref="N7:N54" si="7">IFERROR(M7/J7,"-")</f>
        <v>0.905829596412556</v>
      </c>
      <c r="O7" s="94">
        <v>22453</v>
      </c>
      <c r="P7" s="63">
        <v>3370</v>
      </c>
      <c r="Q7" s="61">
        <f t="shared" ref="Q7:Q54" si="8">IFERROR(P7/O7,"-")</f>
        <v>0.15009130183049035</v>
      </c>
      <c r="R7" s="63">
        <v>19083</v>
      </c>
      <c r="S7" s="61">
        <f t="shared" ref="S7:S54" si="9">IFERROR(R7/O7,"-")</f>
        <v>0.84990869816950965</v>
      </c>
      <c r="T7" s="94">
        <v>11963</v>
      </c>
      <c r="U7" s="63">
        <v>1428</v>
      </c>
      <c r="V7" s="61">
        <f t="shared" ref="V7:V54" si="10">IFERROR(U7/T7,"-")</f>
        <v>0.11936805149210064</v>
      </c>
      <c r="W7" s="63">
        <v>10535</v>
      </c>
      <c r="X7" s="61">
        <f t="shared" ref="X7:X54" si="11">IFERROR(W7/T7,"-")</f>
        <v>0.88063194850789939</v>
      </c>
      <c r="Y7" s="94">
        <v>8419</v>
      </c>
      <c r="Z7" s="63">
        <v>456</v>
      </c>
      <c r="AA7" s="61">
        <f t="shared" ref="AA7:AA54" si="12">IFERROR(Z7/Y7,"-")</f>
        <v>5.4163202280555885E-2</v>
      </c>
      <c r="AB7" s="63">
        <v>7963</v>
      </c>
      <c r="AC7" s="61">
        <f t="shared" ref="AC7:AC54" si="13">IFERROR(AB7/Y7,"-")</f>
        <v>0.94583679771944407</v>
      </c>
      <c r="AD7" s="94">
        <v>5990</v>
      </c>
      <c r="AE7" s="63">
        <v>109</v>
      </c>
      <c r="AF7" s="61">
        <f t="shared" ref="AF7:AF54" si="14">IFERROR(AE7/AD7,"-")</f>
        <v>1.8196994991652754E-2</v>
      </c>
      <c r="AG7" s="63">
        <v>5881</v>
      </c>
      <c r="AH7" s="61">
        <f t="shared" ref="AH7:AH54" si="15">IFERROR(AG7/AD7,"-")</f>
        <v>0.98180300500834727</v>
      </c>
      <c r="AI7" s="94">
        <v>5400</v>
      </c>
      <c r="AJ7" s="63">
        <v>20</v>
      </c>
      <c r="AK7" s="61">
        <f t="shared" ref="AK7:AK54" si="16">IFERROR(AJ7/AI7,"-")</f>
        <v>3.7037037037037038E-3</v>
      </c>
      <c r="AL7" s="63">
        <v>5380</v>
      </c>
      <c r="AM7" s="61">
        <f t="shared" ref="AM7:AM54" si="17">IFERROR(AL7/AI7,"-")</f>
        <v>0.99629629629629635</v>
      </c>
      <c r="AN7" s="94">
        <f t="shared" ref="AN7:AN54" si="18">SUM(E7,J7,O7,T7,Y7,AD7,AI7)</f>
        <v>54529</v>
      </c>
      <c r="AO7" s="63">
        <f t="shared" ref="AO7:AO54" si="19">SUM(F7,K7,P7,U7,Z7,AE7,AJ7)</f>
        <v>5414</v>
      </c>
      <c r="AP7" s="61">
        <f t="shared" ref="AP7:AP54" si="20">IFERROR(AO7/AN7,"-")</f>
        <v>9.9286618129802495E-2</v>
      </c>
      <c r="AQ7" s="62">
        <f t="shared" si="0"/>
        <v>49115</v>
      </c>
      <c r="AR7" s="61">
        <f t="shared" ref="AR7:AR54" si="21">IFERROR(AQ7/AN7,"-")</f>
        <v>0.90071338187019756</v>
      </c>
      <c r="AS7" s="90"/>
      <c r="AT7" s="264"/>
      <c r="AU7" s="321"/>
      <c r="AV7" s="11" t="s">
        <v>129</v>
      </c>
      <c r="AW7" s="204">
        <v>43333</v>
      </c>
      <c r="AX7" s="38">
        <v>4702</v>
      </c>
      <c r="AY7" s="84">
        <v>0.10850852698866914</v>
      </c>
      <c r="AZ7" s="38">
        <v>38631</v>
      </c>
      <c r="BA7" s="84">
        <v>0.8914914730113308</v>
      </c>
      <c r="BB7" s="90"/>
      <c r="BC7" s="53">
        <v>2</v>
      </c>
      <c r="BD7" s="11" t="s">
        <v>98</v>
      </c>
      <c r="BE7" s="36">
        <f t="shared" ref="BE7:BE37" si="22">INDEX($AP:$AP,(ROW()+(BC7*2)-2))</f>
        <v>0.16582461205341031</v>
      </c>
      <c r="BF7" s="36">
        <f t="shared" ref="BF7:BF70" si="23">INDEX($AY:$AY,(ROW()+(BC7*2)-2))</f>
        <v>0.15039377550052188</v>
      </c>
      <c r="BG7" s="36">
        <f t="shared" si="1"/>
        <v>0.83417538794658963</v>
      </c>
      <c r="BH7" s="36">
        <f t="shared" ref="BH7:BH70" si="24">INDEX($BA:$BA,(ROW()+(BC7*2)-2))</f>
        <v>0.84960622449947809</v>
      </c>
      <c r="BI7" s="36">
        <f t="shared" si="2"/>
        <v>0.12958767557770728</v>
      </c>
      <c r="BJ7" s="36">
        <f t="shared" ref="BJ7:BJ70" si="25">INDEX($AY:$AY,(ROW()+(BC7*2)-1))</f>
        <v>0.14589003810560697</v>
      </c>
      <c r="BK7" s="36">
        <f t="shared" si="3"/>
        <v>0.87041232442229266</v>
      </c>
      <c r="BL7" s="36">
        <f t="shared" ref="BL7:BL70" si="26">INDEX($BA:$BA,(ROW()+(BC7*2)-1))</f>
        <v>0.85410996189439303</v>
      </c>
      <c r="BN7" s="76" t="s">
        <v>30</v>
      </c>
      <c r="BO7" s="36">
        <f t="shared" ref="BO7:BO49" si="27">VLOOKUP($BN7,$BD$6:$BL$80,2,0)</f>
        <v>0.22318987702472862</v>
      </c>
      <c r="BP7" s="36">
        <f t="shared" ref="BP7:BP49" si="28">VLOOKUP($BN7,$BD$6:$BL$80,3,0)</f>
        <v>0.20821766723681873</v>
      </c>
      <c r="BQ7" s="192">
        <f t="shared" ref="BQ7:BQ49" si="29">(ROUND(BO7,3)-ROUND(BP7,3))*100</f>
        <v>1.5000000000000013</v>
      </c>
      <c r="BR7" s="36">
        <f t="shared" ref="BR7:BR49" si="30">VLOOKUP($BN7,$BD$6:$BL$80,4,0)</f>
        <v>0.77681012297527141</v>
      </c>
      <c r="BS7" s="36">
        <f t="shared" ref="BS7:BS49" si="31">VLOOKUP($BN7,$BD$6:$BL$80,5,0)</f>
        <v>0.79178233276318122</v>
      </c>
      <c r="BT7" s="192">
        <f t="shared" ref="BT7:BT49" si="32">(ROUND(BR7,3)-ROUND(BS7,3))*100</f>
        <v>-1.5000000000000013</v>
      </c>
      <c r="BU7" s="36">
        <f t="shared" ref="BU7:BU49" si="33">VLOOKUP($BN7,$BD$6:$BL$80,6,0)</f>
        <v>0.16012852484174181</v>
      </c>
      <c r="BV7" s="36">
        <f t="shared" ref="BV7:BV49" si="34">VLOOKUP($BN7,$BD$6:$BL$80,7,0)</f>
        <v>0.17465772719589837</v>
      </c>
      <c r="BW7" s="192">
        <f t="shared" ref="BW7:BW49" si="35">(ROUND(BU7,3)-ROUND(BV7,3))*100</f>
        <v>-1.4999999999999987</v>
      </c>
      <c r="BX7" s="36">
        <f t="shared" ref="BX7:BX49" si="36">VLOOKUP($BN7,$BD$6:$BL$80,8,0)</f>
        <v>0.83987147515825822</v>
      </c>
      <c r="BY7" s="36">
        <f t="shared" ref="BY7:BY49" si="37">VLOOKUP($BN7,$BD$6:$BL$80,9,0)</f>
        <v>0.82534227280410166</v>
      </c>
      <c r="BZ7" s="192">
        <f t="shared" ref="BZ7:BZ49" si="38">(ROUND(BX7,3)-ROUND(BY7,3))*100</f>
        <v>1.5000000000000013</v>
      </c>
      <c r="CB7" s="76" t="s">
        <v>30</v>
      </c>
      <c r="CC7" s="36">
        <f t="shared" ref="CC7:CC48" si="39">$BE$80</f>
        <v>0.23346069467078409</v>
      </c>
      <c r="CD7" s="36">
        <f t="shared" ref="CD7:CD48" si="40">$BF$80</f>
        <v>0.22078504936347224</v>
      </c>
      <c r="CE7" s="192">
        <f t="shared" ref="CE7:CE48" si="41">(ROUND(CC7,3)-ROUND(CD7,3))*100</f>
        <v>1.2000000000000011</v>
      </c>
      <c r="CF7" s="36">
        <f t="shared" ref="CF7:CF48" si="42">$BG$80</f>
        <v>0.76653930532921588</v>
      </c>
      <c r="CG7" s="36">
        <f t="shared" ref="CG7:CG48" si="43">$BH$80</f>
        <v>0.77921495063652779</v>
      </c>
      <c r="CH7" s="192">
        <f t="shared" ref="CH7:CH48" si="44">(ROUND(CF7,3)-ROUND(CG7,3))*100</f>
        <v>-1.2000000000000011</v>
      </c>
      <c r="CI7" s="36">
        <f t="shared" ref="CI7:CI48" si="45">$BI$80</f>
        <v>0.15873151939329153</v>
      </c>
      <c r="CJ7" s="36">
        <f t="shared" ref="CJ7:CJ48" si="46">$BJ$80</f>
        <v>0.16630035766685719</v>
      </c>
      <c r="CK7" s="192">
        <f t="shared" ref="CK7:CK48" si="47">(ROUND(CI7,3)-ROUND(CJ7,3))*100</f>
        <v>-0.70000000000000062</v>
      </c>
      <c r="CL7" s="36">
        <f t="shared" ref="CL7:CL48" si="48">$BK$80</f>
        <v>0.84126848060670845</v>
      </c>
      <c r="CM7" s="36">
        <f t="shared" ref="CM7:CM48" si="49">$BL$80</f>
        <v>0.83369964233314287</v>
      </c>
      <c r="CN7" s="192">
        <f t="shared" ref="CN7:CN48" si="50">(ROUND(CL7,3)-ROUND(CM7,3))*100</f>
        <v>0.70000000000000062</v>
      </c>
      <c r="CO7" s="140">
        <v>0</v>
      </c>
    </row>
    <row r="8" spans="1:93" s="12" customFormat="1" ht="13.5" customHeight="1">
      <c r="A8" s="75"/>
      <c r="B8" s="265"/>
      <c r="C8" s="322"/>
      <c r="D8" s="70" t="s">
        <v>128</v>
      </c>
      <c r="E8" s="95">
        <v>574</v>
      </c>
      <c r="F8" s="69">
        <v>77</v>
      </c>
      <c r="G8" s="13">
        <f t="shared" si="4"/>
        <v>0.13414634146341464</v>
      </c>
      <c r="H8" s="69">
        <v>497</v>
      </c>
      <c r="I8" s="13">
        <f t="shared" si="5"/>
        <v>0.86585365853658536</v>
      </c>
      <c r="J8" s="95">
        <v>1952</v>
      </c>
      <c r="K8" s="69">
        <v>230</v>
      </c>
      <c r="L8" s="13">
        <f t="shared" si="6"/>
        <v>0.11782786885245902</v>
      </c>
      <c r="M8" s="69">
        <v>1722</v>
      </c>
      <c r="N8" s="13">
        <f t="shared" si="7"/>
        <v>0.88217213114754101</v>
      </c>
      <c r="O8" s="95">
        <v>128144</v>
      </c>
      <c r="P8" s="69">
        <v>25072</v>
      </c>
      <c r="Q8" s="13">
        <f t="shared" si="8"/>
        <v>0.19565488825071795</v>
      </c>
      <c r="R8" s="69">
        <v>103072</v>
      </c>
      <c r="S8" s="13">
        <f t="shared" si="9"/>
        <v>0.80434511174928203</v>
      </c>
      <c r="T8" s="95">
        <v>105451</v>
      </c>
      <c r="U8" s="69">
        <v>16589</v>
      </c>
      <c r="V8" s="13">
        <f t="shared" si="10"/>
        <v>0.15731477178974121</v>
      </c>
      <c r="W8" s="69">
        <v>88862</v>
      </c>
      <c r="X8" s="13">
        <f t="shared" si="11"/>
        <v>0.84268522821025882</v>
      </c>
      <c r="Y8" s="95">
        <v>71040</v>
      </c>
      <c r="Z8" s="69">
        <v>7716</v>
      </c>
      <c r="AA8" s="13">
        <f t="shared" si="12"/>
        <v>0.10861486486486487</v>
      </c>
      <c r="AB8" s="69">
        <v>63324</v>
      </c>
      <c r="AC8" s="13">
        <f t="shared" si="13"/>
        <v>0.89138513513513518</v>
      </c>
      <c r="AD8" s="95">
        <v>35926</v>
      </c>
      <c r="AE8" s="69">
        <v>2606</v>
      </c>
      <c r="AF8" s="13">
        <f t="shared" si="14"/>
        <v>7.2537994767021094E-2</v>
      </c>
      <c r="AG8" s="69">
        <v>33320</v>
      </c>
      <c r="AH8" s="13">
        <f t="shared" si="15"/>
        <v>0.92746200523297895</v>
      </c>
      <c r="AI8" s="95">
        <v>14573</v>
      </c>
      <c r="AJ8" s="69">
        <v>520</v>
      </c>
      <c r="AK8" s="13">
        <f t="shared" si="16"/>
        <v>3.568242640499554E-2</v>
      </c>
      <c r="AL8" s="69">
        <v>14053</v>
      </c>
      <c r="AM8" s="13">
        <f t="shared" si="17"/>
        <v>0.96431757359500447</v>
      </c>
      <c r="AN8" s="95">
        <f t="shared" si="18"/>
        <v>357660</v>
      </c>
      <c r="AO8" s="69">
        <f t="shared" si="19"/>
        <v>52810</v>
      </c>
      <c r="AP8" s="13">
        <f t="shared" si="20"/>
        <v>0.14765419672314489</v>
      </c>
      <c r="AQ8" s="33">
        <f t="shared" si="0"/>
        <v>304850</v>
      </c>
      <c r="AR8" s="13">
        <f t="shared" si="21"/>
        <v>0.85234580327685516</v>
      </c>
      <c r="AS8" s="90"/>
      <c r="AT8" s="265"/>
      <c r="AU8" s="322"/>
      <c r="AV8" s="147" t="s">
        <v>67</v>
      </c>
      <c r="AW8" s="204">
        <v>335271</v>
      </c>
      <c r="AX8" s="38">
        <v>46763</v>
      </c>
      <c r="AY8" s="84">
        <v>0.13947821314697662</v>
      </c>
      <c r="AZ8" s="38">
        <v>288508</v>
      </c>
      <c r="BA8" s="84">
        <v>0.86052178685302338</v>
      </c>
      <c r="BB8" s="90"/>
      <c r="BC8" s="53">
        <v>3</v>
      </c>
      <c r="BD8" s="11" t="s">
        <v>99</v>
      </c>
      <c r="BE8" s="36">
        <f t="shared" si="22"/>
        <v>0.16198854908532329</v>
      </c>
      <c r="BF8" s="36">
        <f t="shared" si="23"/>
        <v>0.15210403272939801</v>
      </c>
      <c r="BG8" s="36">
        <f t="shared" si="1"/>
        <v>0.83801145091467677</v>
      </c>
      <c r="BH8" s="36">
        <f t="shared" si="24"/>
        <v>0.84789596727060201</v>
      </c>
      <c r="BI8" s="36">
        <f t="shared" si="2"/>
        <v>0.1269968051118211</v>
      </c>
      <c r="BJ8" s="36">
        <f t="shared" si="25"/>
        <v>0.14683301343570057</v>
      </c>
      <c r="BK8" s="36">
        <f t="shared" si="3"/>
        <v>0.8730031948881789</v>
      </c>
      <c r="BL8" s="36">
        <f t="shared" si="26"/>
        <v>0.85316698656429946</v>
      </c>
      <c r="BN8" s="76" t="s">
        <v>38</v>
      </c>
      <c r="BO8" s="36">
        <f t="shared" si="27"/>
        <v>0.20924205573940433</v>
      </c>
      <c r="BP8" s="36">
        <f t="shared" si="28"/>
        <v>0.20049833887043189</v>
      </c>
      <c r="BQ8" s="192">
        <f t="shared" si="29"/>
        <v>0.89999999999999802</v>
      </c>
      <c r="BR8" s="36">
        <f t="shared" si="30"/>
        <v>0.79075794426059565</v>
      </c>
      <c r="BS8" s="36">
        <f t="shared" si="31"/>
        <v>0.79950166112956811</v>
      </c>
      <c r="BT8" s="192">
        <f t="shared" si="32"/>
        <v>-0.9000000000000008</v>
      </c>
      <c r="BU8" s="36">
        <f t="shared" si="33"/>
        <v>0.14713541666666666</v>
      </c>
      <c r="BV8" s="36">
        <f t="shared" si="34"/>
        <v>0.14655679811653913</v>
      </c>
      <c r="BW8" s="192">
        <f t="shared" si="35"/>
        <v>0</v>
      </c>
      <c r="BX8" s="36">
        <f t="shared" si="36"/>
        <v>0.85286458333333337</v>
      </c>
      <c r="BY8" s="36">
        <f t="shared" si="37"/>
        <v>0.8534432018834609</v>
      </c>
      <c r="BZ8" s="192">
        <f t="shared" si="38"/>
        <v>0</v>
      </c>
      <c r="CB8" s="76" t="s">
        <v>38</v>
      </c>
      <c r="CC8" s="36">
        <f t="shared" si="39"/>
        <v>0.23346069467078409</v>
      </c>
      <c r="CD8" s="36">
        <f t="shared" si="40"/>
        <v>0.22078504936347224</v>
      </c>
      <c r="CE8" s="192">
        <f t="shared" si="41"/>
        <v>1.2000000000000011</v>
      </c>
      <c r="CF8" s="36">
        <f t="shared" si="42"/>
        <v>0.76653930532921588</v>
      </c>
      <c r="CG8" s="36">
        <f t="shared" si="43"/>
        <v>0.77921495063652779</v>
      </c>
      <c r="CH8" s="192">
        <f t="shared" si="44"/>
        <v>-1.2000000000000011</v>
      </c>
      <c r="CI8" s="36">
        <f t="shared" si="45"/>
        <v>0.15873151939329153</v>
      </c>
      <c r="CJ8" s="36">
        <f t="shared" si="46"/>
        <v>0.16630035766685719</v>
      </c>
      <c r="CK8" s="192">
        <f t="shared" si="47"/>
        <v>-0.70000000000000062</v>
      </c>
      <c r="CL8" s="36">
        <f t="shared" si="48"/>
        <v>0.84126848060670845</v>
      </c>
      <c r="CM8" s="36">
        <f t="shared" si="49"/>
        <v>0.83369964233314287</v>
      </c>
      <c r="CN8" s="192">
        <f t="shared" si="50"/>
        <v>0.70000000000000062</v>
      </c>
      <c r="CO8" s="140">
        <v>0</v>
      </c>
    </row>
    <row r="9" spans="1:93" s="12" customFormat="1" ht="13.5" customHeight="1">
      <c r="A9" s="75"/>
      <c r="B9" s="263">
        <v>2</v>
      </c>
      <c r="C9" s="320" t="s">
        <v>98</v>
      </c>
      <c r="D9" s="74" t="s">
        <v>130</v>
      </c>
      <c r="E9" s="93">
        <v>13</v>
      </c>
      <c r="F9" s="73">
        <v>0</v>
      </c>
      <c r="G9" s="71">
        <f t="shared" si="4"/>
        <v>0</v>
      </c>
      <c r="H9" s="73">
        <v>13</v>
      </c>
      <c r="I9" s="71">
        <f t="shared" si="5"/>
        <v>1</v>
      </c>
      <c r="J9" s="93">
        <v>59</v>
      </c>
      <c r="K9" s="73">
        <v>11</v>
      </c>
      <c r="L9" s="71">
        <f t="shared" si="6"/>
        <v>0.1864406779661017</v>
      </c>
      <c r="M9" s="73">
        <v>48</v>
      </c>
      <c r="N9" s="71">
        <f t="shared" si="7"/>
        <v>0.81355932203389836</v>
      </c>
      <c r="O9" s="93">
        <v>4004</v>
      </c>
      <c r="P9" s="73">
        <v>850</v>
      </c>
      <c r="Q9" s="71">
        <f t="shared" si="8"/>
        <v>0.21228771228771229</v>
      </c>
      <c r="R9" s="73">
        <v>3154</v>
      </c>
      <c r="S9" s="71">
        <f t="shared" si="9"/>
        <v>0.78771228771228774</v>
      </c>
      <c r="T9" s="93">
        <v>3259</v>
      </c>
      <c r="U9" s="73">
        <v>574</v>
      </c>
      <c r="V9" s="71">
        <f t="shared" si="10"/>
        <v>0.17612764651733662</v>
      </c>
      <c r="W9" s="73">
        <v>2685</v>
      </c>
      <c r="X9" s="71">
        <f t="shared" si="11"/>
        <v>0.82387235348266341</v>
      </c>
      <c r="Y9" s="93">
        <v>2186</v>
      </c>
      <c r="Z9" s="73">
        <v>277</v>
      </c>
      <c r="AA9" s="71">
        <f t="shared" si="12"/>
        <v>0.12671546203110703</v>
      </c>
      <c r="AB9" s="73">
        <v>1909</v>
      </c>
      <c r="AC9" s="71">
        <f t="shared" si="13"/>
        <v>0.87328453796889294</v>
      </c>
      <c r="AD9" s="93">
        <v>1174</v>
      </c>
      <c r="AE9" s="73">
        <v>110</v>
      </c>
      <c r="AF9" s="71">
        <f t="shared" si="14"/>
        <v>9.3696763202725727E-2</v>
      </c>
      <c r="AG9" s="73">
        <v>1064</v>
      </c>
      <c r="AH9" s="71">
        <f t="shared" si="15"/>
        <v>0.90630323679727431</v>
      </c>
      <c r="AI9" s="93">
        <v>389</v>
      </c>
      <c r="AJ9" s="73">
        <v>16</v>
      </c>
      <c r="AK9" s="71">
        <f t="shared" si="16"/>
        <v>4.1131105398457581E-2</v>
      </c>
      <c r="AL9" s="73">
        <v>373</v>
      </c>
      <c r="AM9" s="71">
        <f t="shared" si="17"/>
        <v>0.95886889460154245</v>
      </c>
      <c r="AN9" s="93">
        <f t="shared" si="18"/>
        <v>11084</v>
      </c>
      <c r="AO9" s="73">
        <f t="shared" si="19"/>
        <v>1838</v>
      </c>
      <c r="AP9" s="71">
        <f t="shared" si="20"/>
        <v>0.16582461205341031</v>
      </c>
      <c r="AQ9" s="72">
        <f t="shared" si="0"/>
        <v>9246</v>
      </c>
      <c r="AR9" s="71">
        <f t="shared" si="21"/>
        <v>0.83417538794658963</v>
      </c>
      <c r="AS9" s="90"/>
      <c r="AT9" s="263">
        <v>2</v>
      </c>
      <c r="AU9" s="320" t="s">
        <v>98</v>
      </c>
      <c r="AV9" s="11" t="s">
        <v>123</v>
      </c>
      <c r="AW9" s="204">
        <v>10539</v>
      </c>
      <c r="AX9" s="38">
        <v>1585</v>
      </c>
      <c r="AY9" s="84">
        <v>0.15039377550052188</v>
      </c>
      <c r="AZ9" s="38">
        <v>8954</v>
      </c>
      <c r="BA9" s="84">
        <v>0.84960622449947809</v>
      </c>
      <c r="BB9" s="90"/>
      <c r="BC9" s="53">
        <v>4</v>
      </c>
      <c r="BD9" s="11" t="s">
        <v>100</v>
      </c>
      <c r="BE9" s="36">
        <f t="shared" si="22"/>
        <v>0.19970631424375918</v>
      </c>
      <c r="BF9" s="36">
        <f t="shared" si="23"/>
        <v>0.17641116302563456</v>
      </c>
      <c r="BG9" s="36">
        <f t="shared" si="1"/>
        <v>0.80029368575624082</v>
      </c>
      <c r="BH9" s="36">
        <f t="shared" si="24"/>
        <v>0.82358883697436547</v>
      </c>
      <c r="BI9" s="36">
        <f t="shared" si="2"/>
        <v>0.10191082802547771</v>
      </c>
      <c r="BJ9" s="36">
        <f t="shared" si="25"/>
        <v>9.6096096096096095E-2</v>
      </c>
      <c r="BK9" s="36">
        <f t="shared" si="3"/>
        <v>0.89808917197452232</v>
      </c>
      <c r="BL9" s="36">
        <f t="shared" si="26"/>
        <v>0.90390390390390385</v>
      </c>
      <c r="BN9" s="76" t="s">
        <v>1</v>
      </c>
      <c r="BO9" s="36">
        <f t="shared" si="27"/>
        <v>0.21260935981113735</v>
      </c>
      <c r="BP9" s="36">
        <f t="shared" si="28"/>
        <v>0.20498345740281224</v>
      </c>
      <c r="BQ9" s="192">
        <f t="shared" si="29"/>
        <v>0.80000000000000071</v>
      </c>
      <c r="BR9" s="36">
        <f t="shared" si="30"/>
        <v>0.78739064018886262</v>
      </c>
      <c r="BS9" s="36">
        <f t="shared" si="31"/>
        <v>0.79501654259718779</v>
      </c>
      <c r="BT9" s="192">
        <f t="shared" si="32"/>
        <v>-0.80000000000000071</v>
      </c>
      <c r="BU9" s="36">
        <f t="shared" si="33"/>
        <v>0.13759733036707453</v>
      </c>
      <c r="BV9" s="36">
        <f t="shared" si="34"/>
        <v>0.14609756097560975</v>
      </c>
      <c r="BW9" s="192">
        <f t="shared" si="35"/>
        <v>-0.79999999999999793</v>
      </c>
      <c r="BX9" s="36">
        <f t="shared" si="36"/>
        <v>0.86240266963292544</v>
      </c>
      <c r="BY9" s="36">
        <f t="shared" si="37"/>
        <v>0.85390243902439023</v>
      </c>
      <c r="BZ9" s="192">
        <f t="shared" si="38"/>
        <v>0.80000000000000071</v>
      </c>
      <c r="CB9" s="76" t="s">
        <v>1</v>
      </c>
      <c r="CC9" s="36">
        <f t="shared" si="39"/>
        <v>0.23346069467078409</v>
      </c>
      <c r="CD9" s="36">
        <f t="shared" si="40"/>
        <v>0.22078504936347224</v>
      </c>
      <c r="CE9" s="192">
        <f t="shared" si="41"/>
        <v>1.2000000000000011</v>
      </c>
      <c r="CF9" s="36">
        <f t="shared" si="42"/>
        <v>0.76653930532921588</v>
      </c>
      <c r="CG9" s="36">
        <f t="shared" si="43"/>
        <v>0.77921495063652779</v>
      </c>
      <c r="CH9" s="192">
        <f t="shared" si="44"/>
        <v>-1.2000000000000011</v>
      </c>
      <c r="CI9" s="36">
        <f t="shared" si="45"/>
        <v>0.15873151939329153</v>
      </c>
      <c r="CJ9" s="36">
        <f t="shared" si="46"/>
        <v>0.16630035766685719</v>
      </c>
      <c r="CK9" s="192">
        <f t="shared" si="47"/>
        <v>-0.70000000000000062</v>
      </c>
      <c r="CL9" s="36">
        <f t="shared" si="48"/>
        <v>0.84126848060670845</v>
      </c>
      <c r="CM9" s="36">
        <f t="shared" si="49"/>
        <v>0.83369964233314287</v>
      </c>
      <c r="CN9" s="192">
        <f t="shared" si="50"/>
        <v>0.70000000000000062</v>
      </c>
      <c r="CO9" s="140">
        <v>0</v>
      </c>
    </row>
    <row r="10" spans="1:93" s="12" customFormat="1" ht="13.5" customHeight="1">
      <c r="A10" s="75"/>
      <c r="B10" s="264"/>
      <c r="C10" s="321"/>
      <c r="D10" s="64" t="s">
        <v>129</v>
      </c>
      <c r="E10" s="94">
        <v>2</v>
      </c>
      <c r="F10" s="63">
        <v>0</v>
      </c>
      <c r="G10" s="83">
        <f t="shared" si="4"/>
        <v>0</v>
      </c>
      <c r="H10" s="63">
        <v>2</v>
      </c>
      <c r="I10" s="83">
        <f t="shared" si="5"/>
        <v>1</v>
      </c>
      <c r="J10" s="94">
        <v>8</v>
      </c>
      <c r="K10" s="63">
        <v>1</v>
      </c>
      <c r="L10" s="83">
        <f t="shared" si="6"/>
        <v>0.125</v>
      </c>
      <c r="M10" s="63">
        <v>7</v>
      </c>
      <c r="N10" s="83">
        <f t="shared" si="7"/>
        <v>0.875</v>
      </c>
      <c r="O10" s="94">
        <v>993</v>
      </c>
      <c r="P10" s="63">
        <v>181</v>
      </c>
      <c r="Q10" s="83">
        <f t="shared" si="8"/>
        <v>0.1822759315206445</v>
      </c>
      <c r="R10" s="63">
        <v>812</v>
      </c>
      <c r="S10" s="83">
        <f t="shared" si="9"/>
        <v>0.81772406847935553</v>
      </c>
      <c r="T10" s="94">
        <v>462</v>
      </c>
      <c r="U10" s="63">
        <v>64</v>
      </c>
      <c r="V10" s="83">
        <f t="shared" si="10"/>
        <v>0.13852813852813853</v>
      </c>
      <c r="W10" s="63">
        <v>398</v>
      </c>
      <c r="X10" s="83">
        <f t="shared" si="11"/>
        <v>0.8614718614718615</v>
      </c>
      <c r="Y10" s="94">
        <v>337</v>
      </c>
      <c r="Z10" s="63">
        <v>30</v>
      </c>
      <c r="AA10" s="83">
        <f t="shared" si="12"/>
        <v>8.9020771513353122E-2</v>
      </c>
      <c r="AB10" s="63">
        <v>307</v>
      </c>
      <c r="AC10" s="83">
        <f t="shared" si="13"/>
        <v>0.91097922848664692</v>
      </c>
      <c r="AD10" s="94">
        <v>228</v>
      </c>
      <c r="AE10" s="63">
        <v>9</v>
      </c>
      <c r="AF10" s="83">
        <f t="shared" si="14"/>
        <v>3.9473684210526314E-2</v>
      </c>
      <c r="AG10" s="63">
        <v>219</v>
      </c>
      <c r="AH10" s="83">
        <f t="shared" si="15"/>
        <v>0.96052631578947367</v>
      </c>
      <c r="AI10" s="94">
        <v>177</v>
      </c>
      <c r="AJ10" s="63">
        <v>1</v>
      </c>
      <c r="AK10" s="83">
        <f t="shared" si="16"/>
        <v>5.6497175141242938E-3</v>
      </c>
      <c r="AL10" s="63">
        <v>176</v>
      </c>
      <c r="AM10" s="83">
        <f t="shared" si="17"/>
        <v>0.99435028248587576</v>
      </c>
      <c r="AN10" s="94">
        <f t="shared" si="18"/>
        <v>2207</v>
      </c>
      <c r="AO10" s="63">
        <f t="shared" si="19"/>
        <v>286</v>
      </c>
      <c r="AP10" s="83">
        <f t="shared" si="20"/>
        <v>0.12958767557770728</v>
      </c>
      <c r="AQ10" s="62">
        <f t="shared" si="0"/>
        <v>1921</v>
      </c>
      <c r="AR10" s="83">
        <f t="shared" si="21"/>
        <v>0.87041232442229266</v>
      </c>
      <c r="AS10" s="90"/>
      <c r="AT10" s="264"/>
      <c r="AU10" s="321"/>
      <c r="AV10" s="11" t="s">
        <v>129</v>
      </c>
      <c r="AW10" s="204">
        <v>1837</v>
      </c>
      <c r="AX10" s="38">
        <v>268</v>
      </c>
      <c r="AY10" s="84">
        <v>0.14589003810560697</v>
      </c>
      <c r="AZ10" s="38">
        <v>1569</v>
      </c>
      <c r="BA10" s="84">
        <v>0.85410996189439303</v>
      </c>
      <c r="BB10" s="90"/>
      <c r="BC10" s="53">
        <v>5</v>
      </c>
      <c r="BD10" s="11" t="s">
        <v>101</v>
      </c>
      <c r="BE10" s="36">
        <f t="shared" si="22"/>
        <v>0.1325624030461148</v>
      </c>
      <c r="BF10" s="36">
        <f t="shared" si="23"/>
        <v>0.11708195737015911</v>
      </c>
      <c r="BG10" s="36">
        <f t="shared" si="1"/>
        <v>0.86743759695388523</v>
      </c>
      <c r="BH10" s="36">
        <f t="shared" si="24"/>
        <v>0.88291804262984086</v>
      </c>
      <c r="BI10" s="36">
        <f t="shared" si="2"/>
        <v>9.7717546362339522E-2</v>
      </c>
      <c r="BJ10" s="36">
        <f t="shared" si="25"/>
        <v>0.10161870503597123</v>
      </c>
      <c r="BK10" s="36">
        <f t="shared" si="3"/>
        <v>0.90228245363766046</v>
      </c>
      <c r="BL10" s="36">
        <f t="shared" si="26"/>
        <v>0.89838129496402874</v>
      </c>
      <c r="BN10" s="76" t="s">
        <v>2</v>
      </c>
      <c r="BO10" s="36">
        <f t="shared" si="27"/>
        <v>0.44079966211459948</v>
      </c>
      <c r="BP10" s="36">
        <f t="shared" si="28"/>
        <v>0.43696983108357307</v>
      </c>
      <c r="BQ10" s="192">
        <f t="shared" si="29"/>
        <v>0.40000000000000036</v>
      </c>
      <c r="BR10" s="36">
        <f t="shared" si="30"/>
        <v>0.55920033788540058</v>
      </c>
      <c r="BS10" s="36">
        <f t="shared" si="31"/>
        <v>0.56303016891642699</v>
      </c>
      <c r="BT10" s="192">
        <f t="shared" si="32"/>
        <v>-0.39999999999998925</v>
      </c>
      <c r="BU10" s="36">
        <f t="shared" si="33"/>
        <v>0.24126455906821964</v>
      </c>
      <c r="BV10" s="36">
        <f t="shared" si="34"/>
        <v>0.24767657992565056</v>
      </c>
      <c r="BW10" s="192">
        <f t="shared" si="35"/>
        <v>-0.70000000000000062</v>
      </c>
      <c r="BX10" s="36">
        <f t="shared" si="36"/>
        <v>0.75873544093178036</v>
      </c>
      <c r="BY10" s="36">
        <f t="shared" si="37"/>
        <v>0.75232342007434949</v>
      </c>
      <c r="BZ10" s="192">
        <f t="shared" si="38"/>
        <v>0.70000000000000062</v>
      </c>
      <c r="CB10" s="76" t="s">
        <v>2</v>
      </c>
      <c r="CC10" s="36">
        <f t="shared" si="39"/>
        <v>0.23346069467078409</v>
      </c>
      <c r="CD10" s="36">
        <f t="shared" si="40"/>
        <v>0.22078504936347224</v>
      </c>
      <c r="CE10" s="192">
        <f t="shared" si="41"/>
        <v>1.2000000000000011</v>
      </c>
      <c r="CF10" s="36">
        <f t="shared" si="42"/>
        <v>0.76653930532921588</v>
      </c>
      <c r="CG10" s="36">
        <f t="shared" si="43"/>
        <v>0.77921495063652779</v>
      </c>
      <c r="CH10" s="192">
        <f t="shared" si="44"/>
        <v>-1.2000000000000011</v>
      </c>
      <c r="CI10" s="36">
        <f t="shared" si="45"/>
        <v>0.15873151939329153</v>
      </c>
      <c r="CJ10" s="36">
        <f t="shared" si="46"/>
        <v>0.16630035766685719</v>
      </c>
      <c r="CK10" s="192">
        <f t="shared" si="47"/>
        <v>-0.70000000000000062</v>
      </c>
      <c r="CL10" s="36">
        <f t="shared" si="48"/>
        <v>0.84126848060670845</v>
      </c>
      <c r="CM10" s="36">
        <f t="shared" si="49"/>
        <v>0.83369964233314287</v>
      </c>
      <c r="CN10" s="192">
        <f t="shared" si="50"/>
        <v>0.70000000000000062</v>
      </c>
      <c r="CO10" s="140">
        <v>0</v>
      </c>
    </row>
    <row r="11" spans="1:93" s="12" customFormat="1" ht="13.5" customHeight="1">
      <c r="A11" s="75"/>
      <c r="B11" s="265"/>
      <c r="C11" s="322"/>
      <c r="D11" s="70" t="s">
        <v>128</v>
      </c>
      <c r="E11" s="95">
        <v>15</v>
      </c>
      <c r="F11" s="69">
        <v>0</v>
      </c>
      <c r="G11" s="13">
        <f t="shared" si="4"/>
        <v>0</v>
      </c>
      <c r="H11" s="69">
        <v>15</v>
      </c>
      <c r="I11" s="13">
        <f t="shared" si="5"/>
        <v>1</v>
      </c>
      <c r="J11" s="95">
        <v>67</v>
      </c>
      <c r="K11" s="69">
        <v>12</v>
      </c>
      <c r="L11" s="13">
        <f t="shared" si="6"/>
        <v>0.17910447761194029</v>
      </c>
      <c r="M11" s="69">
        <v>55</v>
      </c>
      <c r="N11" s="13">
        <f t="shared" si="7"/>
        <v>0.82089552238805974</v>
      </c>
      <c r="O11" s="95">
        <v>4997</v>
      </c>
      <c r="P11" s="69">
        <v>1031</v>
      </c>
      <c r="Q11" s="13">
        <f t="shared" si="8"/>
        <v>0.20632379427656594</v>
      </c>
      <c r="R11" s="69">
        <v>3966</v>
      </c>
      <c r="S11" s="13">
        <f t="shared" si="9"/>
        <v>0.79367620572343411</v>
      </c>
      <c r="T11" s="95">
        <v>3721</v>
      </c>
      <c r="U11" s="69">
        <v>638</v>
      </c>
      <c r="V11" s="13">
        <f t="shared" si="10"/>
        <v>0.17145928513840367</v>
      </c>
      <c r="W11" s="69">
        <v>3083</v>
      </c>
      <c r="X11" s="13">
        <f t="shared" si="11"/>
        <v>0.82854071486159631</v>
      </c>
      <c r="Y11" s="95">
        <v>2523</v>
      </c>
      <c r="Z11" s="69">
        <v>307</v>
      </c>
      <c r="AA11" s="13">
        <f t="shared" si="12"/>
        <v>0.12168053904082442</v>
      </c>
      <c r="AB11" s="69">
        <v>2216</v>
      </c>
      <c r="AC11" s="13">
        <f t="shared" si="13"/>
        <v>0.87831946095917557</v>
      </c>
      <c r="AD11" s="95">
        <v>1402</v>
      </c>
      <c r="AE11" s="69">
        <v>119</v>
      </c>
      <c r="AF11" s="13">
        <f t="shared" si="14"/>
        <v>8.4878744650499285E-2</v>
      </c>
      <c r="AG11" s="69">
        <v>1283</v>
      </c>
      <c r="AH11" s="13">
        <f t="shared" si="15"/>
        <v>0.91512125534950073</v>
      </c>
      <c r="AI11" s="95">
        <v>566</v>
      </c>
      <c r="AJ11" s="69">
        <v>17</v>
      </c>
      <c r="AK11" s="13">
        <f t="shared" si="16"/>
        <v>3.0035335689045935E-2</v>
      </c>
      <c r="AL11" s="69">
        <v>549</v>
      </c>
      <c r="AM11" s="13">
        <f t="shared" si="17"/>
        <v>0.96996466431095407</v>
      </c>
      <c r="AN11" s="95">
        <f t="shared" si="18"/>
        <v>13291</v>
      </c>
      <c r="AO11" s="69">
        <f t="shared" si="19"/>
        <v>2124</v>
      </c>
      <c r="AP11" s="13">
        <f t="shared" si="20"/>
        <v>0.15980738845835527</v>
      </c>
      <c r="AQ11" s="33">
        <f t="shared" si="0"/>
        <v>11167</v>
      </c>
      <c r="AR11" s="13">
        <f t="shared" si="21"/>
        <v>0.84019261154164471</v>
      </c>
      <c r="AS11" s="90"/>
      <c r="AT11" s="265"/>
      <c r="AU11" s="322"/>
      <c r="AV11" s="147" t="s">
        <v>67</v>
      </c>
      <c r="AW11" s="204">
        <v>12376</v>
      </c>
      <c r="AX11" s="38">
        <v>1853</v>
      </c>
      <c r="AY11" s="84">
        <v>0.14972527472527472</v>
      </c>
      <c r="AZ11" s="38">
        <v>10523</v>
      </c>
      <c r="BA11" s="84">
        <v>0.85027472527472525</v>
      </c>
      <c r="BB11" s="90"/>
      <c r="BC11" s="53">
        <v>6</v>
      </c>
      <c r="BD11" s="11" t="s">
        <v>102</v>
      </c>
      <c r="BE11" s="36">
        <f t="shared" si="22"/>
        <v>0.12228536634869089</v>
      </c>
      <c r="BF11" s="36">
        <f t="shared" si="23"/>
        <v>0.12098456403838131</v>
      </c>
      <c r="BG11" s="36">
        <f t="shared" si="1"/>
        <v>0.87771463365130908</v>
      </c>
      <c r="BH11" s="36">
        <f t="shared" si="24"/>
        <v>0.87901543596161869</v>
      </c>
      <c r="BI11" s="36">
        <f t="shared" si="2"/>
        <v>9.8765432098765427E-2</v>
      </c>
      <c r="BJ11" s="36">
        <f t="shared" si="25"/>
        <v>9.4721619667389734E-2</v>
      </c>
      <c r="BK11" s="36">
        <f t="shared" si="3"/>
        <v>0.90123456790123457</v>
      </c>
      <c r="BL11" s="36">
        <f t="shared" si="26"/>
        <v>0.90527838033261032</v>
      </c>
      <c r="BN11" s="76" t="s">
        <v>3</v>
      </c>
      <c r="BO11" s="36">
        <f t="shared" si="27"/>
        <v>0.35402513008111608</v>
      </c>
      <c r="BP11" s="36">
        <f t="shared" si="28"/>
        <v>0.35065182678328843</v>
      </c>
      <c r="BQ11" s="192">
        <f t="shared" si="29"/>
        <v>0.30000000000000027</v>
      </c>
      <c r="BR11" s="36">
        <f t="shared" si="30"/>
        <v>0.64597486991888386</v>
      </c>
      <c r="BS11" s="36">
        <f t="shared" si="31"/>
        <v>0.64934817321671157</v>
      </c>
      <c r="BT11" s="192">
        <f t="shared" si="32"/>
        <v>-0.30000000000000027</v>
      </c>
      <c r="BU11" s="36">
        <f t="shared" si="33"/>
        <v>0.24381937436932391</v>
      </c>
      <c r="BV11" s="36">
        <f t="shared" si="34"/>
        <v>0.26039028750186205</v>
      </c>
      <c r="BW11" s="192">
        <f t="shared" si="35"/>
        <v>-1.6000000000000014</v>
      </c>
      <c r="BX11" s="36">
        <f t="shared" si="36"/>
        <v>0.75618062563067612</v>
      </c>
      <c r="BY11" s="36">
        <f t="shared" si="37"/>
        <v>0.73960971249813789</v>
      </c>
      <c r="BZ11" s="192">
        <f t="shared" si="38"/>
        <v>1.6000000000000014</v>
      </c>
      <c r="CB11" s="76" t="s">
        <v>3</v>
      </c>
      <c r="CC11" s="36">
        <f t="shared" si="39"/>
        <v>0.23346069467078409</v>
      </c>
      <c r="CD11" s="36">
        <f t="shared" si="40"/>
        <v>0.22078504936347224</v>
      </c>
      <c r="CE11" s="192">
        <f t="shared" si="41"/>
        <v>1.2000000000000011</v>
      </c>
      <c r="CF11" s="36">
        <f t="shared" si="42"/>
        <v>0.76653930532921588</v>
      </c>
      <c r="CG11" s="36">
        <f t="shared" si="43"/>
        <v>0.77921495063652779</v>
      </c>
      <c r="CH11" s="192">
        <f t="shared" si="44"/>
        <v>-1.2000000000000011</v>
      </c>
      <c r="CI11" s="36">
        <f t="shared" si="45"/>
        <v>0.15873151939329153</v>
      </c>
      <c r="CJ11" s="36">
        <f t="shared" si="46"/>
        <v>0.16630035766685719</v>
      </c>
      <c r="CK11" s="192">
        <f t="shared" si="47"/>
        <v>-0.70000000000000062</v>
      </c>
      <c r="CL11" s="36">
        <f t="shared" si="48"/>
        <v>0.84126848060670845</v>
      </c>
      <c r="CM11" s="36">
        <f t="shared" si="49"/>
        <v>0.83369964233314287</v>
      </c>
      <c r="CN11" s="192">
        <f t="shared" si="50"/>
        <v>0.70000000000000062</v>
      </c>
      <c r="CO11" s="140">
        <v>0</v>
      </c>
    </row>
    <row r="12" spans="1:93" s="12" customFormat="1" ht="13.5" customHeight="1">
      <c r="A12" s="75"/>
      <c r="B12" s="263">
        <v>3</v>
      </c>
      <c r="C12" s="320" t="s">
        <v>99</v>
      </c>
      <c r="D12" s="74" t="s">
        <v>130</v>
      </c>
      <c r="E12" s="93">
        <v>9</v>
      </c>
      <c r="F12" s="73">
        <v>0</v>
      </c>
      <c r="G12" s="71">
        <f t="shared" si="4"/>
        <v>0</v>
      </c>
      <c r="H12" s="73">
        <v>9</v>
      </c>
      <c r="I12" s="71">
        <f t="shared" si="5"/>
        <v>1</v>
      </c>
      <c r="J12" s="93">
        <v>39</v>
      </c>
      <c r="K12" s="73">
        <v>8</v>
      </c>
      <c r="L12" s="71">
        <f t="shared" si="6"/>
        <v>0.20512820512820512</v>
      </c>
      <c r="M12" s="73">
        <v>31</v>
      </c>
      <c r="N12" s="71">
        <f t="shared" si="7"/>
        <v>0.79487179487179482</v>
      </c>
      <c r="O12" s="93">
        <v>2582</v>
      </c>
      <c r="P12" s="73">
        <v>492</v>
      </c>
      <c r="Q12" s="71">
        <f t="shared" si="8"/>
        <v>0.19054996127033308</v>
      </c>
      <c r="R12" s="73">
        <v>2090</v>
      </c>
      <c r="S12" s="71">
        <f t="shared" si="9"/>
        <v>0.80945003872966692</v>
      </c>
      <c r="T12" s="93">
        <v>2128</v>
      </c>
      <c r="U12" s="73">
        <v>370</v>
      </c>
      <c r="V12" s="71">
        <f t="shared" si="10"/>
        <v>0.17387218045112782</v>
      </c>
      <c r="W12" s="73">
        <v>1758</v>
      </c>
      <c r="X12" s="71">
        <f t="shared" si="11"/>
        <v>0.82612781954887216</v>
      </c>
      <c r="Y12" s="93">
        <v>1400</v>
      </c>
      <c r="Z12" s="73">
        <v>194</v>
      </c>
      <c r="AA12" s="71">
        <f t="shared" si="12"/>
        <v>0.13857142857142857</v>
      </c>
      <c r="AB12" s="73">
        <v>1206</v>
      </c>
      <c r="AC12" s="71">
        <f t="shared" si="13"/>
        <v>0.86142857142857143</v>
      </c>
      <c r="AD12" s="93">
        <v>778</v>
      </c>
      <c r="AE12" s="73">
        <v>75</v>
      </c>
      <c r="AF12" s="71">
        <f t="shared" si="14"/>
        <v>9.6401028277634956E-2</v>
      </c>
      <c r="AG12" s="73">
        <v>703</v>
      </c>
      <c r="AH12" s="71">
        <f t="shared" si="15"/>
        <v>0.90359897172236503</v>
      </c>
      <c r="AI12" s="93">
        <v>225</v>
      </c>
      <c r="AJ12" s="73">
        <v>21</v>
      </c>
      <c r="AK12" s="71">
        <f t="shared" si="16"/>
        <v>9.3333333333333338E-2</v>
      </c>
      <c r="AL12" s="73">
        <v>204</v>
      </c>
      <c r="AM12" s="71">
        <f t="shared" si="17"/>
        <v>0.90666666666666662</v>
      </c>
      <c r="AN12" s="93">
        <f t="shared" si="18"/>
        <v>7161</v>
      </c>
      <c r="AO12" s="73">
        <f t="shared" si="19"/>
        <v>1160</v>
      </c>
      <c r="AP12" s="71">
        <f t="shared" si="20"/>
        <v>0.16198854908532329</v>
      </c>
      <c r="AQ12" s="72">
        <f t="shared" si="0"/>
        <v>6001</v>
      </c>
      <c r="AR12" s="71">
        <f t="shared" si="21"/>
        <v>0.83801145091467677</v>
      </c>
      <c r="AS12" s="90"/>
      <c r="AT12" s="263">
        <v>3</v>
      </c>
      <c r="AU12" s="320" t="s">
        <v>99</v>
      </c>
      <c r="AV12" s="11" t="s">
        <v>123</v>
      </c>
      <c r="AW12" s="204">
        <v>6844</v>
      </c>
      <c r="AX12" s="38">
        <v>1041</v>
      </c>
      <c r="AY12" s="84">
        <v>0.15210403272939801</v>
      </c>
      <c r="AZ12" s="38">
        <v>5803</v>
      </c>
      <c r="BA12" s="84">
        <v>0.84789596727060201</v>
      </c>
      <c r="BB12" s="90"/>
      <c r="BC12" s="53">
        <v>7</v>
      </c>
      <c r="BD12" s="11" t="s">
        <v>103</v>
      </c>
      <c r="BE12" s="36">
        <f t="shared" si="22"/>
        <v>0.17487003650038713</v>
      </c>
      <c r="BF12" s="36">
        <f t="shared" si="23"/>
        <v>0.15505206545371325</v>
      </c>
      <c r="BG12" s="36">
        <f t="shared" si="1"/>
        <v>0.82512996349961287</v>
      </c>
      <c r="BH12" s="36">
        <f t="shared" si="24"/>
        <v>0.84494793454628681</v>
      </c>
      <c r="BI12" s="36">
        <f t="shared" si="2"/>
        <v>0.10293115201090661</v>
      </c>
      <c r="BJ12" s="36">
        <f t="shared" si="25"/>
        <v>0.10873287671232877</v>
      </c>
      <c r="BK12" s="36">
        <f t="shared" si="3"/>
        <v>0.89706884798909337</v>
      </c>
      <c r="BL12" s="36">
        <f t="shared" si="26"/>
        <v>0.89126712328767121</v>
      </c>
      <c r="BN12" s="76" t="s">
        <v>39</v>
      </c>
      <c r="BO12" s="36">
        <f t="shared" si="27"/>
        <v>0.27267824398662494</v>
      </c>
      <c r="BP12" s="36">
        <f t="shared" si="28"/>
        <v>0.26093856268419857</v>
      </c>
      <c r="BQ12" s="192">
        <f t="shared" si="29"/>
        <v>1.2000000000000011</v>
      </c>
      <c r="BR12" s="36">
        <f t="shared" si="30"/>
        <v>0.72732175601337501</v>
      </c>
      <c r="BS12" s="36">
        <f t="shared" si="31"/>
        <v>0.73906143731580143</v>
      </c>
      <c r="BT12" s="192">
        <f t="shared" si="32"/>
        <v>-1.2000000000000011</v>
      </c>
      <c r="BU12" s="36">
        <f t="shared" si="33"/>
        <v>0.14723926380368099</v>
      </c>
      <c r="BV12" s="36">
        <f t="shared" si="34"/>
        <v>0.14922813036020582</v>
      </c>
      <c r="BW12" s="192">
        <f t="shared" si="35"/>
        <v>-0.20000000000000018</v>
      </c>
      <c r="BX12" s="36">
        <f t="shared" si="36"/>
        <v>0.85276073619631898</v>
      </c>
      <c r="BY12" s="36">
        <f t="shared" si="37"/>
        <v>0.85077186963979412</v>
      </c>
      <c r="BZ12" s="192">
        <f t="shared" si="38"/>
        <v>0.20000000000000018</v>
      </c>
      <c r="CB12" s="76" t="s">
        <v>39</v>
      </c>
      <c r="CC12" s="36">
        <f t="shared" si="39"/>
        <v>0.23346069467078409</v>
      </c>
      <c r="CD12" s="36">
        <f t="shared" si="40"/>
        <v>0.22078504936347224</v>
      </c>
      <c r="CE12" s="192">
        <f t="shared" si="41"/>
        <v>1.2000000000000011</v>
      </c>
      <c r="CF12" s="36">
        <f t="shared" si="42"/>
        <v>0.76653930532921588</v>
      </c>
      <c r="CG12" s="36">
        <f t="shared" si="43"/>
        <v>0.77921495063652779</v>
      </c>
      <c r="CH12" s="192">
        <f t="shared" si="44"/>
        <v>-1.2000000000000011</v>
      </c>
      <c r="CI12" s="36">
        <f t="shared" si="45"/>
        <v>0.15873151939329153</v>
      </c>
      <c r="CJ12" s="36">
        <f t="shared" si="46"/>
        <v>0.16630035766685719</v>
      </c>
      <c r="CK12" s="192">
        <f t="shared" si="47"/>
        <v>-0.70000000000000062</v>
      </c>
      <c r="CL12" s="36">
        <f t="shared" si="48"/>
        <v>0.84126848060670845</v>
      </c>
      <c r="CM12" s="36">
        <f t="shared" si="49"/>
        <v>0.83369964233314287</v>
      </c>
      <c r="CN12" s="192">
        <f t="shared" si="50"/>
        <v>0.70000000000000062</v>
      </c>
      <c r="CO12" s="140">
        <v>0</v>
      </c>
    </row>
    <row r="13" spans="1:93" s="12" customFormat="1" ht="13.5" customHeight="1">
      <c r="B13" s="264"/>
      <c r="C13" s="321"/>
      <c r="D13" s="64" t="s">
        <v>129</v>
      </c>
      <c r="E13" s="94">
        <v>2</v>
      </c>
      <c r="F13" s="63">
        <v>0</v>
      </c>
      <c r="G13" s="61">
        <f t="shared" si="4"/>
        <v>0</v>
      </c>
      <c r="H13" s="63">
        <v>2</v>
      </c>
      <c r="I13" s="61">
        <f t="shared" si="5"/>
        <v>1</v>
      </c>
      <c r="J13" s="94">
        <v>4</v>
      </c>
      <c r="K13" s="63">
        <v>0</v>
      </c>
      <c r="L13" s="61">
        <f t="shared" si="6"/>
        <v>0</v>
      </c>
      <c r="M13" s="63">
        <v>4</v>
      </c>
      <c r="N13" s="61">
        <f t="shared" si="7"/>
        <v>1</v>
      </c>
      <c r="O13" s="94">
        <v>561</v>
      </c>
      <c r="P13" s="63">
        <v>100</v>
      </c>
      <c r="Q13" s="61">
        <f t="shared" si="8"/>
        <v>0.17825311942959002</v>
      </c>
      <c r="R13" s="63">
        <v>461</v>
      </c>
      <c r="S13" s="61">
        <f t="shared" si="9"/>
        <v>0.82174688057041001</v>
      </c>
      <c r="T13" s="94">
        <v>245</v>
      </c>
      <c r="U13" s="63">
        <v>36</v>
      </c>
      <c r="V13" s="61">
        <f t="shared" si="10"/>
        <v>0.14693877551020409</v>
      </c>
      <c r="W13" s="63">
        <v>209</v>
      </c>
      <c r="X13" s="61">
        <f t="shared" si="11"/>
        <v>0.85306122448979593</v>
      </c>
      <c r="Y13" s="94">
        <v>206</v>
      </c>
      <c r="Z13" s="63">
        <v>21</v>
      </c>
      <c r="AA13" s="61">
        <f t="shared" si="12"/>
        <v>0.10194174757281553</v>
      </c>
      <c r="AB13" s="63">
        <v>185</v>
      </c>
      <c r="AC13" s="61">
        <f t="shared" si="13"/>
        <v>0.89805825242718451</v>
      </c>
      <c r="AD13" s="94">
        <v>127</v>
      </c>
      <c r="AE13" s="63">
        <v>1</v>
      </c>
      <c r="AF13" s="61">
        <f t="shared" si="14"/>
        <v>7.874015748031496E-3</v>
      </c>
      <c r="AG13" s="63">
        <v>126</v>
      </c>
      <c r="AH13" s="61">
        <f t="shared" si="15"/>
        <v>0.99212598425196852</v>
      </c>
      <c r="AI13" s="94">
        <v>107</v>
      </c>
      <c r="AJ13" s="63">
        <v>1</v>
      </c>
      <c r="AK13" s="61">
        <f t="shared" si="16"/>
        <v>9.3457943925233638E-3</v>
      </c>
      <c r="AL13" s="63">
        <v>106</v>
      </c>
      <c r="AM13" s="61">
        <f t="shared" si="17"/>
        <v>0.99065420560747663</v>
      </c>
      <c r="AN13" s="94">
        <f t="shared" si="18"/>
        <v>1252</v>
      </c>
      <c r="AO13" s="63">
        <f t="shared" si="19"/>
        <v>159</v>
      </c>
      <c r="AP13" s="61">
        <f t="shared" si="20"/>
        <v>0.1269968051118211</v>
      </c>
      <c r="AQ13" s="62">
        <f t="shared" si="0"/>
        <v>1093</v>
      </c>
      <c r="AR13" s="61">
        <f t="shared" si="21"/>
        <v>0.8730031948881789</v>
      </c>
      <c r="AS13" s="90"/>
      <c r="AT13" s="264"/>
      <c r="AU13" s="321"/>
      <c r="AV13" s="11" t="s">
        <v>129</v>
      </c>
      <c r="AW13" s="204">
        <v>1042</v>
      </c>
      <c r="AX13" s="38">
        <v>153</v>
      </c>
      <c r="AY13" s="84">
        <v>0.14683301343570057</v>
      </c>
      <c r="AZ13" s="38">
        <v>889</v>
      </c>
      <c r="BA13" s="84">
        <v>0.85316698656429946</v>
      </c>
      <c r="BB13" s="90"/>
      <c r="BC13" s="53">
        <v>8</v>
      </c>
      <c r="BD13" s="11" t="s">
        <v>51</v>
      </c>
      <c r="BE13" s="36">
        <f t="shared" si="22"/>
        <v>0.15530629853321828</v>
      </c>
      <c r="BF13" s="36">
        <f t="shared" si="23"/>
        <v>0.14969788519637461</v>
      </c>
      <c r="BG13" s="36">
        <f t="shared" si="1"/>
        <v>0.84469370146678169</v>
      </c>
      <c r="BH13" s="36">
        <f t="shared" si="24"/>
        <v>0.85030211480362539</v>
      </c>
      <c r="BI13" s="36">
        <f t="shared" si="2"/>
        <v>0.10049893086243764</v>
      </c>
      <c r="BJ13" s="36">
        <f t="shared" si="25"/>
        <v>0.12</v>
      </c>
      <c r="BK13" s="36">
        <f t="shared" si="3"/>
        <v>0.89950106913756234</v>
      </c>
      <c r="BL13" s="36">
        <f t="shared" si="26"/>
        <v>0.88</v>
      </c>
      <c r="BN13" s="76" t="s">
        <v>7</v>
      </c>
      <c r="BO13" s="36">
        <f t="shared" si="27"/>
        <v>0.33302792570959555</v>
      </c>
      <c r="BP13" s="36">
        <f t="shared" si="28"/>
        <v>0.32204608074112528</v>
      </c>
      <c r="BQ13" s="192">
        <f t="shared" si="29"/>
        <v>1.100000000000001</v>
      </c>
      <c r="BR13" s="36">
        <f t="shared" si="30"/>
        <v>0.6669720742904045</v>
      </c>
      <c r="BS13" s="36">
        <f t="shared" si="31"/>
        <v>0.67795391925887472</v>
      </c>
      <c r="BT13" s="192">
        <f t="shared" si="32"/>
        <v>-1.100000000000001</v>
      </c>
      <c r="BU13" s="36">
        <f t="shared" si="33"/>
        <v>0.19826880336881506</v>
      </c>
      <c r="BV13" s="36">
        <f t="shared" si="34"/>
        <v>0.19415501905972046</v>
      </c>
      <c r="BW13" s="192">
        <f t="shared" si="35"/>
        <v>0.40000000000000036</v>
      </c>
      <c r="BX13" s="36">
        <f t="shared" si="36"/>
        <v>0.80173119663118497</v>
      </c>
      <c r="BY13" s="36">
        <f t="shared" si="37"/>
        <v>0.80584498094027956</v>
      </c>
      <c r="BZ13" s="192">
        <f t="shared" si="38"/>
        <v>-0.40000000000000036</v>
      </c>
      <c r="CB13" s="76" t="s">
        <v>7</v>
      </c>
      <c r="CC13" s="36">
        <f t="shared" si="39"/>
        <v>0.23346069467078409</v>
      </c>
      <c r="CD13" s="36">
        <f t="shared" si="40"/>
        <v>0.22078504936347224</v>
      </c>
      <c r="CE13" s="192">
        <f t="shared" si="41"/>
        <v>1.2000000000000011</v>
      </c>
      <c r="CF13" s="36">
        <f t="shared" si="42"/>
        <v>0.76653930532921588</v>
      </c>
      <c r="CG13" s="36">
        <f t="shared" si="43"/>
        <v>0.77921495063652779</v>
      </c>
      <c r="CH13" s="192">
        <f t="shared" si="44"/>
        <v>-1.2000000000000011</v>
      </c>
      <c r="CI13" s="36">
        <f t="shared" si="45"/>
        <v>0.15873151939329153</v>
      </c>
      <c r="CJ13" s="36">
        <f t="shared" si="46"/>
        <v>0.16630035766685719</v>
      </c>
      <c r="CK13" s="192">
        <f t="shared" si="47"/>
        <v>-0.70000000000000062</v>
      </c>
      <c r="CL13" s="36">
        <f t="shared" si="48"/>
        <v>0.84126848060670845</v>
      </c>
      <c r="CM13" s="36">
        <f t="shared" si="49"/>
        <v>0.83369964233314287</v>
      </c>
      <c r="CN13" s="192">
        <f t="shared" si="50"/>
        <v>0.70000000000000062</v>
      </c>
      <c r="CO13" s="140">
        <v>0</v>
      </c>
    </row>
    <row r="14" spans="1:93" s="12" customFormat="1" ht="13.5" customHeight="1">
      <c r="B14" s="265"/>
      <c r="C14" s="322"/>
      <c r="D14" s="70" t="s">
        <v>128</v>
      </c>
      <c r="E14" s="95">
        <v>11</v>
      </c>
      <c r="F14" s="69">
        <v>0</v>
      </c>
      <c r="G14" s="13">
        <f t="shared" si="4"/>
        <v>0</v>
      </c>
      <c r="H14" s="69">
        <v>11</v>
      </c>
      <c r="I14" s="13">
        <f t="shared" si="5"/>
        <v>1</v>
      </c>
      <c r="J14" s="95">
        <v>43</v>
      </c>
      <c r="K14" s="69">
        <v>8</v>
      </c>
      <c r="L14" s="13">
        <f t="shared" si="6"/>
        <v>0.18604651162790697</v>
      </c>
      <c r="M14" s="69">
        <v>35</v>
      </c>
      <c r="N14" s="13">
        <f t="shared" si="7"/>
        <v>0.81395348837209303</v>
      </c>
      <c r="O14" s="95">
        <v>3143</v>
      </c>
      <c r="P14" s="69">
        <v>592</v>
      </c>
      <c r="Q14" s="13">
        <f t="shared" si="8"/>
        <v>0.18835507476932867</v>
      </c>
      <c r="R14" s="69">
        <v>2551</v>
      </c>
      <c r="S14" s="13">
        <f t="shared" si="9"/>
        <v>0.81164492523067133</v>
      </c>
      <c r="T14" s="95">
        <v>2373</v>
      </c>
      <c r="U14" s="69">
        <v>406</v>
      </c>
      <c r="V14" s="13">
        <f t="shared" si="10"/>
        <v>0.17109144542772861</v>
      </c>
      <c r="W14" s="69">
        <v>1967</v>
      </c>
      <c r="X14" s="13">
        <f t="shared" si="11"/>
        <v>0.82890855457227142</v>
      </c>
      <c r="Y14" s="95">
        <v>1606</v>
      </c>
      <c r="Z14" s="69">
        <v>215</v>
      </c>
      <c r="AA14" s="13">
        <f t="shared" si="12"/>
        <v>0.13387297633872977</v>
      </c>
      <c r="AB14" s="69">
        <v>1391</v>
      </c>
      <c r="AC14" s="13">
        <f t="shared" si="13"/>
        <v>0.86612702366127026</v>
      </c>
      <c r="AD14" s="95">
        <v>905</v>
      </c>
      <c r="AE14" s="69">
        <v>76</v>
      </c>
      <c r="AF14" s="13">
        <f t="shared" si="14"/>
        <v>8.397790055248619E-2</v>
      </c>
      <c r="AG14" s="69">
        <v>829</v>
      </c>
      <c r="AH14" s="13">
        <f t="shared" si="15"/>
        <v>0.91602209944751378</v>
      </c>
      <c r="AI14" s="95">
        <v>332</v>
      </c>
      <c r="AJ14" s="69">
        <v>22</v>
      </c>
      <c r="AK14" s="13">
        <f t="shared" si="16"/>
        <v>6.6265060240963861E-2</v>
      </c>
      <c r="AL14" s="69">
        <v>310</v>
      </c>
      <c r="AM14" s="13">
        <f t="shared" si="17"/>
        <v>0.9337349397590361</v>
      </c>
      <c r="AN14" s="95">
        <f t="shared" si="18"/>
        <v>8413</v>
      </c>
      <c r="AO14" s="69">
        <f t="shared" si="19"/>
        <v>1319</v>
      </c>
      <c r="AP14" s="13">
        <f t="shared" si="20"/>
        <v>0.15678117199572092</v>
      </c>
      <c r="AQ14" s="33">
        <f t="shared" si="0"/>
        <v>7094</v>
      </c>
      <c r="AR14" s="13">
        <f t="shared" si="21"/>
        <v>0.84321882800427905</v>
      </c>
      <c r="AS14" s="90"/>
      <c r="AT14" s="265"/>
      <c r="AU14" s="322"/>
      <c r="AV14" s="147" t="s">
        <v>67</v>
      </c>
      <c r="AW14" s="204">
        <v>7886</v>
      </c>
      <c r="AX14" s="38">
        <v>1194</v>
      </c>
      <c r="AY14" s="84">
        <v>0.15140755769718489</v>
      </c>
      <c r="AZ14" s="38">
        <v>6692</v>
      </c>
      <c r="BA14" s="84">
        <v>0.84859244230281516</v>
      </c>
      <c r="BB14" s="90"/>
      <c r="BC14" s="53">
        <v>9</v>
      </c>
      <c r="BD14" s="11" t="s">
        <v>104</v>
      </c>
      <c r="BE14" s="36">
        <f t="shared" si="22"/>
        <v>0.12870370370370371</v>
      </c>
      <c r="BF14" s="36">
        <f t="shared" si="23"/>
        <v>0.11078998073217726</v>
      </c>
      <c r="BG14" s="36">
        <f t="shared" si="1"/>
        <v>0.87129629629629635</v>
      </c>
      <c r="BH14" s="36">
        <f t="shared" si="24"/>
        <v>0.88921001926782273</v>
      </c>
      <c r="BI14" s="36">
        <f t="shared" si="2"/>
        <v>8.4953940634595701E-2</v>
      </c>
      <c r="BJ14" s="36">
        <f t="shared" si="25"/>
        <v>8.7193460490463212E-2</v>
      </c>
      <c r="BK14" s="36">
        <f t="shared" si="3"/>
        <v>0.91504605936540429</v>
      </c>
      <c r="BL14" s="36">
        <f t="shared" si="26"/>
        <v>0.91280653950953683</v>
      </c>
      <c r="BN14" s="76" t="s">
        <v>40</v>
      </c>
      <c r="BO14" s="36">
        <f t="shared" si="27"/>
        <v>0.21177854170436042</v>
      </c>
      <c r="BP14" s="36">
        <f t="shared" si="28"/>
        <v>0.20167268580117848</v>
      </c>
      <c r="BQ14" s="192">
        <f t="shared" si="29"/>
        <v>0.99999999999999811</v>
      </c>
      <c r="BR14" s="36">
        <f t="shared" si="30"/>
        <v>0.78822145829563961</v>
      </c>
      <c r="BS14" s="36">
        <f t="shared" si="31"/>
        <v>0.79832731419882152</v>
      </c>
      <c r="BT14" s="192">
        <f t="shared" si="32"/>
        <v>-1.0000000000000009</v>
      </c>
      <c r="BU14" s="36">
        <f t="shared" si="33"/>
        <v>0.14527421236872812</v>
      </c>
      <c r="BV14" s="36">
        <f t="shared" si="34"/>
        <v>0.15015772870662461</v>
      </c>
      <c r="BW14" s="192">
        <f t="shared" si="35"/>
        <v>-0.50000000000000044</v>
      </c>
      <c r="BX14" s="36">
        <f t="shared" si="36"/>
        <v>0.85472578763127183</v>
      </c>
      <c r="BY14" s="36">
        <f t="shared" si="37"/>
        <v>0.84984227129337542</v>
      </c>
      <c r="BZ14" s="192">
        <f t="shared" si="38"/>
        <v>0.50000000000000044</v>
      </c>
      <c r="CB14" s="76" t="s">
        <v>40</v>
      </c>
      <c r="CC14" s="36">
        <f t="shared" si="39"/>
        <v>0.23346069467078409</v>
      </c>
      <c r="CD14" s="36">
        <f t="shared" si="40"/>
        <v>0.22078504936347224</v>
      </c>
      <c r="CE14" s="192">
        <f t="shared" si="41"/>
        <v>1.2000000000000011</v>
      </c>
      <c r="CF14" s="36">
        <f t="shared" si="42"/>
        <v>0.76653930532921588</v>
      </c>
      <c r="CG14" s="36">
        <f t="shared" si="43"/>
        <v>0.77921495063652779</v>
      </c>
      <c r="CH14" s="192">
        <f t="shared" si="44"/>
        <v>-1.2000000000000011</v>
      </c>
      <c r="CI14" s="36">
        <f t="shared" si="45"/>
        <v>0.15873151939329153</v>
      </c>
      <c r="CJ14" s="36">
        <f t="shared" si="46"/>
        <v>0.16630035766685719</v>
      </c>
      <c r="CK14" s="192">
        <f t="shared" si="47"/>
        <v>-0.70000000000000062</v>
      </c>
      <c r="CL14" s="36">
        <f t="shared" si="48"/>
        <v>0.84126848060670845</v>
      </c>
      <c r="CM14" s="36">
        <f t="shared" si="49"/>
        <v>0.83369964233314287</v>
      </c>
      <c r="CN14" s="192">
        <f t="shared" si="50"/>
        <v>0.70000000000000062</v>
      </c>
      <c r="CO14" s="140">
        <v>0</v>
      </c>
    </row>
    <row r="15" spans="1:93" s="12" customFormat="1" ht="13.5" customHeight="1">
      <c r="B15" s="263">
        <v>4</v>
      </c>
      <c r="C15" s="320" t="s">
        <v>100</v>
      </c>
      <c r="D15" s="74" t="s">
        <v>130</v>
      </c>
      <c r="E15" s="93">
        <v>10</v>
      </c>
      <c r="F15" s="73">
        <v>3</v>
      </c>
      <c r="G15" s="71">
        <f t="shared" si="4"/>
        <v>0.3</v>
      </c>
      <c r="H15" s="73">
        <v>7</v>
      </c>
      <c r="I15" s="71">
        <f t="shared" si="5"/>
        <v>0.7</v>
      </c>
      <c r="J15" s="93">
        <v>50</v>
      </c>
      <c r="K15" s="73">
        <v>7</v>
      </c>
      <c r="L15" s="71">
        <f t="shared" si="6"/>
        <v>0.14000000000000001</v>
      </c>
      <c r="M15" s="73">
        <v>43</v>
      </c>
      <c r="N15" s="71">
        <f t="shared" si="7"/>
        <v>0.86</v>
      </c>
      <c r="O15" s="93">
        <v>2859</v>
      </c>
      <c r="P15" s="73">
        <v>676</v>
      </c>
      <c r="Q15" s="71">
        <f t="shared" si="8"/>
        <v>0.23644630989856594</v>
      </c>
      <c r="R15" s="73">
        <v>2183</v>
      </c>
      <c r="S15" s="71">
        <f t="shared" si="9"/>
        <v>0.76355369010143403</v>
      </c>
      <c r="T15" s="93">
        <v>2563</v>
      </c>
      <c r="U15" s="73">
        <v>553</v>
      </c>
      <c r="V15" s="71">
        <f t="shared" si="10"/>
        <v>0.21576277799453766</v>
      </c>
      <c r="W15" s="73">
        <v>2010</v>
      </c>
      <c r="X15" s="71">
        <f t="shared" si="11"/>
        <v>0.78423722200546231</v>
      </c>
      <c r="Y15" s="93">
        <v>1735</v>
      </c>
      <c r="Z15" s="73">
        <v>268</v>
      </c>
      <c r="AA15" s="71">
        <f t="shared" si="12"/>
        <v>0.15446685878962535</v>
      </c>
      <c r="AB15" s="73">
        <v>1467</v>
      </c>
      <c r="AC15" s="71">
        <f t="shared" si="13"/>
        <v>0.84553314121037459</v>
      </c>
      <c r="AD15" s="93">
        <v>725</v>
      </c>
      <c r="AE15" s="73">
        <v>91</v>
      </c>
      <c r="AF15" s="71">
        <f t="shared" si="14"/>
        <v>0.12551724137931033</v>
      </c>
      <c r="AG15" s="73">
        <v>634</v>
      </c>
      <c r="AH15" s="71">
        <f t="shared" si="15"/>
        <v>0.87448275862068969</v>
      </c>
      <c r="AI15" s="93">
        <v>230</v>
      </c>
      <c r="AJ15" s="73">
        <v>34</v>
      </c>
      <c r="AK15" s="71">
        <f t="shared" si="16"/>
        <v>0.14782608695652175</v>
      </c>
      <c r="AL15" s="73">
        <v>196</v>
      </c>
      <c r="AM15" s="71">
        <f t="shared" si="17"/>
        <v>0.85217391304347823</v>
      </c>
      <c r="AN15" s="93">
        <f t="shared" si="18"/>
        <v>8172</v>
      </c>
      <c r="AO15" s="73">
        <f t="shared" si="19"/>
        <v>1632</v>
      </c>
      <c r="AP15" s="71">
        <f t="shared" si="20"/>
        <v>0.19970631424375918</v>
      </c>
      <c r="AQ15" s="72">
        <f t="shared" si="0"/>
        <v>6540</v>
      </c>
      <c r="AR15" s="71">
        <f t="shared" si="21"/>
        <v>0.80029368575624082</v>
      </c>
      <c r="AS15" s="90"/>
      <c r="AT15" s="263">
        <v>4</v>
      </c>
      <c r="AU15" s="320" t="s">
        <v>100</v>
      </c>
      <c r="AV15" s="11" t="s">
        <v>123</v>
      </c>
      <c r="AW15" s="204">
        <v>7919</v>
      </c>
      <c r="AX15" s="38">
        <v>1397</v>
      </c>
      <c r="AY15" s="84">
        <v>0.17641116302563456</v>
      </c>
      <c r="AZ15" s="38">
        <v>6522</v>
      </c>
      <c r="BA15" s="84">
        <v>0.82358883697436547</v>
      </c>
      <c r="BB15" s="90"/>
      <c r="BC15" s="53">
        <v>10</v>
      </c>
      <c r="BD15" s="11" t="s">
        <v>52</v>
      </c>
      <c r="BE15" s="36">
        <f t="shared" si="22"/>
        <v>0.1989019890198902</v>
      </c>
      <c r="BF15" s="36">
        <f t="shared" si="23"/>
        <v>0.1938288920056101</v>
      </c>
      <c r="BG15" s="36">
        <f t="shared" si="1"/>
        <v>0.8010980109801098</v>
      </c>
      <c r="BH15" s="36">
        <f t="shared" si="24"/>
        <v>0.80617110799438996</v>
      </c>
      <c r="BI15" s="36">
        <f t="shared" si="2"/>
        <v>0.1279826464208243</v>
      </c>
      <c r="BJ15" s="36">
        <f t="shared" si="25"/>
        <v>0.13774834437086092</v>
      </c>
      <c r="BK15" s="36">
        <f t="shared" si="3"/>
        <v>0.87201735357917576</v>
      </c>
      <c r="BL15" s="36">
        <f t="shared" si="26"/>
        <v>0.86225165562913908</v>
      </c>
      <c r="BN15" s="76" t="s">
        <v>11</v>
      </c>
      <c r="BO15" s="36">
        <f t="shared" si="27"/>
        <v>0.1542271479011377</v>
      </c>
      <c r="BP15" s="36">
        <f t="shared" si="28"/>
        <v>0.14755600814663952</v>
      </c>
      <c r="BQ15" s="192">
        <f t="shared" si="29"/>
        <v>0.60000000000000053</v>
      </c>
      <c r="BR15" s="36">
        <f t="shared" si="30"/>
        <v>0.84577285209886233</v>
      </c>
      <c r="BS15" s="36">
        <f t="shared" si="31"/>
        <v>0.85244399185336051</v>
      </c>
      <c r="BT15" s="192">
        <f t="shared" si="32"/>
        <v>-0.60000000000000053</v>
      </c>
      <c r="BU15" s="36">
        <f t="shared" si="33"/>
        <v>0.12058346839546191</v>
      </c>
      <c r="BV15" s="36">
        <f t="shared" si="34"/>
        <v>0.13208241353936717</v>
      </c>
      <c r="BW15" s="192">
        <f t="shared" si="35"/>
        <v>-1.100000000000001</v>
      </c>
      <c r="BX15" s="36">
        <f t="shared" si="36"/>
        <v>0.87941653160453803</v>
      </c>
      <c r="BY15" s="36">
        <f t="shared" si="37"/>
        <v>0.86791758646063277</v>
      </c>
      <c r="BZ15" s="192">
        <f t="shared" si="38"/>
        <v>1.100000000000001</v>
      </c>
      <c r="CB15" s="76" t="s">
        <v>11</v>
      </c>
      <c r="CC15" s="36">
        <f t="shared" si="39"/>
        <v>0.23346069467078409</v>
      </c>
      <c r="CD15" s="36">
        <f t="shared" si="40"/>
        <v>0.22078504936347224</v>
      </c>
      <c r="CE15" s="192">
        <f t="shared" si="41"/>
        <v>1.2000000000000011</v>
      </c>
      <c r="CF15" s="36">
        <f t="shared" si="42"/>
        <v>0.76653930532921588</v>
      </c>
      <c r="CG15" s="36">
        <f t="shared" si="43"/>
        <v>0.77921495063652779</v>
      </c>
      <c r="CH15" s="192">
        <f t="shared" si="44"/>
        <v>-1.2000000000000011</v>
      </c>
      <c r="CI15" s="36">
        <f t="shared" si="45"/>
        <v>0.15873151939329153</v>
      </c>
      <c r="CJ15" s="36">
        <f t="shared" si="46"/>
        <v>0.16630035766685719</v>
      </c>
      <c r="CK15" s="192">
        <f t="shared" si="47"/>
        <v>-0.70000000000000062</v>
      </c>
      <c r="CL15" s="36">
        <f t="shared" si="48"/>
        <v>0.84126848060670845</v>
      </c>
      <c r="CM15" s="36">
        <f t="shared" si="49"/>
        <v>0.83369964233314287</v>
      </c>
      <c r="CN15" s="192">
        <f t="shared" si="50"/>
        <v>0.70000000000000062</v>
      </c>
      <c r="CO15" s="140">
        <v>0</v>
      </c>
    </row>
    <row r="16" spans="1:93" s="12" customFormat="1" ht="13.5" customHeight="1">
      <c r="B16" s="264"/>
      <c r="C16" s="321"/>
      <c r="D16" s="64" t="s">
        <v>129</v>
      </c>
      <c r="E16" s="94">
        <v>4</v>
      </c>
      <c r="F16" s="63">
        <v>0</v>
      </c>
      <c r="G16" s="61">
        <f t="shared" si="4"/>
        <v>0</v>
      </c>
      <c r="H16" s="63">
        <v>4</v>
      </c>
      <c r="I16" s="61">
        <f t="shared" si="5"/>
        <v>1</v>
      </c>
      <c r="J16" s="94">
        <v>3</v>
      </c>
      <c r="K16" s="63">
        <v>0</v>
      </c>
      <c r="L16" s="61">
        <f t="shared" si="6"/>
        <v>0</v>
      </c>
      <c r="M16" s="63">
        <v>3</v>
      </c>
      <c r="N16" s="61">
        <f t="shared" si="7"/>
        <v>1</v>
      </c>
      <c r="O16" s="94">
        <v>521</v>
      </c>
      <c r="P16" s="63">
        <v>77</v>
      </c>
      <c r="Q16" s="61">
        <f t="shared" si="8"/>
        <v>0.14779270633397312</v>
      </c>
      <c r="R16" s="63">
        <v>444</v>
      </c>
      <c r="S16" s="61">
        <f t="shared" si="9"/>
        <v>0.85220729366602688</v>
      </c>
      <c r="T16" s="94">
        <v>255</v>
      </c>
      <c r="U16" s="63">
        <v>33</v>
      </c>
      <c r="V16" s="61">
        <f t="shared" si="10"/>
        <v>0.12941176470588237</v>
      </c>
      <c r="W16" s="63">
        <v>222</v>
      </c>
      <c r="X16" s="61">
        <f t="shared" si="11"/>
        <v>0.87058823529411766</v>
      </c>
      <c r="Y16" s="94">
        <v>191</v>
      </c>
      <c r="Z16" s="63">
        <v>13</v>
      </c>
      <c r="AA16" s="61">
        <f t="shared" si="12"/>
        <v>6.8062827225130892E-2</v>
      </c>
      <c r="AB16" s="63">
        <v>178</v>
      </c>
      <c r="AC16" s="61">
        <f t="shared" si="13"/>
        <v>0.93193717277486909</v>
      </c>
      <c r="AD16" s="94">
        <v>147</v>
      </c>
      <c r="AE16" s="63">
        <v>5</v>
      </c>
      <c r="AF16" s="61">
        <f t="shared" si="14"/>
        <v>3.4013605442176874E-2</v>
      </c>
      <c r="AG16" s="63">
        <v>142</v>
      </c>
      <c r="AH16" s="61">
        <f t="shared" si="15"/>
        <v>0.96598639455782309</v>
      </c>
      <c r="AI16" s="94">
        <v>135</v>
      </c>
      <c r="AJ16" s="63">
        <v>0</v>
      </c>
      <c r="AK16" s="61">
        <f t="shared" si="16"/>
        <v>0</v>
      </c>
      <c r="AL16" s="63">
        <v>135</v>
      </c>
      <c r="AM16" s="61">
        <f t="shared" si="17"/>
        <v>1</v>
      </c>
      <c r="AN16" s="94">
        <f t="shared" si="18"/>
        <v>1256</v>
      </c>
      <c r="AO16" s="63">
        <f t="shared" si="19"/>
        <v>128</v>
      </c>
      <c r="AP16" s="61">
        <f t="shared" si="20"/>
        <v>0.10191082802547771</v>
      </c>
      <c r="AQ16" s="62">
        <f t="shared" si="0"/>
        <v>1128</v>
      </c>
      <c r="AR16" s="61">
        <f t="shared" si="21"/>
        <v>0.89808917197452232</v>
      </c>
      <c r="AS16" s="90"/>
      <c r="AT16" s="264"/>
      <c r="AU16" s="321"/>
      <c r="AV16" s="11" t="s">
        <v>129</v>
      </c>
      <c r="AW16" s="204">
        <v>999</v>
      </c>
      <c r="AX16" s="38">
        <v>96</v>
      </c>
      <c r="AY16" s="84">
        <v>9.6096096096096095E-2</v>
      </c>
      <c r="AZ16" s="38">
        <v>903</v>
      </c>
      <c r="BA16" s="84">
        <v>0.90390390390390385</v>
      </c>
      <c r="BB16" s="90"/>
      <c r="BC16" s="53">
        <v>11</v>
      </c>
      <c r="BD16" s="11" t="s">
        <v>53</v>
      </c>
      <c r="BE16" s="36">
        <f t="shared" si="22"/>
        <v>0.16887611137730926</v>
      </c>
      <c r="BF16" s="36">
        <f t="shared" si="23"/>
        <v>0.15246562482743387</v>
      </c>
      <c r="BG16" s="36">
        <f t="shared" si="1"/>
        <v>0.83112388862269071</v>
      </c>
      <c r="BH16" s="36">
        <f t="shared" si="24"/>
        <v>0.84753437517256613</v>
      </c>
      <c r="BI16" s="36">
        <f t="shared" si="2"/>
        <v>0.10340226817878585</v>
      </c>
      <c r="BJ16" s="36">
        <f t="shared" si="25"/>
        <v>0.10817307692307693</v>
      </c>
      <c r="BK16" s="36">
        <f t="shared" si="3"/>
        <v>0.89659773182121416</v>
      </c>
      <c r="BL16" s="36">
        <f t="shared" si="26"/>
        <v>0.89182692307692313</v>
      </c>
      <c r="BN16" s="76" t="s">
        <v>12</v>
      </c>
      <c r="BO16" s="36">
        <f t="shared" si="27"/>
        <v>0.24376213548188069</v>
      </c>
      <c r="BP16" s="36">
        <f t="shared" si="28"/>
        <v>0.22020561713859055</v>
      </c>
      <c r="BQ16" s="192">
        <f t="shared" si="29"/>
        <v>2.3999999999999995</v>
      </c>
      <c r="BR16" s="36">
        <f t="shared" si="30"/>
        <v>0.75623786451811925</v>
      </c>
      <c r="BS16" s="36">
        <f t="shared" si="31"/>
        <v>0.77979438286140945</v>
      </c>
      <c r="BT16" s="192">
        <f t="shared" si="32"/>
        <v>-2.4000000000000021</v>
      </c>
      <c r="BU16" s="36">
        <f t="shared" si="33"/>
        <v>0.20196783749471012</v>
      </c>
      <c r="BV16" s="36">
        <f t="shared" si="34"/>
        <v>0.18533132180573286</v>
      </c>
      <c r="BW16" s="192">
        <f t="shared" si="35"/>
        <v>1.7000000000000015</v>
      </c>
      <c r="BX16" s="36">
        <f t="shared" si="36"/>
        <v>0.79803216250528985</v>
      </c>
      <c r="BY16" s="36">
        <f t="shared" si="37"/>
        <v>0.81466867819426714</v>
      </c>
      <c r="BZ16" s="192">
        <f t="shared" si="38"/>
        <v>-1.6999999999999904</v>
      </c>
      <c r="CB16" s="76" t="s">
        <v>12</v>
      </c>
      <c r="CC16" s="36">
        <f t="shared" si="39"/>
        <v>0.23346069467078409</v>
      </c>
      <c r="CD16" s="36">
        <f t="shared" si="40"/>
        <v>0.22078504936347224</v>
      </c>
      <c r="CE16" s="192">
        <f t="shared" si="41"/>
        <v>1.2000000000000011</v>
      </c>
      <c r="CF16" s="36">
        <f t="shared" si="42"/>
        <v>0.76653930532921588</v>
      </c>
      <c r="CG16" s="36">
        <f t="shared" si="43"/>
        <v>0.77921495063652779</v>
      </c>
      <c r="CH16" s="192">
        <f t="shared" si="44"/>
        <v>-1.2000000000000011</v>
      </c>
      <c r="CI16" s="36">
        <f t="shared" si="45"/>
        <v>0.15873151939329153</v>
      </c>
      <c r="CJ16" s="36">
        <f t="shared" si="46"/>
        <v>0.16630035766685719</v>
      </c>
      <c r="CK16" s="192">
        <f t="shared" si="47"/>
        <v>-0.70000000000000062</v>
      </c>
      <c r="CL16" s="36">
        <f t="shared" si="48"/>
        <v>0.84126848060670845</v>
      </c>
      <c r="CM16" s="36">
        <f t="shared" si="49"/>
        <v>0.83369964233314287</v>
      </c>
      <c r="CN16" s="192">
        <f t="shared" si="50"/>
        <v>0.70000000000000062</v>
      </c>
      <c r="CO16" s="140">
        <v>0</v>
      </c>
    </row>
    <row r="17" spans="2:93" s="12" customFormat="1" ht="13.5" customHeight="1">
      <c r="B17" s="265"/>
      <c r="C17" s="322"/>
      <c r="D17" s="70" t="s">
        <v>128</v>
      </c>
      <c r="E17" s="95">
        <v>14</v>
      </c>
      <c r="F17" s="69">
        <v>3</v>
      </c>
      <c r="G17" s="13">
        <f t="shared" si="4"/>
        <v>0.21428571428571427</v>
      </c>
      <c r="H17" s="69">
        <v>11</v>
      </c>
      <c r="I17" s="13">
        <f t="shared" si="5"/>
        <v>0.7857142857142857</v>
      </c>
      <c r="J17" s="95">
        <v>53</v>
      </c>
      <c r="K17" s="69">
        <v>7</v>
      </c>
      <c r="L17" s="13">
        <f t="shared" si="6"/>
        <v>0.13207547169811321</v>
      </c>
      <c r="M17" s="69">
        <v>46</v>
      </c>
      <c r="N17" s="13">
        <f t="shared" si="7"/>
        <v>0.86792452830188682</v>
      </c>
      <c r="O17" s="95">
        <v>3380</v>
      </c>
      <c r="P17" s="69">
        <v>753</v>
      </c>
      <c r="Q17" s="13">
        <f t="shared" si="8"/>
        <v>0.22278106508875739</v>
      </c>
      <c r="R17" s="69">
        <v>2627</v>
      </c>
      <c r="S17" s="13">
        <f t="shared" si="9"/>
        <v>0.77721893491124261</v>
      </c>
      <c r="T17" s="95">
        <v>2818</v>
      </c>
      <c r="U17" s="69">
        <v>586</v>
      </c>
      <c r="V17" s="13">
        <f t="shared" si="10"/>
        <v>0.20794889992902768</v>
      </c>
      <c r="W17" s="69">
        <v>2232</v>
      </c>
      <c r="X17" s="13">
        <f t="shared" si="11"/>
        <v>0.79205110007097235</v>
      </c>
      <c r="Y17" s="95">
        <v>1926</v>
      </c>
      <c r="Z17" s="69">
        <v>281</v>
      </c>
      <c r="AA17" s="13">
        <f t="shared" si="12"/>
        <v>0.14589823468328142</v>
      </c>
      <c r="AB17" s="69">
        <v>1645</v>
      </c>
      <c r="AC17" s="13">
        <f t="shared" si="13"/>
        <v>0.85410176531671855</v>
      </c>
      <c r="AD17" s="95">
        <v>872</v>
      </c>
      <c r="AE17" s="69">
        <v>96</v>
      </c>
      <c r="AF17" s="13">
        <f t="shared" si="14"/>
        <v>0.11009174311926606</v>
      </c>
      <c r="AG17" s="69">
        <v>776</v>
      </c>
      <c r="AH17" s="13">
        <f t="shared" si="15"/>
        <v>0.88990825688073394</v>
      </c>
      <c r="AI17" s="95">
        <v>365</v>
      </c>
      <c r="AJ17" s="69">
        <v>34</v>
      </c>
      <c r="AK17" s="13">
        <f t="shared" si="16"/>
        <v>9.3150684931506855E-2</v>
      </c>
      <c r="AL17" s="69">
        <v>331</v>
      </c>
      <c r="AM17" s="13">
        <f t="shared" si="17"/>
        <v>0.9068493150684932</v>
      </c>
      <c r="AN17" s="95">
        <f t="shared" si="18"/>
        <v>9428</v>
      </c>
      <c r="AO17" s="69">
        <f t="shared" si="19"/>
        <v>1760</v>
      </c>
      <c r="AP17" s="13">
        <f t="shared" si="20"/>
        <v>0.18667798048366568</v>
      </c>
      <c r="AQ17" s="33">
        <f t="shared" si="0"/>
        <v>7668</v>
      </c>
      <c r="AR17" s="13">
        <f t="shared" si="21"/>
        <v>0.81332201951633432</v>
      </c>
      <c r="AS17" s="90"/>
      <c r="AT17" s="265"/>
      <c r="AU17" s="322"/>
      <c r="AV17" s="147" t="s">
        <v>67</v>
      </c>
      <c r="AW17" s="204">
        <v>8918</v>
      </c>
      <c r="AX17" s="38">
        <v>1493</v>
      </c>
      <c r="AY17" s="84">
        <v>0.16741421843462659</v>
      </c>
      <c r="AZ17" s="38">
        <v>7425</v>
      </c>
      <c r="BA17" s="84">
        <v>0.83258578156537344</v>
      </c>
      <c r="BB17" s="90"/>
      <c r="BC17" s="53">
        <v>12</v>
      </c>
      <c r="BD17" s="11" t="s">
        <v>105</v>
      </c>
      <c r="BE17" s="36">
        <f t="shared" si="22"/>
        <v>0.16513761467889909</v>
      </c>
      <c r="BF17" s="36">
        <f t="shared" si="23"/>
        <v>0.14938258113867336</v>
      </c>
      <c r="BG17" s="36">
        <f t="shared" si="1"/>
        <v>0.83486238532110091</v>
      </c>
      <c r="BH17" s="36">
        <f t="shared" si="24"/>
        <v>0.85061741886132658</v>
      </c>
      <c r="BI17" s="36">
        <f t="shared" si="2"/>
        <v>9.7309673726388088E-2</v>
      </c>
      <c r="BJ17" s="36">
        <f t="shared" si="25"/>
        <v>9.8634294385432475E-2</v>
      </c>
      <c r="BK17" s="36">
        <f t="shared" si="3"/>
        <v>0.9026903262736119</v>
      </c>
      <c r="BL17" s="36">
        <f t="shared" si="26"/>
        <v>0.90136570561456753</v>
      </c>
      <c r="BN17" s="76" t="s">
        <v>8</v>
      </c>
      <c r="BO17" s="36">
        <f t="shared" si="27"/>
        <v>0.27069920646803414</v>
      </c>
      <c r="BP17" s="36">
        <f t="shared" si="28"/>
        <v>0.25948128983403801</v>
      </c>
      <c r="BQ17" s="192">
        <f t="shared" si="29"/>
        <v>1.2000000000000011</v>
      </c>
      <c r="BR17" s="36">
        <f t="shared" si="30"/>
        <v>0.72930079353196586</v>
      </c>
      <c r="BS17" s="36">
        <f t="shared" si="31"/>
        <v>0.74051871016596205</v>
      </c>
      <c r="BT17" s="192">
        <f t="shared" si="32"/>
        <v>-1.2000000000000011</v>
      </c>
      <c r="BU17" s="36">
        <f t="shared" si="33"/>
        <v>0.17653890824622531</v>
      </c>
      <c r="BV17" s="36">
        <f t="shared" si="34"/>
        <v>0.18033697463432696</v>
      </c>
      <c r="BW17" s="192">
        <f t="shared" si="35"/>
        <v>-0.30000000000000027</v>
      </c>
      <c r="BX17" s="36">
        <f t="shared" si="36"/>
        <v>0.82346109175377469</v>
      </c>
      <c r="BY17" s="36">
        <f t="shared" si="37"/>
        <v>0.81966302536567304</v>
      </c>
      <c r="BZ17" s="192">
        <f t="shared" si="38"/>
        <v>0.30000000000000027</v>
      </c>
      <c r="CB17" s="76" t="s">
        <v>8</v>
      </c>
      <c r="CC17" s="36">
        <f t="shared" si="39"/>
        <v>0.23346069467078409</v>
      </c>
      <c r="CD17" s="36">
        <f t="shared" si="40"/>
        <v>0.22078504936347224</v>
      </c>
      <c r="CE17" s="192">
        <f t="shared" si="41"/>
        <v>1.2000000000000011</v>
      </c>
      <c r="CF17" s="36">
        <f t="shared" si="42"/>
        <v>0.76653930532921588</v>
      </c>
      <c r="CG17" s="36">
        <f t="shared" si="43"/>
        <v>0.77921495063652779</v>
      </c>
      <c r="CH17" s="192">
        <f t="shared" si="44"/>
        <v>-1.2000000000000011</v>
      </c>
      <c r="CI17" s="36">
        <f t="shared" si="45"/>
        <v>0.15873151939329153</v>
      </c>
      <c r="CJ17" s="36">
        <f t="shared" si="46"/>
        <v>0.16630035766685719</v>
      </c>
      <c r="CK17" s="192">
        <f t="shared" si="47"/>
        <v>-0.70000000000000062</v>
      </c>
      <c r="CL17" s="36">
        <f t="shared" si="48"/>
        <v>0.84126848060670845</v>
      </c>
      <c r="CM17" s="36">
        <f t="shared" si="49"/>
        <v>0.83369964233314287</v>
      </c>
      <c r="CN17" s="192">
        <f t="shared" si="50"/>
        <v>0.70000000000000062</v>
      </c>
      <c r="CO17" s="140">
        <v>0</v>
      </c>
    </row>
    <row r="18" spans="2:93" s="12" customFormat="1" ht="13.5" customHeight="1">
      <c r="B18" s="263">
        <v>5</v>
      </c>
      <c r="C18" s="320" t="s">
        <v>101</v>
      </c>
      <c r="D18" s="74" t="s">
        <v>130</v>
      </c>
      <c r="E18" s="93">
        <v>11</v>
      </c>
      <c r="F18" s="73">
        <v>3</v>
      </c>
      <c r="G18" s="71">
        <f t="shared" si="4"/>
        <v>0.27272727272727271</v>
      </c>
      <c r="H18" s="73">
        <v>8</v>
      </c>
      <c r="I18" s="71">
        <f t="shared" si="5"/>
        <v>0.72727272727272729</v>
      </c>
      <c r="J18" s="93">
        <v>46</v>
      </c>
      <c r="K18" s="73">
        <v>6</v>
      </c>
      <c r="L18" s="71">
        <f t="shared" si="6"/>
        <v>0.13043478260869565</v>
      </c>
      <c r="M18" s="73">
        <v>40</v>
      </c>
      <c r="N18" s="71">
        <f t="shared" si="7"/>
        <v>0.86956521739130432</v>
      </c>
      <c r="O18" s="93">
        <v>2709</v>
      </c>
      <c r="P18" s="73">
        <v>477</v>
      </c>
      <c r="Q18" s="71">
        <f t="shared" si="8"/>
        <v>0.17607973421926909</v>
      </c>
      <c r="R18" s="73">
        <v>2232</v>
      </c>
      <c r="S18" s="71">
        <f t="shared" si="9"/>
        <v>0.82392026578073085</v>
      </c>
      <c r="T18" s="93">
        <v>2104</v>
      </c>
      <c r="U18" s="73">
        <v>289</v>
      </c>
      <c r="V18" s="71">
        <f t="shared" si="10"/>
        <v>0.1373574144486692</v>
      </c>
      <c r="W18" s="73">
        <v>1815</v>
      </c>
      <c r="X18" s="71">
        <f t="shared" si="11"/>
        <v>0.86264258555133078</v>
      </c>
      <c r="Y18" s="93">
        <v>1359</v>
      </c>
      <c r="Z18" s="73">
        <v>111</v>
      </c>
      <c r="AA18" s="71">
        <f t="shared" si="12"/>
        <v>8.1677704194260486E-2</v>
      </c>
      <c r="AB18" s="73">
        <v>1248</v>
      </c>
      <c r="AC18" s="71">
        <f t="shared" si="13"/>
        <v>0.91832229580573954</v>
      </c>
      <c r="AD18" s="93">
        <v>660</v>
      </c>
      <c r="AE18" s="73">
        <v>45</v>
      </c>
      <c r="AF18" s="71">
        <f t="shared" si="14"/>
        <v>6.8181818181818177E-2</v>
      </c>
      <c r="AG18" s="73">
        <v>615</v>
      </c>
      <c r="AH18" s="71">
        <f t="shared" si="15"/>
        <v>0.93181818181818177</v>
      </c>
      <c r="AI18" s="93">
        <v>202</v>
      </c>
      <c r="AJ18" s="73">
        <v>9</v>
      </c>
      <c r="AK18" s="71">
        <f t="shared" si="16"/>
        <v>4.4554455445544552E-2</v>
      </c>
      <c r="AL18" s="73">
        <v>193</v>
      </c>
      <c r="AM18" s="71">
        <f t="shared" si="17"/>
        <v>0.95544554455445541</v>
      </c>
      <c r="AN18" s="93">
        <f t="shared" si="18"/>
        <v>7091</v>
      </c>
      <c r="AO18" s="73">
        <f t="shared" si="19"/>
        <v>940</v>
      </c>
      <c r="AP18" s="71">
        <f t="shared" si="20"/>
        <v>0.1325624030461148</v>
      </c>
      <c r="AQ18" s="72">
        <f t="shared" si="0"/>
        <v>6151</v>
      </c>
      <c r="AR18" s="71">
        <f t="shared" si="21"/>
        <v>0.86743759695388523</v>
      </c>
      <c r="AS18" s="90"/>
      <c r="AT18" s="263">
        <v>5</v>
      </c>
      <c r="AU18" s="320" t="s">
        <v>101</v>
      </c>
      <c r="AV18" s="11" t="s">
        <v>123</v>
      </c>
      <c r="AW18" s="204">
        <v>6662</v>
      </c>
      <c r="AX18" s="38">
        <v>780</v>
      </c>
      <c r="AY18" s="84">
        <v>0.11708195737015911</v>
      </c>
      <c r="AZ18" s="38">
        <v>5882</v>
      </c>
      <c r="BA18" s="84">
        <v>0.88291804262984086</v>
      </c>
      <c r="BB18" s="90"/>
      <c r="BC18" s="53">
        <v>13</v>
      </c>
      <c r="BD18" s="11" t="s">
        <v>106</v>
      </c>
      <c r="BE18" s="36">
        <f t="shared" si="22"/>
        <v>0.14071388385322248</v>
      </c>
      <c r="BF18" s="36">
        <f t="shared" si="23"/>
        <v>0.13435319720924277</v>
      </c>
      <c r="BG18" s="36">
        <f t="shared" si="1"/>
        <v>0.85928611614677752</v>
      </c>
      <c r="BH18" s="36">
        <f t="shared" si="24"/>
        <v>0.86564680279075723</v>
      </c>
      <c r="BI18" s="36">
        <f t="shared" si="2"/>
        <v>8.5299455535390201E-2</v>
      </c>
      <c r="BJ18" s="36">
        <f t="shared" si="25"/>
        <v>9.1070635273211908E-2</v>
      </c>
      <c r="BK18" s="36">
        <f t="shared" si="3"/>
        <v>0.9147005444646098</v>
      </c>
      <c r="BL18" s="36">
        <f t="shared" si="26"/>
        <v>0.90892936472678809</v>
      </c>
      <c r="BN18" s="76" t="s">
        <v>18</v>
      </c>
      <c r="BO18" s="36">
        <f t="shared" si="27"/>
        <v>0.27315815732579413</v>
      </c>
      <c r="BP18" s="36">
        <f t="shared" si="28"/>
        <v>0.26343916104008047</v>
      </c>
      <c r="BQ18" s="192">
        <f t="shared" si="29"/>
        <v>1.0000000000000009</v>
      </c>
      <c r="BR18" s="36">
        <f t="shared" si="30"/>
        <v>0.72684184267420593</v>
      </c>
      <c r="BS18" s="36">
        <f t="shared" si="31"/>
        <v>0.73656083895991953</v>
      </c>
      <c r="BT18" s="192">
        <f t="shared" si="32"/>
        <v>-1.0000000000000009</v>
      </c>
      <c r="BU18" s="36">
        <f t="shared" si="33"/>
        <v>0.19362077255970508</v>
      </c>
      <c r="BV18" s="36">
        <f t="shared" si="34"/>
        <v>0.19985425396247039</v>
      </c>
      <c r="BW18" s="192">
        <f t="shared" si="35"/>
        <v>-0.60000000000000053</v>
      </c>
      <c r="BX18" s="36">
        <f t="shared" si="36"/>
        <v>0.80637922744029489</v>
      </c>
      <c r="BY18" s="36">
        <f t="shared" si="37"/>
        <v>0.80014574603752964</v>
      </c>
      <c r="BZ18" s="192">
        <f t="shared" si="38"/>
        <v>0.60000000000000053</v>
      </c>
      <c r="CB18" s="76" t="s">
        <v>18</v>
      </c>
      <c r="CC18" s="36">
        <f t="shared" si="39"/>
        <v>0.23346069467078409</v>
      </c>
      <c r="CD18" s="36">
        <f t="shared" si="40"/>
        <v>0.22078504936347224</v>
      </c>
      <c r="CE18" s="192">
        <f t="shared" si="41"/>
        <v>1.2000000000000011</v>
      </c>
      <c r="CF18" s="36">
        <f t="shared" si="42"/>
        <v>0.76653930532921588</v>
      </c>
      <c r="CG18" s="36">
        <f t="shared" si="43"/>
        <v>0.77921495063652779</v>
      </c>
      <c r="CH18" s="192">
        <f t="shared" si="44"/>
        <v>-1.2000000000000011</v>
      </c>
      <c r="CI18" s="36">
        <f t="shared" si="45"/>
        <v>0.15873151939329153</v>
      </c>
      <c r="CJ18" s="36">
        <f t="shared" si="46"/>
        <v>0.16630035766685719</v>
      </c>
      <c r="CK18" s="192">
        <f t="shared" si="47"/>
        <v>-0.70000000000000062</v>
      </c>
      <c r="CL18" s="36">
        <f t="shared" si="48"/>
        <v>0.84126848060670845</v>
      </c>
      <c r="CM18" s="36">
        <f t="shared" si="49"/>
        <v>0.83369964233314287</v>
      </c>
      <c r="CN18" s="192">
        <f t="shared" si="50"/>
        <v>0.70000000000000062</v>
      </c>
      <c r="CO18" s="140">
        <v>0</v>
      </c>
    </row>
    <row r="19" spans="2:93" s="12" customFormat="1" ht="13.5" customHeight="1">
      <c r="B19" s="264"/>
      <c r="C19" s="321"/>
      <c r="D19" s="64" t="s">
        <v>129</v>
      </c>
      <c r="E19" s="94">
        <v>1</v>
      </c>
      <c r="F19" s="63">
        <v>0</v>
      </c>
      <c r="G19" s="61">
        <f t="shared" si="4"/>
        <v>0</v>
      </c>
      <c r="H19" s="63">
        <v>1</v>
      </c>
      <c r="I19" s="61">
        <f t="shared" si="5"/>
        <v>1</v>
      </c>
      <c r="J19" s="94">
        <v>9</v>
      </c>
      <c r="K19" s="63">
        <v>1</v>
      </c>
      <c r="L19" s="61">
        <f t="shared" si="6"/>
        <v>0.1111111111111111</v>
      </c>
      <c r="M19" s="63">
        <v>8</v>
      </c>
      <c r="N19" s="61">
        <f t="shared" si="7"/>
        <v>0.88888888888888884</v>
      </c>
      <c r="O19" s="94">
        <v>619</v>
      </c>
      <c r="P19" s="63">
        <v>90</v>
      </c>
      <c r="Q19" s="61">
        <f t="shared" si="8"/>
        <v>0.14539579967689822</v>
      </c>
      <c r="R19" s="63">
        <v>529</v>
      </c>
      <c r="S19" s="61">
        <f t="shared" si="9"/>
        <v>0.8546042003231018</v>
      </c>
      <c r="T19" s="94">
        <v>273</v>
      </c>
      <c r="U19" s="63">
        <v>34</v>
      </c>
      <c r="V19" s="61">
        <f t="shared" si="10"/>
        <v>0.12454212454212454</v>
      </c>
      <c r="W19" s="63">
        <v>239</v>
      </c>
      <c r="X19" s="61">
        <f t="shared" si="11"/>
        <v>0.87545787545787546</v>
      </c>
      <c r="Y19" s="94">
        <v>220</v>
      </c>
      <c r="Z19" s="63">
        <v>8</v>
      </c>
      <c r="AA19" s="61">
        <f t="shared" si="12"/>
        <v>3.6363636363636362E-2</v>
      </c>
      <c r="AB19" s="63">
        <v>212</v>
      </c>
      <c r="AC19" s="61">
        <f t="shared" si="13"/>
        <v>0.96363636363636362</v>
      </c>
      <c r="AD19" s="94">
        <v>128</v>
      </c>
      <c r="AE19" s="63">
        <v>3</v>
      </c>
      <c r="AF19" s="61">
        <f t="shared" si="14"/>
        <v>2.34375E-2</v>
      </c>
      <c r="AG19" s="63">
        <v>125</v>
      </c>
      <c r="AH19" s="61">
        <f t="shared" si="15"/>
        <v>0.9765625</v>
      </c>
      <c r="AI19" s="94">
        <v>152</v>
      </c>
      <c r="AJ19" s="63">
        <v>1</v>
      </c>
      <c r="AK19" s="61">
        <f t="shared" si="16"/>
        <v>6.5789473684210523E-3</v>
      </c>
      <c r="AL19" s="63">
        <v>151</v>
      </c>
      <c r="AM19" s="61">
        <f t="shared" si="17"/>
        <v>0.99342105263157898</v>
      </c>
      <c r="AN19" s="94">
        <f t="shared" si="18"/>
        <v>1402</v>
      </c>
      <c r="AO19" s="63">
        <f t="shared" si="19"/>
        <v>137</v>
      </c>
      <c r="AP19" s="61">
        <f t="shared" si="20"/>
        <v>9.7717546362339522E-2</v>
      </c>
      <c r="AQ19" s="62">
        <f t="shared" si="0"/>
        <v>1265</v>
      </c>
      <c r="AR19" s="61">
        <f t="shared" si="21"/>
        <v>0.90228245363766046</v>
      </c>
      <c r="AS19" s="90"/>
      <c r="AT19" s="264"/>
      <c r="AU19" s="321"/>
      <c r="AV19" s="11" t="s">
        <v>129</v>
      </c>
      <c r="AW19" s="204">
        <v>1112</v>
      </c>
      <c r="AX19" s="38">
        <v>113</v>
      </c>
      <c r="AY19" s="84">
        <v>0.10161870503597123</v>
      </c>
      <c r="AZ19" s="38">
        <v>999</v>
      </c>
      <c r="BA19" s="84">
        <v>0.89838129496402874</v>
      </c>
      <c r="BB19" s="90"/>
      <c r="BC19" s="53">
        <v>14</v>
      </c>
      <c r="BD19" s="11" t="s">
        <v>107</v>
      </c>
      <c r="BE19" s="36">
        <f t="shared" si="22"/>
        <v>0.15994932298677647</v>
      </c>
      <c r="BF19" s="36">
        <f t="shared" si="23"/>
        <v>0.13937541308658294</v>
      </c>
      <c r="BG19" s="36">
        <f t="shared" si="1"/>
        <v>0.84005067701322356</v>
      </c>
      <c r="BH19" s="36">
        <f t="shared" si="24"/>
        <v>0.86062458691341703</v>
      </c>
      <c r="BI19" s="36">
        <f t="shared" si="2"/>
        <v>0.10528778661675246</v>
      </c>
      <c r="BJ19" s="36">
        <f t="shared" si="25"/>
        <v>0.119102416570771</v>
      </c>
      <c r="BK19" s="36">
        <f t="shared" si="3"/>
        <v>0.89471221338324758</v>
      </c>
      <c r="BL19" s="36">
        <f t="shared" si="26"/>
        <v>0.88089758342922897</v>
      </c>
      <c r="BN19" s="76" t="s">
        <v>41</v>
      </c>
      <c r="BO19" s="36">
        <f t="shared" si="27"/>
        <v>0.21642201114687182</v>
      </c>
      <c r="BP19" s="36">
        <f t="shared" si="28"/>
        <v>0.19996739219042961</v>
      </c>
      <c r="BQ19" s="192">
        <f t="shared" si="29"/>
        <v>1.5999999999999988</v>
      </c>
      <c r="BR19" s="36">
        <f t="shared" si="30"/>
        <v>0.78357798885312824</v>
      </c>
      <c r="BS19" s="36">
        <f t="shared" si="31"/>
        <v>0.80003260780957042</v>
      </c>
      <c r="BT19" s="192">
        <f t="shared" si="32"/>
        <v>-1.6000000000000014</v>
      </c>
      <c r="BU19" s="36">
        <f t="shared" si="33"/>
        <v>0.12625698324022347</v>
      </c>
      <c r="BV19" s="36">
        <f t="shared" si="34"/>
        <v>0.13492575855390573</v>
      </c>
      <c r="BW19" s="192">
        <f t="shared" si="35"/>
        <v>-0.9000000000000008</v>
      </c>
      <c r="BX19" s="36">
        <f t="shared" si="36"/>
        <v>0.8737430167597765</v>
      </c>
      <c r="BY19" s="36">
        <f t="shared" si="37"/>
        <v>0.86507424144609424</v>
      </c>
      <c r="BZ19" s="192">
        <f t="shared" si="38"/>
        <v>0.9000000000000008</v>
      </c>
      <c r="CB19" s="76" t="s">
        <v>41</v>
      </c>
      <c r="CC19" s="36">
        <f t="shared" si="39"/>
        <v>0.23346069467078409</v>
      </c>
      <c r="CD19" s="36">
        <f t="shared" si="40"/>
        <v>0.22078504936347224</v>
      </c>
      <c r="CE19" s="192">
        <f t="shared" si="41"/>
        <v>1.2000000000000011</v>
      </c>
      <c r="CF19" s="36">
        <f t="shared" si="42"/>
        <v>0.76653930532921588</v>
      </c>
      <c r="CG19" s="36">
        <f t="shared" si="43"/>
        <v>0.77921495063652779</v>
      </c>
      <c r="CH19" s="192">
        <f t="shared" si="44"/>
        <v>-1.2000000000000011</v>
      </c>
      <c r="CI19" s="36">
        <f t="shared" si="45"/>
        <v>0.15873151939329153</v>
      </c>
      <c r="CJ19" s="36">
        <f t="shared" si="46"/>
        <v>0.16630035766685719</v>
      </c>
      <c r="CK19" s="192">
        <f t="shared" si="47"/>
        <v>-0.70000000000000062</v>
      </c>
      <c r="CL19" s="36">
        <f t="shared" si="48"/>
        <v>0.84126848060670845</v>
      </c>
      <c r="CM19" s="36">
        <f t="shared" si="49"/>
        <v>0.83369964233314287</v>
      </c>
      <c r="CN19" s="192">
        <f t="shared" si="50"/>
        <v>0.70000000000000062</v>
      </c>
      <c r="CO19" s="140">
        <v>0</v>
      </c>
    </row>
    <row r="20" spans="2:93" s="12" customFormat="1" ht="13.5" customHeight="1">
      <c r="B20" s="265"/>
      <c r="C20" s="322"/>
      <c r="D20" s="70" t="s">
        <v>128</v>
      </c>
      <c r="E20" s="95">
        <v>12</v>
      </c>
      <c r="F20" s="69">
        <v>3</v>
      </c>
      <c r="G20" s="13">
        <f t="shared" si="4"/>
        <v>0.25</v>
      </c>
      <c r="H20" s="69">
        <v>9</v>
      </c>
      <c r="I20" s="13">
        <f t="shared" si="5"/>
        <v>0.75</v>
      </c>
      <c r="J20" s="95">
        <v>55</v>
      </c>
      <c r="K20" s="69">
        <v>7</v>
      </c>
      <c r="L20" s="13">
        <f t="shared" si="6"/>
        <v>0.12727272727272726</v>
      </c>
      <c r="M20" s="69">
        <v>48</v>
      </c>
      <c r="N20" s="13">
        <f t="shared" si="7"/>
        <v>0.87272727272727268</v>
      </c>
      <c r="O20" s="95">
        <v>3328</v>
      </c>
      <c r="P20" s="69">
        <v>567</v>
      </c>
      <c r="Q20" s="13">
        <f t="shared" si="8"/>
        <v>0.17037259615384615</v>
      </c>
      <c r="R20" s="69">
        <v>2761</v>
      </c>
      <c r="S20" s="13">
        <f t="shared" si="9"/>
        <v>0.82962740384615385</v>
      </c>
      <c r="T20" s="95">
        <v>2377</v>
      </c>
      <c r="U20" s="69">
        <v>323</v>
      </c>
      <c r="V20" s="13">
        <f t="shared" si="10"/>
        <v>0.13588557004627683</v>
      </c>
      <c r="W20" s="69">
        <v>2054</v>
      </c>
      <c r="X20" s="13">
        <f t="shared" si="11"/>
        <v>0.86411442995372323</v>
      </c>
      <c r="Y20" s="95">
        <v>1579</v>
      </c>
      <c r="Z20" s="69">
        <v>119</v>
      </c>
      <c r="AA20" s="13">
        <f t="shared" si="12"/>
        <v>7.5364154528182389E-2</v>
      </c>
      <c r="AB20" s="69">
        <v>1460</v>
      </c>
      <c r="AC20" s="13">
        <f t="shared" si="13"/>
        <v>0.92463584547181765</v>
      </c>
      <c r="AD20" s="95">
        <v>788</v>
      </c>
      <c r="AE20" s="69">
        <v>48</v>
      </c>
      <c r="AF20" s="13">
        <f t="shared" si="14"/>
        <v>6.0913705583756347E-2</v>
      </c>
      <c r="AG20" s="69">
        <v>740</v>
      </c>
      <c r="AH20" s="13">
        <f t="shared" si="15"/>
        <v>0.93908629441624369</v>
      </c>
      <c r="AI20" s="95">
        <v>354</v>
      </c>
      <c r="AJ20" s="69">
        <v>10</v>
      </c>
      <c r="AK20" s="13">
        <f t="shared" si="16"/>
        <v>2.8248587570621469E-2</v>
      </c>
      <c r="AL20" s="69">
        <v>344</v>
      </c>
      <c r="AM20" s="13">
        <f t="shared" si="17"/>
        <v>0.97175141242937857</v>
      </c>
      <c r="AN20" s="95">
        <f t="shared" si="18"/>
        <v>8493</v>
      </c>
      <c r="AO20" s="69">
        <f t="shared" si="19"/>
        <v>1077</v>
      </c>
      <c r="AP20" s="13">
        <f t="shared" si="20"/>
        <v>0.12681031437654539</v>
      </c>
      <c r="AQ20" s="33">
        <f t="shared" si="0"/>
        <v>7416</v>
      </c>
      <c r="AR20" s="13">
        <f t="shared" si="21"/>
        <v>0.87318968562345456</v>
      </c>
      <c r="AS20" s="90"/>
      <c r="AT20" s="265"/>
      <c r="AU20" s="322"/>
      <c r="AV20" s="147" t="s">
        <v>67</v>
      </c>
      <c r="AW20" s="204">
        <v>7774</v>
      </c>
      <c r="AX20" s="38">
        <v>893</v>
      </c>
      <c r="AY20" s="84">
        <v>0.11487007975302289</v>
      </c>
      <c r="AZ20" s="38">
        <v>6881</v>
      </c>
      <c r="BA20" s="84">
        <v>0.88512992024697712</v>
      </c>
      <c r="BB20" s="90"/>
      <c r="BC20" s="53">
        <v>15</v>
      </c>
      <c r="BD20" s="11" t="s">
        <v>108</v>
      </c>
      <c r="BE20" s="36">
        <f t="shared" si="22"/>
        <v>0.16253537620767053</v>
      </c>
      <c r="BF20" s="36">
        <f t="shared" si="23"/>
        <v>0.1528355483412803</v>
      </c>
      <c r="BG20" s="36">
        <f t="shared" si="1"/>
        <v>0.83746462379232944</v>
      </c>
      <c r="BH20" s="36">
        <f t="shared" si="24"/>
        <v>0.84716445165871967</v>
      </c>
      <c r="BI20" s="36">
        <f t="shared" si="2"/>
        <v>0.10833559598153679</v>
      </c>
      <c r="BJ20" s="36">
        <f t="shared" si="25"/>
        <v>0.11496965610249495</v>
      </c>
      <c r="BK20" s="36">
        <f t="shared" si="3"/>
        <v>0.89166440401846325</v>
      </c>
      <c r="BL20" s="36">
        <f t="shared" si="26"/>
        <v>0.88503034389750501</v>
      </c>
      <c r="BN20" s="76" t="s">
        <v>21</v>
      </c>
      <c r="BO20" s="36">
        <f t="shared" si="27"/>
        <v>0.30139657775541018</v>
      </c>
      <c r="BP20" s="36">
        <f t="shared" si="28"/>
        <v>0.29848107895770593</v>
      </c>
      <c r="BQ20" s="192">
        <f t="shared" si="29"/>
        <v>0.30000000000000027</v>
      </c>
      <c r="BR20" s="36">
        <f t="shared" si="30"/>
        <v>0.69860342224458982</v>
      </c>
      <c r="BS20" s="36">
        <f t="shared" si="31"/>
        <v>0.70151892104229407</v>
      </c>
      <c r="BT20" s="192">
        <f t="shared" si="32"/>
        <v>-0.30000000000000027</v>
      </c>
      <c r="BU20" s="36">
        <f t="shared" si="33"/>
        <v>0.20208473436449226</v>
      </c>
      <c r="BV20" s="36">
        <f t="shared" si="34"/>
        <v>0.21845425867507887</v>
      </c>
      <c r="BW20" s="192">
        <f t="shared" si="35"/>
        <v>-1.5999999999999988</v>
      </c>
      <c r="BX20" s="36">
        <f t="shared" si="36"/>
        <v>0.79791526563550774</v>
      </c>
      <c r="BY20" s="36">
        <f t="shared" si="37"/>
        <v>0.78154574132492116</v>
      </c>
      <c r="BZ20" s="192">
        <f t="shared" si="38"/>
        <v>1.6000000000000014</v>
      </c>
      <c r="CB20" s="76" t="s">
        <v>21</v>
      </c>
      <c r="CC20" s="36">
        <f t="shared" si="39"/>
        <v>0.23346069467078409</v>
      </c>
      <c r="CD20" s="36">
        <f t="shared" si="40"/>
        <v>0.22078504936347224</v>
      </c>
      <c r="CE20" s="192">
        <f t="shared" si="41"/>
        <v>1.2000000000000011</v>
      </c>
      <c r="CF20" s="36">
        <f t="shared" si="42"/>
        <v>0.76653930532921588</v>
      </c>
      <c r="CG20" s="36">
        <f t="shared" si="43"/>
        <v>0.77921495063652779</v>
      </c>
      <c r="CH20" s="192">
        <f t="shared" si="44"/>
        <v>-1.2000000000000011</v>
      </c>
      <c r="CI20" s="36">
        <f t="shared" si="45"/>
        <v>0.15873151939329153</v>
      </c>
      <c r="CJ20" s="36">
        <f t="shared" si="46"/>
        <v>0.16630035766685719</v>
      </c>
      <c r="CK20" s="192">
        <f t="shared" si="47"/>
        <v>-0.70000000000000062</v>
      </c>
      <c r="CL20" s="36">
        <f t="shared" si="48"/>
        <v>0.84126848060670845</v>
      </c>
      <c r="CM20" s="36">
        <f t="shared" si="49"/>
        <v>0.83369964233314287</v>
      </c>
      <c r="CN20" s="192">
        <f t="shared" si="50"/>
        <v>0.70000000000000062</v>
      </c>
      <c r="CO20" s="140">
        <v>0</v>
      </c>
    </row>
    <row r="21" spans="2:93" s="12" customFormat="1" ht="13.5" customHeight="1">
      <c r="B21" s="263">
        <v>6</v>
      </c>
      <c r="C21" s="320" t="s">
        <v>102</v>
      </c>
      <c r="D21" s="74" t="s">
        <v>130</v>
      </c>
      <c r="E21" s="93">
        <v>15</v>
      </c>
      <c r="F21" s="73">
        <v>5</v>
      </c>
      <c r="G21" s="71">
        <f t="shared" si="4"/>
        <v>0.33333333333333331</v>
      </c>
      <c r="H21" s="73">
        <v>10</v>
      </c>
      <c r="I21" s="71">
        <f t="shared" si="5"/>
        <v>0.66666666666666663</v>
      </c>
      <c r="J21" s="93">
        <v>55</v>
      </c>
      <c r="K21" s="73">
        <v>2</v>
      </c>
      <c r="L21" s="71">
        <f t="shared" si="6"/>
        <v>3.6363636363636362E-2</v>
      </c>
      <c r="M21" s="73">
        <v>53</v>
      </c>
      <c r="N21" s="71">
        <f t="shared" si="7"/>
        <v>0.96363636363636362</v>
      </c>
      <c r="O21" s="93">
        <v>3382</v>
      </c>
      <c r="P21" s="73">
        <v>540</v>
      </c>
      <c r="Q21" s="71">
        <f t="shared" si="8"/>
        <v>0.1596688350088705</v>
      </c>
      <c r="R21" s="73">
        <v>2842</v>
      </c>
      <c r="S21" s="71">
        <f t="shared" si="9"/>
        <v>0.84033116499112948</v>
      </c>
      <c r="T21" s="93">
        <v>3187</v>
      </c>
      <c r="U21" s="73">
        <v>416</v>
      </c>
      <c r="V21" s="71">
        <f t="shared" si="10"/>
        <v>0.13053027925949168</v>
      </c>
      <c r="W21" s="73">
        <v>2771</v>
      </c>
      <c r="X21" s="71">
        <f t="shared" si="11"/>
        <v>0.86946972074050832</v>
      </c>
      <c r="Y21" s="93">
        <v>2037</v>
      </c>
      <c r="Z21" s="73">
        <v>177</v>
      </c>
      <c r="AA21" s="71">
        <f t="shared" si="12"/>
        <v>8.6892488954344621E-2</v>
      </c>
      <c r="AB21" s="73">
        <v>1860</v>
      </c>
      <c r="AC21" s="71">
        <f t="shared" si="13"/>
        <v>0.91310751104565535</v>
      </c>
      <c r="AD21" s="93">
        <v>919</v>
      </c>
      <c r="AE21" s="73">
        <v>52</v>
      </c>
      <c r="AF21" s="71">
        <f t="shared" si="14"/>
        <v>5.6583242655059846E-2</v>
      </c>
      <c r="AG21" s="73">
        <v>867</v>
      </c>
      <c r="AH21" s="71">
        <f t="shared" si="15"/>
        <v>0.94341675734494013</v>
      </c>
      <c r="AI21" s="93">
        <v>259</v>
      </c>
      <c r="AJ21" s="73">
        <v>13</v>
      </c>
      <c r="AK21" s="71">
        <f t="shared" si="16"/>
        <v>5.019305019305019E-2</v>
      </c>
      <c r="AL21" s="73">
        <v>246</v>
      </c>
      <c r="AM21" s="71">
        <f t="shared" si="17"/>
        <v>0.9498069498069498</v>
      </c>
      <c r="AN21" s="93">
        <f t="shared" si="18"/>
        <v>9854</v>
      </c>
      <c r="AO21" s="73">
        <f t="shared" si="19"/>
        <v>1205</v>
      </c>
      <c r="AP21" s="71">
        <f t="shared" si="20"/>
        <v>0.12228536634869089</v>
      </c>
      <c r="AQ21" s="72">
        <f t="shared" si="0"/>
        <v>8649</v>
      </c>
      <c r="AR21" s="71">
        <f t="shared" si="21"/>
        <v>0.87771463365130908</v>
      </c>
      <c r="AS21" s="90"/>
      <c r="AT21" s="263">
        <v>6</v>
      </c>
      <c r="AU21" s="320" t="s">
        <v>102</v>
      </c>
      <c r="AV21" s="11" t="s">
        <v>123</v>
      </c>
      <c r="AW21" s="204">
        <v>9588</v>
      </c>
      <c r="AX21" s="38">
        <v>1160</v>
      </c>
      <c r="AY21" s="84">
        <v>0.12098456403838131</v>
      </c>
      <c r="AZ21" s="38">
        <v>8428</v>
      </c>
      <c r="BA21" s="84">
        <v>0.87901543596161869</v>
      </c>
      <c r="BB21" s="90"/>
      <c r="BC21" s="53">
        <v>16</v>
      </c>
      <c r="BD21" s="11" t="s">
        <v>54</v>
      </c>
      <c r="BE21" s="36">
        <f t="shared" si="22"/>
        <v>0.16462440063931805</v>
      </c>
      <c r="BF21" s="36">
        <f t="shared" si="23"/>
        <v>0.14786729857819905</v>
      </c>
      <c r="BG21" s="36">
        <f t="shared" si="1"/>
        <v>0.83537559936068195</v>
      </c>
      <c r="BH21" s="36">
        <f t="shared" si="24"/>
        <v>0.85213270142180098</v>
      </c>
      <c r="BI21" s="36">
        <f t="shared" si="2"/>
        <v>9.5313115399763684E-2</v>
      </c>
      <c r="BJ21" s="36">
        <f t="shared" si="25"/>
        <v>0.10593654042988741</v>
      </c>
      <c r="BK21" s="36">
        <f t="shared" si="3"/>
        <v>0.90468688460023627</v>
      </c>
      <c r="BL21" s="36">
        <f t="shared" si="26"/>
        <v>0.89406345957011257</v>
      </c>
      <c r="BN21" s="76" t="s">
        <v>13</v>
      </c>
      <c r="BO21" s="36">
        <f t="shared" si="27"/>
        <v>0.29034898881174009</v>
      </c>
      <c r="BP21" s="36">
        <f t="shared" si="28"/>
        <v>0.28093901505486091</v>
      </c>
      <c r="BQ21" s="192">
        <f t="shared" si="29"/>
        <v>0.89999999999999525</v>
      </c>
      <c r="BR21" s="36">
        <f t="shared" si="30"/>
        <v>0.70965101118825991</v>
      </c>
      <c r="BS21" s="36">
        <f t="shared" si="31"/>
        <v>0.71906098494513904</v>
      </c>
      <c r="BT21" s="192">
        <f t="shared" si="32"/>
        <v>-0.9000000000000008</v>
      </c>
      <c r="BU21" s="36">
        <f t="shared" si="33"/>
        <v>0.21262626262626264</v>
      </c>
      <c r="BV21" s="36">
        <f t="shared" si="34"/>
        <v>0.22532309421239932</v>
      </c>
      <c r="BW21" s="192">
        <f t="shared" si="35"/>
        <v>-1.2000000000000011</v>
      </c>
      <c r="BX21" s="36">
        <f t="shared" si="36"/>
        <v>0.78737373737373739</v>
      </c>
      <c r="BY21" s="36">
        <f t="shared" si="37"/>
        <v>0.77467690578760062</v>
      </c>
      <c r="BZ21" s="192">
        <f t="shared" si="38"/>
        <v>1.2000000000000011</v>
      </c>
      <c r="CB21" s="76" t="s">
        <v>13</v>
      </c>
      <c r="CC21" s="36">
        <f t="shared" si="39"/>
        <v>0.23346069467078409</v>
      </c>
      <c r="CD21" s="36">
        <f t="shared" si="40"/>
        <v>0.22078504936347224</v>
      </c>
      <c r="CE21" s="192">
        <f t="shared" si="41"/>
        <v>1.2000000000000011</v>
      </c>
      <c r="CF21" s="36">
        <f t="shared" si="42"/>
        <v>0.76653930532921588</v>
      </c>
      <c r="CG21" s="36">
        <f t="shared" si="43"/>
        <v>0.77921495063652779</v>
      </c>
      <c r="CH21" s="192">
        <f t="shared" si="44"/>
        <v>-1.2000000000000011</v>
      </c>
      <c r="CI21" s="36">
        <f t="shared" si="45"/>
        <v>0.15873151939329153</v>
      </c>
      <c r="CJ21" s="36">
        <f t="shared" si="46"/>
        <v>0.16630035766685719</v>
      </c>
      <c r="CK21" s="192">
        <f t="shared" si="47"/>
        <v>-0.70000000000000062</v>
      </c>
      <c r="CL21" s="36">
        <f t="shared" si="48"/>
        <v>0.84126848060670845</v>
      </c>
      <c r="CM21" s="36">
        <f t="shared" si="49"/>
        <v>0.83369964233314287</v>
      </c>
      <c r="CN21" s="192">
        <f t="shared" si="50"/>
        <v>0.70000000000000062</v>
      </c>
      <c r="CO21" s="140">
        <v>0</v>
      </c>
    </row>
    <row r="22" spans="2:93" s="12" customFormat="1" ht="13.5" customHeight="1">
      <c r="B22" s="264"/>
      <c r="C22" s="321"/>
      <c r="D22" s="64" t="s">
        <v>129</v>
      </c>
      <c r="E22" s="94">
        <v>0</v>
      </c>
      <c r="F22" s="63">
        <v>0</v>
      </c>
      <c r="G22" s="61" t="str">
        <f t="shared" si="4"/>
        <v>-</v>
      </c>
      <c r="H22" s="63">
        <v>0</v>
      </c>
      <c r="I22" s="61" t="str">
        <f t="shared" si="5"/>
        <v>-</v>
      </c>
      <c r="J22" s="94">
        <v>10</v>
      </c>
      <c r="K22" s="63">
        <v>0</v>
      </c>
      <c r="L22" s="61">
        <f t="shared" si="6"/>
        <v>0</v>
      </c>
      <c r="M22" s="63">
        <v>10</v>
      </c>
      <c r="N22" s="61">
        <f t="shared" si="7"/>
        <v>1</v>
      </c>
      <c r="O22" s="94">
        <v>691</v>
      </c>
      <c r="P22" s="63">
        <v>96</v>
      </c>
      <c r="Q22" s="61">
        <f t="shared" si="8"/>
        <v>0.13892908827785819</v>
      </c>
      <c r="R22" s="63">
        <v>595</v>
      </c>
      <c r="S22" s="61">
        <f t="shared" si="9"/>
        <v>0.86107091172214179</v>
      </c>
      <c r="T22" s="94">
        <v>388</v>
      </c>
      <c r="U22" s="63">
        <v>51</v>
      </c>
      <c r="V22" s="61">
        <f t="shared" si="10"/>
        <v>0.13144329896907217</v>
      </c>
      <c r="W22" s="63">
        <v>337</v>
      </c>
      <c r="X22" s="61">
        <f t="shared" si="11"/>
        <v>0.86855670103092786</v>
      </c>
      <c r="Y22" s="94">
        <v>281</v>
      </c>
      <c r="Z22" s="63">
        <v>20</v>
      </c>
      <c r="AA22" s="61">
        <f t="shared" si="12"/>
        <v>7.1174377224199295E-2</v>
      </c>
      <c r="AB22" s="63">
        <v>261</v>
      </c>
      <c r="AC22" s="61">
        <f t="shared" si="13"/>
        <v>0.92882562277580072</v>
      </c>
      <c r="AD22" s="94">
        <v>176</v>
      </c>
      <c r="AE22" s="63">
        <v>1</v>
      </c>
      <c r="AF22" s="61">
        <f t="shared" si="14"/>
        <v>5.681818181818182E-3</v>
      </c>
      <c r="AG22" s="63">
        <v>175</v>
      </c>
      <c r="AH22" s="61">
        <f t="shared" si="15"/>
        <v>0.99431818181818177</v>
      </c>
      <c r="AI22" s="94">
        <v>155</v>
      </c>
      <c r="AJ22" s="63">
        <v>0</v>
      </c>
      <c r="AK22" s="61">
        <f t="shared" si="16"/>
        <v>0</v>
      </c>
      <c r="AL22" s="63">
        <v>155</v>
      </c>
      <c r="AM22" s="61">
        <f t="shared" si="17"/>
        <v>1</v>
      </c>
      <c r="AN22" s="94">
        <f t="shared" si="18"/>
        <v>1701</v>
      </c>
      <c r="AO22" s="63">
        <f t="shared" si="19"/>
        <v>168</v>
      </c>
      <c r="AP22" s="61">
        <f t="shared" si="20"/>
        <v>9.8765432098765427E-2</v>
      </c>
      <c r="AQ22" s="62">
        <f t="shared" si="0"/>
        <v>1533</v>
      </c>
      <c r="AR22" s="61">
        <f t="shared" si="21"/>
        <v>0.90123456790123457</v>
      </c>
      <c r="AS22" s="90"/>
      <c r="AT22" s="264"/>
      <c r="AU22" s="321"/>
      <c r="AV22" s="11" t="s">
        <v>129</v>
      </c>
      <c r="AW22" s="204">
        <v>1383</v>
      </c>
      <c r="AX22" s="38">
        <v>131</v>
      </c>
      <c r="AY22" s="84">
        <v>9.4721619667389734E-2</v>
      </c>
      <c r="AZ22" s="38">
        <v>1252</v>
      </c>
      <c r="BA22" s="84">
        <v>0.90527838033261032</v>
      </c>
      <c r="BB22" s="90"/>
      <c r="BC22" s="53">
        <v>17</v>
      </c>
      <c r="BD22" s="11" t="s">
        <v>109</v>
      </c>
      <c r="BE22" s="36">
        <f t="shared" si="22"/>
        <v>0.16163861543347094</v>
      </c>
      <c r="BF22" s="36">
        <f t="shared" si="23"/>
        <v>0.15243468258750068</v>
      </c>
      <c r="BG22" s="36">
        <f t="shared" si="1"/>
        <v>0.83836138456652909</v>
      </c>
      <c r="BH22" s="36">
        <f t="shared" si="24"/>
        <v>0.8475653174124993</v>
      </c>
      <c r="BI22" s="36">
        <f t="shared" si="2"/>
        <v>9.6966091612135638E-2</v>
      </c>
      <c r="BJ22" s="36">
        <f t="shared" si="25"/>
        <v>0.11403169694626981</v>
      </c>
      <c r="BK22" s="36">
        <f t="shared" si="3"/>
        <v>0.90303390838786435</v>
      </c>
      <c r="BL22" s="36">
        <f t="shared" si="26"/>
        <v>0.8859683030537302</v>
      </c>
      <c r="BN22" s="76" t="s">
        <v>22</v>
      </c>
      <c r="BO22" s="36">
        <f t="shared" si="27"/>
        <v>0.32779685828500649</v>
      </c>
      <c r="BP22" s="36">
        <f t="shared" si="28"/>
        <v>0.31009771986970686</v>
      </c>
      <c r="BQ22" s="192">
        <f t="shared" si="29"/>
        <v>1.8000000000000016</v>
      </c>
      <c r="BR22" s="36">
        <f t="shared" si="30"/>
        <v>0.67220314171499351</v>
      </c>
      <c r="BS22" s="36">
        <f t="shared" si="31"/>
        <v>0.6899022801302932</v>
      </c>
      <c r="BT22" s="192">
        <f t="shared" si="32"/>
        <v>-1.7999999999999905</v>
      </c>
      <c r="BU22" s="36">
        <f t="shared" si="33"/>
        <v>0.22381679389312978</v>
      </c>
      <c r="BV22" s="36">
        <f t="shared" si="34"/>
        <v>0.22153846153846155</v>
      </c>
      <c r="BW22" s="192">
        <f t="shared" si="35"/>
        <v>0.20000000000000018</v>
      </c>
      <c r="BX22" s="36">
        <f t="shared" si="36"/>
        <v>0.77618320610687019</v>
      </c>
      <c r="BY22" s="36">
        <f t="shared" si="37"/>
        <v>0.77846153846153843</v>
      </c>
      <c r="BZ22" s="192">
        <f t="shared" si="38"/>
        <v>-0.20000000000000018</v>
      </c>
      <c r="CB22" s="76" t="s">
        <v>22</v>
      </c>
      <c r="CC22" s="36">
        <f t="shared" si="39"/>
        <v>0.23346069467078409</v>
      </c>
      <c r="CD22" s="36">
        <f t="shared" si="40"/>
        <v>0.22078504936347224</v>
      </c>
      <c r="CE22" s="192">
        <f t="shared" si="41"/>
        <v>1.2000000000000011</v>
      </c>
      <c r="CF22" s="36">
        <f t="shared" si="42"/>
        <v>0.76653930532921588</v>
      </c>
      <c r="CG22" s="36">
        <f t="shared" si="43"/>
        <v>0.77921495063652779</v>
      </c>
      <c r="CH22" s="192">
        <f t="shared" si="44"/>
        <v>-1.2000000000000011</v>
      </c>
      <c r="CI22" s="36">
        <f t="shared" si="45"/>
        <v>0.15873151939329153</v>
      </c>
      <c r="CJ22" s="36">
        <f t="shared" si="46"/>
        <v>0.16630035766685719</v>
      </c>
      <c r="CK22" s="192">
        <f t="shared" si="47"/>
        <v>-0.70000000000000062</v>
      </c>
      <c r="CL22" s="36">
        <f t="shared" si="48"/>
        <v>0.84126848060670845</v>
      </c>
      <c r="CM22" s="36">
        <f t="shared" si="49"/>
        <v>0.83369964233314287</v>
      </c>
      <c r="CN22" s="192">
        <f t="shared" si="50"/>
        <v>0.70000000000000062</v>
      </c>
      <c r="CO22" s="140">
        <v>0</v>
      </c>
    </row>
    <row r="23" spans="2:93" s="12" customFormat="1" ht="13.5" customHeight="1">
      <c r="B23" s="265"/>
      <c r="C23" s="322"/>
      <c r="D23" s="70" t="s">
        <v>128</v>
      </c>
      <c r="E23" s="95">
        <v>15</v>
      </c>
      <c r="F23" s="69">
        <v>5</v>
      </c>
      <c r="G23" s="13">
        <f t="shared" si="4"/>
        <v>0.33333333333333331</v>
      </c>
      <c r="H23" s="69">
        <v>10</v>
      </c>
      <c r="I23" s="13">
        <f t="shared" si="5"/>
        <v>0.66666666666666663</v>
      </c>
      <c r="J23" s="95">
        <v>65</v>
      </c>
      <c r="K23" s="69">
        <v>2</v>
      </c>
      <c r="L23" s="13">
        <f t="shared" si="6"/>
        <v>3.0769230769230771E-2</v>
      </c>
      <c r="M23" s="69">
        <v>63</v>
      </c>
      <c r="N23" s="13">
        <f t="shared" si="7"/>
        <v>0.96923076923076923</v>
      </c>
      <c r="O23" s="95">
        <v>4073</v>
      </c>
      <c r="P23" s="69">
        <v>636</v>
      </c>
      <c r="Q23" s="13">
        <f t="shared" si="8"/>
        <v>0.15615025779523692</v>
      </c>
      <c r="R23" s="69">
        <v>3437</v>
      </c>
      <c r="S23" s="13">
        <f t="shared" si="9"/>
        <v>0.84384974220476305</v>
      </c>
      <c r="T23" s="95">
        <v>3575</v>
      </c>
      <c r="U23" s="69">
        <v>467</v>
      </c>
      <c r="V23" s="13">
        <f t="shared" si="10"/>
        <v>0.13062937062937063</v>
      </c>
      <c r="W23" s="69">
        <v>3108</v>
      </c>
      <c r="X23" s="13">
        <f t="shared" si="11"/>
        <v>0.86937062937062937</v>
      </c>
      <c r="Y23" s="95">
        <v>2318</v>
      </c>
      <c r="Z23" s="69">
        <v>197</v>
      </c>
      <c r="AA23" s="13">
        <f t="shared" si="12"/>
        <v>8.4987057808455571E-2</v>
      </c>
      <c r="AB23" s="69">
        <v>2121</v>
      </c>
      <c r="AC23" s="13">
        <f t="shared" si="13"/>
        <v>0.91501294219154439</v>
      </c>
      <c r="AD23" s="95">
        <v>1095</v>
      </c>
      <c r="AE23" s="69">
        <v>53</v>
      </c>
      <c r="AF23" s="13">
        <f t="shared" si="14"/>
        <v>4.8401826484018265E-2</v>
      </c>
      <c r="AG23" s="69">
        <v>1042</v>
      </c>
      <c r="AH23" s="13">
        <f t="shared" si="15"/>
        <v>0.95159817351598175</v>
      </c>
      <c r="AI23" s="95">
        <v>414</v>
      </c>
      <c r="AJ23" s="69">
        <v>13</v>
      </c>
      <c r="AK23" s="13">
        <f t="shared" si="16"/>
        <v>3.140096618357488E-2</v>
      </c>
      <c r="AL23" s="69">
        <v>401</v>
      </c>
      <c r="AM23" s="13">
        <f t="shared" si="17"/>
        <v>0.96859903381642509</v>
      </c>
      <c r="AN23" s="95">
        <f t="shared" si="18"/>
        <v>11555</v>
      </c>
      <c r="AO23" s="69">
        <f t="shared" si="19"/>
        <v>1373</v>
      </c>
      <c r="AP23" s="13">
        <f t="shared" si="20"/>
        <v>0.11882302033751622</v>
      </c>
      <c r="AQ23" s="33">
        <f t="shared" si="0"/>
        <v>10182</v>
      </c>
      <c r="AR23" s="13">
        <f t="shared" si="21"/>
        <v>0.88117697966248376</v>
      </c>
      <c r="AS23" s="90"/>
      <c r="AT23" s="265"/>
      <c r="AU23" s="322"/>
      <c r="AV23" s="147" t="s">
        <v>67</v>
      </c>
      <c r="AW23" s="204">
        <v>10971</v>
      </c>
      <c r="AX23" s="38">
        <v>1291</v>
      </c>
      <c r="AY23" s="84">
        <v>0.11767386746878133</v>
      </c>
      <c r="AZ23" s="38">
        <v>9680</v>
      </c>
      <c r="BA23" s="84">
        <v>0.88232613253121872</v>
      </c>
      <c r="BB23" s="90"/>
      <c r="BC23" s="53">
        <v>18</v>
      </c>
      <c r="BD23" s="11" t="s">
        <v>55</v>
      </c>
      <c r="BE23" s="36">
        <f t="shared" si="22"/>
        <v>0.15799637193516297</v>
      </c>
      <c r="BF23" s="36">
        <f t="shared" si="23"/>
        <v>0.14773275446213219</v>
      </c>
      <c r="BG23" s="36">
        <f t="shared" si="1"/>
        <v>0.84200362806483708</v>
      </c>
      <c r="BH23" s="36">
        <f t="shared" si="24"/>
        <v>0.85226724553786781</v>
      </c>
      <c r="BI23" s="36">
        <f t="shared" si="2"/>
        <v>9.2030676892297436E-2</v>
      </c>
      <c r="BJ23" s="36">
        <f t="shared" si="25"/>
        <v>0.11941580756013746</v>
      </c>
      <c r="BK23" s="36">
        <f t="shared" si="3"/>
        <v>0.90796932310770262</v>
      </c>
      <c r="BL23" s="36">
        <f t="shared" si="26"/>
        <v>0.88058419243986252</v>
      </c>
      <c r="BN23" s="76" t="s">
        <v>23</v>
      </c>
      <c r="BO23" s="36">
        <f t="shared" si="27"/>
        <v>0.19840606364599009</v>
      </c>
      <c r="BP23" s="36">
        <f t="shared" si="28"/>
        <v>0.18124310835122745</v>
      </c>
      <c r="BQ23" s="192">
        <f t="shared" si="29"/>
        <v>1.7000000000000015</v>
      </c>
      <c r="BR23" s="36">
        <f t="shared" si="30"/>
        <v>0.80159393635400988</v>
      </c>
      <c r="BS23" s="36">
        <f t="shared" si="31"/>
        <v>0.81875689164877252</v>
      </c>
      <c r="BT23" s="192">
        <f t="shared" si="32"/>
        <v>-1.6999999999999904</v>
      </c>
      <c r="BU23" s="36">
        <f t="shared" si="33"/>
        <v>0.12949640287769784</v>
      </c>
      <c r="BV23" s="36">
        <f t="shared" si="34"/>
        <v>0.15056266977105162</v>
      </c>
      <c r="BW23" s="192">
        <f t="shared" si="35"/>
        <v>-2.1999999999999993</v>
      </c>
      <c r="BX23" s="36">
        <f t="shared" si="36"/>
        <v>0.87050359712230219</v>
      </c>
      <c r="BY23" s="36">
        <f t="shared" si="37"/>
        <v>0.84943733022894841</v>
      </c>
      <c r="BZ23" s="192">
        <f t="shared" si="38"/>
        <v>2.200000000000002</v>
      </c>
      <c r="CB23" s="76" t="s">
        <v>23</v>
      </c>
      <c r="CC23" s="36">
        <f t="shared" si="39"/>
        <v>0.23346069467078409</v>
      </c>
      <c r="CD23" s="36">
        <f t="shared" si="40"/>
        <v>0.22078504936347224</v>
      </c>
      <c r="CE23" s="192">
        <f t="shared" si="41"/>
        <v>1.2000000000000011</v>
      </c>
      <c r="CF23" s="36">
        <f t="shared" si="42"/>
        <v>0.76653930532921588</v>
      </c>
      <c r="CG23" s="36">
        <f t="shared" si="43"/>
        <v>0.77921495063652779</v>
      </c>
      <c r="CH23" s="192">
        <f t="shared" si="44"/>
        <v>-1.2000000000000011</v>
      </c>
      <c r="CI23" s="36">
        <f t="shared" si="45"/>
        <v>0.15873151939329153</v>
      </c>
      <c r="CJ23" s="36">
        <f t="shared" si="46"/>
        <v>0.16630035766685719</v>
      </c>
      <c r="CK23" s="192">
        <f t="shared" si="47"/>
        <v>-0.70000000000000062</v>
      </c>
      <c r="CL23" s="36">
        <f t="shared" si="48"/>
        <v>0.84126848060670845</v>
      </c>
      <c r="CM23" s="36">
        <f t="shared" si="49"/>
        <v>0.83369964233314287</v>
      </c>
      <c r="CN23" s="192">
        <f t="shared" si="50"/>
        <v>0.70000000000000062</v>
      </c>
      <c r="CO23" s="140">
        <v>0</v>
      </c>
    </row>
    <row r="24" spans="2:93" s="12" customFormat="1" ht="13.5" customHeight="1">
      <c r="B24" s="263">
        <v>7</v>
      </c>
      <c r="C24" s="320" t="s">
        <v>103</v>
      </c>
      <c r="D24" s="74" t="s">
        <v>130</v>
      </c>
      <c r="E24" s="93">
        <v>13</v>
      </c>
      <c r="F24" s="73">
        <v>2</v>
      </c>
      <c r="G24" s="71">
        <f t="shared" si="4"/>
        <v>0.15384615384615385</v>
      </c>
      <c r="H24" s="73">
        <v>11</v>
      </c>
      <c r="I24" s="71">
        <f t="shared" si="5"/>
        <v>0.84615384615384615</v>
      </c>
      <c r="J24" s="93">
        <v>72</v>
      </c>
      <c r="K24" s="73">
        <v>6</v>
      </c>
      <c r="L24" s="71">
        <f t="shared" si="6"/>
        <v>8.3333333333333329E-2</v>
      </c>
      <c r="M24" s="73">
        <v>66</v>
      </c>
      <c r="N24" s="71">
        <f t="shared" si="7"/>
        <v>0.91666666666666663</v>
      </c>
      <c r="O24" s="93">
        <v>3258</v>
      </c>
      <c r="P24" s="73">
        <v>726</v>
      </c>
      <c r="Q24" s="71">
        <f t="shared" si="8"/>
        <v>0.22283609576427257</v>
      </c>
      <c r="R24" s="73">
        <v>2532</v>
      </c>
      <c r="S24" s="71">
        <f t="shared" si="9"/>
        <v>0.77716390423572745</v>
      </c>
      <c r="T24" s="93">
        <v>2873</v>
      </c>
      <c r="U24" s="73">
        <v>522</v>
      </c>
      <c r="V24" s="71">
        <f t="shared" si="10"/>
        <v>0.18169161155586494</v>
      </c>
      <c r="W24" s="73">
        <v>2351</v>
      </c>
      <c r="X24" s="71">
        <f t="shared" si="11"/>
        <v>0.818308388444135</v>
      </c>
      <c r="Y24" s="93">
        <v>1815</v>
      </c>
      <c r="Z24" s="73">
        <v>238</v>
      </c>
      <c r="AA24" s="71">
        <f t="shared" si="12"/>
        <v>0.13112947658402205</v>
      </c>
      <c r="AB24" s="73">
        <v>1577</v>
      </c>
      <c r="AC24" s="71">
        <f t="shared" si="13"/>
        <v>0.86887052341597792</v>
      </c>
      <c r="AD24" s="93">
        <v>769</v>
      </c>
      <c r="AE24" s="73">
        <v>79</v>
      </c>
      <c r="AF24" s="71">
        <f t="shared" si="14"/>
        <v>0.10273081924577374</v>
      </c>
      <c r="AG24" s="73">
        <v>690</v>
      </c>
      <c r="AH24" s="71">
        <f t="shared" si="15"/>
        <v>0.89726918075422624</v>
      </c>
      <c r="AI24" s="93">
        <v>241</v>
      </c>
      <c r="AJ24" s="73">
        <v>8</v>
      </c>
      <c r="AK24" s="71">
        <f t="shared" si="16"/>
        <v>3.3195020746887967E-2</v>
      </c>
      <c r="AL24" s="73">
        <v>233</v>
      </c>
      <c r="AM24" s="71">
        <f t="shared" si="17"/>
        <v>0.96680497925311204</v>
      </c>
      <c r="AN24" s="93">
        <f t="shared" si="18"/>
        <v>9041</v>
      </c>
      <c r="AO24" s="73">
        <f t="shared" si="19"/>
        <v>1581</v>
      </c>
      <c r="AP24" s="71">
        <f t="shared" si="20"/>
        <v>0.17487003650038713</v>
      </c>
      <c r="AQ24" s="72">
        <f t="shared" si="0"/>
        <v>7460</v>
      </c>
      <c r="AR24" s="71">
        <f t="shared" si="21"/>
        <v>0.82512996349961287</v>
      </c>
      <c r="AS24" s="90"/>
      <c r="AT24" s="263">
        <v>7</v>
      </c>
      <c r="AU24" s="320" t="s">
        <v>103</v>
      </c>
      <c r="AV24" s="11" t="s">
        <v>123</v>
      </c>
      <c r="AW24" s="204">
        <v>8739</v>
      </c>
      <c r="AX24" s="38">
        <v>1355</v>
      </c>
      <c r="AY24" s="84">
        <v>0.15505206545371325</v>
      </c>
      <c r="AZ24" s="38">
        <v>7384</v>
      </c>
      <c r="BA24" s="84">
        <v>0.84494793454628681</v>
      </c>
      <c r="BB24" s="90"/>
      <c r="BC24" s="53">
        <v>19</v>
      </c>
      <c r="BD24" s="11" t="s">
        <v>110</v>
      </c>
      <c r="BE24" s="36">
        <f t="shared" si="22"/>
        <v>0.16817145462836297</v>
      </c>
      <c r="BF24" s="36">
        <f t="shared" si="23"/>
        <v>0.15515299418058945</v>
      </c>
      <c r="BG24" s="36">
        <f t="shared" si="1"/>
        <v>0.83182854537163697</v>
      </c>
      <c r="BH24" s="36">
        <f t="shared" si="24"/>
        <v>0.84484700581941052</v>
      </c>
      <c r="BI24" s="36">
        <f t="shared" si="2"/>
        <v>7.6475849731663686E-2</v>
      </c>
      <c r="BJ24" s="36">
        <f t="shared" si="25"/>
        <v>8.2497212931995537E-2</v>
      </c>
      <c r="BK24" s="36">
        <f t="shared" si="3"/>
        <v>0.92352415026833634</v>
      </c>
      <c r="BL24" s="36">
        <f t="shared" si="26"/>
        <v>0.91750278706800448</v>
      </c>
      <c r="BN24" s="76" t="s">
        <v>14</v>
      </c>
      <c r="BO24" s="36">
        <f t="shared" si="27"/>
        <v>0.24768981018981018</v>
      </c>
      <c r="BP24" s="36">
        <f t="shared" si="28"/>
        <v>0.23339633709183341</v>
      </c>
      <c r="BQ24" s="192">
        <f t="shared" si="29"/>
        <v>1.4999999999999987</v>
      </c>
      <c r="BR24" s="36">
        <f t="shared" si="30"/>
        <v>0.75231018981018982</v>
      </c>
      <c r="BS24" s="36">
        <f t="shared" si="31"/>
        <v>0.76660366290816662</v>
      </c>
      <c r="BT24" s="192">
        <f t="shared" si="32"/>
        <v>-1.5000000000000013</v>
      </c>
      <c r="BU24" s="36">
        <f t="shared" si="33"/>
        <v>0.1682825484764543</v>
      </c>
      <c r="BV24" s="36">
        <f t="shared" si="34"/>
        <v>0.17775974025974026</v>
      </c>
      <c r="BW24" s="192">
        <f t="shared" si="35"/>
        <v>-0.99999999999999811</v>
      </c>
      <c r="BX24" s="36">
        <f t="shared" si="36"/>
        <v>0.8317174515235457</v>
      </c>
      <c r="BY24" s="36">
        <f t="shared" si="37"/>
        <v>0.82224025974025972</v>
      </c>
      <c r="BZ24" s="192">
        <f t="shared" si="38"/>
        <v>1.0000000000000009</v>
      </c>
      <c r="CB24" s="76" t="s">
        <v>14</v>
      </c>
      <c r="CC24" s="36">
        <f t="shared" si="39"/>
        <v>0.23346069467078409</v>
      </c>
      <c r="CD24" s="36">
        <f t="shared" si="40"/>
        <v>0.22078504936347224</v>
      </c>
      <c r="CE24" s="192">
        <f t="shared" si="41"/>
        <v>1.2000000000000011</v>
      </c>
      <c r="CF24" s="36">
        <f t="shared" si="42"/>
        <v>0.76653930532921588</v>
      </c>
      <c r="CG24" s="36">
        <f t="shared" si="43"/>
        <v>0.77921495063652779</v>
      </c>
      <c r="CH24" s="192">
        <f t="shared" si="44"/>
        <v>-1.2000000000000011</v>
      </c>
      <c r="CI24" s="36">
        <f t="shared" si="45"/>
        <v>0.15873151939329153</v>
      </c>
      <c r="CJ24" s="36">
        <f t="shared" si="46"/>
        <v>0.16630035766685719</v>
      </c>
      <c r="CK24" s="192">
        <f t="shared" si="47"/>
        <v>-0.70000000000000062</v>
      </c>
      <c r="CL24" s="36">
        <f t="shared" si="48"/>
        <v>0.84126848060670845</v>
      </c>
      <c r="CM24" s="36">
        <f t="shared" si="49"/>
        <v>0.83369964233314287</v>
      </c>
      <c r="CN24" s="192">
        <f t="shared" si="50"/>
        <v>0.70000000000000062</v>
      </c>
      <c r="CO24" s="140">
        <v>0</v>
      </c>
    </row>
    <row r="25" spans="2:93" s="12" customFormat="1" ht="13.5" customHeight="1">
      <c r="B25" s="264"/>
      <c r="C25" s="321"/>
      <c r="D25" s="64" t="s">
        <v>129</v>
      </c>
      <c r="E25" s="94">
        <v>8</v>
      </c>
      <c r="F25" s="63">
        <v>0</v>
      </c>
      <c r="G25" s="61">
        <f t="shared" si="4"/>
        <v>0</v>
      </c>
      <c r="H25" s="63">
        <v>8</v>
      </c>
      <c r="I25" s="61">
        <f t="shared" si="5"/>
        <v>1</v>
      </c>
      <c r="J25" s="94">
        <v>4</v>
      </c>
      <c r="K25" s="63">
        <v>1</v>
      </c>
      <c r="L25" s="61">
        <f t="shared" si="6"/>
        <v>0.25</v>
      </c>
      <c r="M25" s="63">
        <v>3</v>
      </c>
      <c r="N25" s="61">
        <f t="shared" si="7"/>
        <v>0.75</v>
      </c>
      <c r="O25" s="94">
        <v>649</v>
      </c>
      <c r="P25" s="63">
        <v>104</v>
      </c>
      <c r="Q25" s="61">
        <f t="shared" si="8"/>
        <v>0.16024653312788906</v>
      </c>
      <c r="R25" s="63">
        <v>545</v>
      </c>
      <c r="S25" s="61">
        <f t="shared" si="9"/>
        <v>0.83975346687211094</v>
      </c>
      <c r="T25" s="94">
        <v>319</v>
      </c>
      <c r="U25" s="63">
        <v>28</v>
      </c>
      <c r="V25" s="61">
        <f t="shared" si="10"/>
        <v>8.7774294670846395E-2</v>
      </c>
      <c r="W25" s="63">
        <v>291</v>
      </c>
      <c r="X25" s="61">
        <f t="shared" si="11"/>
        <v>0.91222570532915359</v>
      </c>
      <c r="Y25" s="94">
        <v>214</v>
      </c>
      <c r="Z25" s="63">
        <v>12</v>
      </c>
      <c r="AA25" s="61">
        <f t="shared" si="12"/>
        <v>5.6074766355140186E-2</v>
      </c>
      <c r="AB25" s="63">
        <v>202</v>
      </c>
      <c r="AC25" s="61">
        <f t="shared" si="13"/>
        <v>0.94392523364485981</v>
      </c>
      <c r="AD25" s="94">
        <v>138</v>
      </c>
      <c r="AE25" s="63">
        <v>6</v>
      </c>
      <c r="AF25" s="61">
        <f t="shared" si="14"/>
        <v>4.3478260869565216E-2</v>
      </c>
      <c r="AG25" s="63">
        <v>132</v>
      </c>
      <c r="AH25" s="61">
        <f t="shared" si="15"/>
        <v>0.95652173913043481</v>
      </c>
      <c r="AI25" s="94">
        <v>135</v>
      </c>
      <c r="AJ25" s="63">
        <v>0</v>
      </c>
      <c r="AK25" s="61">
        <f t="shared" si="16"/>
        <v>0</v>
      </c>
      <c r="AL25" s="63">
        <v>135</v>
      </c>
      <c r="AM25" s="61">
        <f t="shared" si="17"/>
        <v>1</v>
      </c>
      <c r="AN25" s="94">
        <f t="shared" si="18"/>
        <v>1467</v>
      </c>
      <c r="AO25" s="63">
        <f t="shared" si="19"/>
        <v>151</v>
      </c>
      <c r="AP25" s="61">
        <f t="shared" si="20"/>
        <v>0.10293115201090661</v>
      </c>
      <c r="AQ25" s="62">
        <f t="shared" si="0"/>
        <v>1316</v>
      </c>
      <c r="AR25" s="61">
        <f t="shared" si="21"/>
        <v>0.89706884798909337</v>
      </c>
      <c r="AS25" s="90"/>
      <c r="AT25" s="264"/>
      <c r="AU25" s="321"/>
      <c r="AV25" s="11" t="s">
        <v>129</v>
      </c>
      <c r="AW25" s="204">
        <v>1168</v>
      </c>
      <c r="AX25" s="38">
        <v>127</v>
      </c>
      <c r="AY25" s="84">
        <v>0.10873287671232877</v>
      </c>
      <c r="AZ25" s="38">
        <v>1041</v>
      </c>
      <c r="BA25" s="84">
        <v>0.89126712328767121</v>
      </c>
      <c r="BB25" s="90"/>
      <c r="BC25" s="53">
        <v>20</v>
      </c>
      <c r="BD25" s="11" t="s">
        <v>111</v>
      </c>
      <c r="BE25" s="36">
        <f t="shared" si="22"/>
        <v>0.14465679676985196</v>
      </c>
      <c r="BF25" s="36">
        <f t="shared" si="23"/>
        <v>0.12890756302521009</v>
      </c>
      <c r="BG25" s="36">
        <f t="shared" si="1"/>
        <v>0.85534320323014801</v>
      </c>
      <c r="BH25" s="36">
        <f t="shared" si="24"/>
        <v>0.87109243697478989</v>
      </c>
      <c r="BI25" s="36">
        <f t="shared" si="2"/>
        <v>9.3650333429979707E-2</v>
      </c>
      <c r="BJ25" s="36">
        <f t="shared" si="25"/>
        <v>0.10782865583456426</v>
      </c>
      <c r="BK25" s="36">
        <f t="shared" si="3"/>
        <v>0.90634966657002025</v>
      </c>
      <c r="BL25" s="36">
        <f t="shared" si="26"/>
        <v>0.89217134416543575</v>
      </c>
      <c r="BN25" s="76" t="s">
        <v>42</v>
      </c>
      <c r="BO25" s="36">
        <f t="shared" si="27"/>
        <v>0.34882659117888776</v>
      </c>
      <c r="BP25" s="36">
        <f t="shared" si="28"/>
        <v>0.33882730455075843</v>
      </c>
      <c r="BQ25" s="192">
        <f t="shared" si="29"/>
        <v>0.99999999999999534</v>
      </c>
      <c r="BR25" s="36">
        <f t="shared" si="30"/>
        <v>0.65117340882111219</v>
      </c>
      <c r="BS25" s="36">
        <f t="shared" si="31"/>
        <v>0.66117269544924151</v>
      </c>
      <c r="BT25" s="192">
        <f t="shared" si="32"/>
        <v>-1.0000000000000009</v>
      </c>
      <c r="BU25" s="36">
        <f t="shared" si="33"/>
        <v>0.22820641282565129</v>
      </c>
      <c r="BV25" s="36">
        <f t="shared" si="34"/>
        <v>0.21289954337899544</v>
      </c>
      <c r="BW25" s="192">
        <f t="shared" si="35"/>
        <v>1.5000000000000013</v>
      </c>
      <c r="BX25" s="36">
        <f t="shared" si="36"/>
        <v>0.77179358717434865</v>
      </c>
      <c r="BY25" s="36">
        <f t="shared" si="37"/>
        <v>0.78710045662100458</v>
      </c>
      <c r="BZ25" s="192">
        <f t="shared" si="38"/>
        <v>-1.5000000000000013</v>
      </c>
      <c r="CB25" s="76" t="s">
        <v>42</v>
      </c>
      <c r="CC25" s="36">
        <f t="shared" si="39"/>
        <v>0.23346069467078409</v>
      </c>
      <c r="CD25" s="36">
        <f t="shared" si="40"/>
        <v>0.22078504936347224</v>
      </c>
      <c r="CE25" s="192">
        <f t="shared" si="41"/>
        <v>1.2000000000000011</v>
      </c>
      <c r="CF25" s="36">
        <f t="shared" si="42"/>
        <v>0.76653930532921588</v>
      </c>
      <c r="CG25" s="36">
        <f t="shared" si="43"/>
        <v>0.77921495063652779</v>
      </c>
      <c r="CH25" s="192">
        <f t="shared" si="44"/>
        <v>-1.2000000000000011</v>
      </c>
      <c r="CI25" s="36">
        <f t="shared" si="45"/>
        <v>0.15873151939329153</v>
      </c>
      <c r="CJ25" s="36">
        <f t="shared" si="46"/>
        <v>0.16630035766685719</v>
      </c>
      <c r="CK25" s="192">
        <f t="shared" si="47"/>
        <v>-0.70000000000000062</v>
      </c>
      <c r="CL25" s="36">
        <f t="shared" si="48"/>
        <v>0.84126848060670845</v>
      </c>
      <c r="CM25" s="36">
        <f t="shared" si="49"/>
        <v>0.83369964233314287</v>
      </c>
      <c r="CN25" s="192">
        <f t="shared" si="50"/>
        <v>0.70000000000000062</v>
      </c>
      <c r="CO25" s="140">
        <v>0</v>
      </c>
    </row>
    <row r="26" spans="2:93" s="12" customFormat="1" ht="13.5" customHeight="1">
      <c r="B26" s="265"/>
      <c r="C26" s="322"/>
      <c r="D26" s="70" t="s">
        <v>128</v>
      </c>
      <c r="E26" s="95">
        <v>21</v>
      </c>
      <c r="F26" s="69">
        <v>2</v>
      </c>
      <c r="G26" s="13">
        <f t="shared" si="4"/>
        <v>9.5238095238095233E-2</v>
      </c>
      <c r="H26" s="69">
        <v>19</v>
      </c>
      <c r="I26" s="13">
        <f t="shared" si="5"/>
        <v>0.90476190476190477</v>
      </c>
      <c r="J26" s="95">
        <v>76</v>
      </c>
      <c r="K26" s="69">
        <v>7</v>
      </c>
      <c r="L26" s="13">
        <f t="shared" si="6"/>
        <v>9.2105263157894732E-2</v>
      </c>
      <c r="M26" s="69">
        <v>69</v>
      </c>
      <c r="N26" s="13">
        <f t="shared" si="7"/>
        <v>0.90789473684210531</v>
      </c>
      <c r="O26" s="95">
        <v>3907</v>
      </c>
      <c r="P26" s="69">
        <v>830</v>
      </c>
      <c r="Q26" s="13">
        <f t="shared" si="8"/>
        <v>0.2124392116713591</v>
      </c>
      <c r="R26" s="69">
        <v>3077</v>
      </c>
      <c r="S26" s="13">
        <f t="shared" si="9"/>
        <v>0.78756078832864085</v>
      </c>
      <c r="T26" s="95">
        <v>3192</v>
      </c>
      <c r="U26" s="69">
        <v>550</v>
      </c>
      <c r="V26" s="13">
        <f t="shared" si="10"/>
        <v>0.17230576441102757</v>
      </c>
      <c r="W26" s="69">
        <v>2642</v>
      </c>
      <c r="X26" s="13">
        <f t="shared" si="11"/>
        <v>0.82769423558897248</v>
      </c>
      <c r="Y26" s="95">
        <v>2029</v>
      </c>
      <c r="Z26" s="69">
        <v>250</v>
      </c>
      <c r="AA26" s="13">
        <f t="shared" si="12"/>
        <v>0.12321340561853129</v>
      </c>
      <c r="AB26" s="69">
        <v>1779</v>
      </c>
      <c r="AC26" s="13">
        <f t="shared" si="13"/>
        <v>0.87678659438146866</v>
      </c>
      <c r="AD26" s="95">
        <v>907</v>
      </c>
      <c r="AE26" s="69">
        <v>85</v>
      </c>
      <c r="AF26" s="13">
        <f t="shared" si="14"/>
        <v>9.3715545755237051E-2</v>
      </c>
      <c r="AG26" s="69">
        <v>822</v>
      </c>
      <c r="AH26" s="13">
        <f t="shared" si="15"/>
        <v>0.906284454244763</v>
      </c>
      <c r="AI26" s="95">
        <v>376</v>
      </c>
      <c r="AJ26" s="69">
        <v>8</v>
      </c>
      <c r="AK26" s="13">
        <f t="shared" si="16"/>
        <v>2.1276595744680851E-2</v>
      </c>
      <c r="AL26" s="69">
        <v>368</v>
      </c>
      <c r="AM26" s="13">
        <f t="shared" si="17"/>
        <v>0.97872340425531912</v>
      </c>
      <c r="AN26" s="95">
        <f t="shared" si="18"/>
        <v>10508</v>
      </c>
      <c r="AO26" s="69">
        <f t="shared" si="19"/>
        <v>1732</v>
      </c>
      <c r="AP26" s="13">
        <f t="shared" si="20"/>
        <v>0.16482679862961552</v>
      </c>
      <c r="AQ26" s="33">
        <f t="shared" si="0"/>
        <v>8776</v>
      </c>
      <c r="AR26" s="13">
        <f t="shared" si="21"/>
        <v>0.83517320137038442</v>
      </c>
      <c r="AS26" s="90"/>
      <c r="AT26" s="265"/>
      <c r="AU26" s="322"/>
      <c r="AV26" s="147" t="s">
        <v>67</v>
      </c>
      <c r="AW26" s="204">
        <v>9907</v>
      </c>
      <c r="AX26" s="38">
        <v>1482</v>
      </c>
      <c r="AY26" s="84">
        <v>0.14959119814272737</v>
      </c>
      <c r="AZ26" s="38">
        <v>8425</v>
      </c>
      <c r="BA26" s="84">
        <v>0.85040880185727263</v>
      </c>
      <c r="BB26" s="90"/>
      <c r="BC26" s="53">
        <v>21</v>
      </c>
      <c r="BD26" s="11" t="s">
        <v>112</v>
      </c>
      <c r="BE26" s="36">
        <f t="shared" si="22"/>
        <v>0.16176589712434183</v>
      </c>
      <c r="BF26" s="36">
        <f t="shared" si="23"/>
        <v>0.15011741026501174</v>
      </c>
      <c r="BG26" s="36">
        <f t="shared" si="1"/>
        <v>0.83823410287565814</v>
      </c>
      <c r="BH26" s="36">
        <f t="shared" si="24"/>
        <v>0.84988258973498831</v>
      </c>
      <c r="BI26" s="36">
        <f t="shared" si="2"/>
        <v>0.11183225162256615</v>
      </c>
      <c r="BJ26" s="36">
        <f t="shared" si="25"/>
        <v>0.12411118293471235</v>
      </c>
      <c r="BK26" s="36">
        <f t="shared" si="3"/>
        <v>0.88816774837743384</v>
      </c>
      <c r="BL26" s="36">
        <f t="shared" si="26"/>
        <v>0.87588881706528765</v>
      </c>
      <c r="BN26" s="76" t="s">
        <v>4</v>
      </c>
      <c r="BO26" s="36">
        <f t="shared" si="27"/>
        <v>0.30416928078480582</v>
      </c>
      <c r="BP26" s="36">
        <f t="shared" si="28"/>
        <v>0.2904876580373269</v>
      </c>
      <c r="BQ26" s="192">
        <f t="shared" si="29"/>
        <v>1.4000000000000012</v>
      </c>
      <c r="BR26" s="36">
        <f t="shared" si="30"/>
        <v>0.69583071921519424</v>
      </c>
      <c r="BS26" s="36">
        <f t="shared" si="31"/>
        <v>0.7095123419626731</v>
      </c>
      <c r="BT26" s="192">
        <f t="shared" si="32"/>
        <v>-1.4000000000000012</v>
      </c>
      <c r="BU26" s="36">
        <f t="shared" si="33"/>
        <v>0.19736842105263158</v>
      </c>
      <c r="BV26" s="36">
        <f t="shared" si="34"/>
        <v>0.20985915492957746</v>
      </c>
      <c r="BW26" s="192">
        <f t="shared" si="35"/>
        <v>-1.2999999999999985</v>
      </c>
      <c r="BX26" s="36">
        <f t="shared" si="36"/>
        <v>0.80263157894736847</v>
      </c>
      <c r="BY26" s="36">
        <f t="shared" si="37"/>
        <v>0.79014084507042248</v>
      </c>
      <c r="BZ26" s="192">
        <f t="shared" si="38"/>
        <v>1.3000000000000012</v>
      </c>
      <c r="CB26" s="76" t="s">
        <v>4</v>
      </c>
      <c r="CC26" s="36">
        <f t="shared" si="39"/>
        <v>0.23346069467078409</v>
      </c>
      <c r="CD26" s="36">
        <f t="shared" si="40"/>
        <v>0.22078504936347224</v>
      </c>
      <c r="CE26" s="192">
        <f t="shared" si="41"/>
        <v>1.2000000000000011</v>
      </c>
      <c r="CF26" s="36">
        <f t="shared" si="42"/>
        <v>0.76653930532921588</v>
      </c>
      <c r="CG26" s="36">
        <f t="shared" si="43"/>
        <v>0.77921495063652779</v>
      </c>
      <c r="CH26" s="192">
        <f t="shared" si="44"/>
        <v>-1.2000000000000011</v>
      </c>
      <c r="CI26" s="36">
        <f t="shared" si="45"/>
        <v>0.15873151939329153</v>
      </c>
      <c r="CJ26" s="36">
        <f t="shared" si="46"/>
        <v>0.16630035766685719</v>
      </c>
      <c r="CK26" s="192">
        <f t="shared" si="47"/>
        <v>-0.70000000000000062</v>
      </c>
      <c r="CL26" s="36">
        <f t="shared" si="48"/>
        <v>0.84126848060670845</v>
      </c>
      <c r="CM26" s="36">
        <f t="shared" si="49"/>
        <v>0.83369964233314287</v>
      </c>
      <c r="CN26" s="192">
        <f t="shared" si="50"/>
        <v>0.70000000000000062</v>
      </c>
      <c r="CO26" s="140">
        <v>0</v>
      </c>
    </row>
    <row r="27" spans="2:93" s="12" customFormat="1" ht="13.5" customHeight="1">
      <c r="B27" s="263">
        <v>8</v>
      </c>
      <c r="C27" s="320" t="s">
        <v>51</v>
      </c>
      <c r="D27" s="74" t="s">
        <v>130</v>
      </c>
      <c r="E27" s="93">
        <v>9</v>
      </c>
      <c r="F27" s="73">
        <v>1</v>
      </c>
      <c r="G27" s="71">
        <f t="shared" si="4"/>
        <v>0.1111111111111111</v>
      </c>
      <c r="H27" s="73">
        <v>8</v>
      </c>
      <c r="I27" s="71">
        <f t="shared" si="5"/>
        <v>0.88888888888888884</v>
      </c>
      <c r="J27" s="93">
        <v>34</v>
      </c>
      <c r="K27" s="73">
        <v>10</v>
      </c>
      <c r="L27" s="71">
        <f t="shared" si="6"/>
        <v>0.29411764705882354</v>
      </c>
      <c r="M27" s="73">
        <v>24</v>
      </c>
      <c r="N27" s="71">
        <f t="shared" si="7"/>
        <v>0.70588235294117652</v>
      </c>
      <c r="O27" s="93">
        <v>2496</v>
      </c>
      <c r="P27" s="73">
        <v>485</v>
      </c>
      <c r="Q27" s="71">
        <f t="shared" si="8"/>
        <v>0.19431089743589744</v>
      </c>
      <c r="R27" s="73">
        <v>2011</v>
      </c>
      <c r="S27" s="71">
        <f t="shared" si="9"/>
        <v>0.80568910256410253</v>
      </c>
      <c r="T27" s="93">
        <v>1983</v>
      </c>
      <c r="U27" s="73">
        <v>312</v>
      </c>
      <c r="V27" s="71">
        <f t="shared" si="10"/>
        <v>0.1573373676248109</v>
      </c>
      <c r="W27" s="73">
        <v>1671</v>
      </c>
      <c r="X27" s="71">
        <f t="shared" si="11"/>
        <v>0.84266263237518912</v>
      </c>
      <c r="Y27" s="93">
        <v>1399</v>
      </c>
      <c r="Z27" s="73">
        <v>167</v>
      </c>
      <c r="AA27" s="71">
        <f t="shared" si="12"/>
        <v>0.11937097927090778</v>
      </c>
      <c r="AB27" s="73">
        <v>1232</v>
      </c>
      <c r="AC27" s="71">
        <f t="shared" si="13"/>
        <v>0.88062902072909222</v>
      </c>
      <c r="AD27" s="93">
        <v>760</v>
      </c>
      <c r="AE27" s="73">
        <v>78</v>
      </c>
      <c r="AF27" s="71">
        <f t="shared" si="14"/>
        <v>0.10263157894736842</v>
      </c>
      <c r="AG27" s="73">
        <v>682</v>
      </c>
      <c r="AH27" s="71">
        <f t="shared" si="15"/>
        <v>0.89736842105263159</v>
      </c>
      <c r="AI27" s="93">
        <v>273</v>
      </c>
      <c r="AJ27" s="73">
        <v>27</v>
      </c>
      <c r="AK27" s="71">
        <f t="shared" si="16"/>
        <v>9.8901098901098897E-2</v>
      </c>
      <c r="AL27" s="73">
        <v>246</v>
      </c>
      <c r="AM27" s="71">
        <f t="shared" si="17"/>
        <v>0.90109890109890112</v>
      </c>
      <c r="AN27" s="93">
        <f t="shared" si="18"/>
        <v>6954</v>
      </c>
      <c r="AO27" s="73">
        <f t="shared" si="19"/>
        <v>1080</v>
      </c>
      <c r="AP27" s="71">
        <f t="shared" si="20"/>
        <v>0.15530629853321828</v>
      </c>
      <c r="AQ27" s="73">
        <f t="shared" si="0"/>
        <v>5874</v>
      </c>
      <c r="AR27" s="71">
        <f t="shared" si="21"/>
        <v>0.84469370146678169</v>
      </c>
      <c r="AS27" s="90"/>
      <c r="AT27" s="263">
        <v>8</v>
      </c>
      <c r="AU27" s="320" t="s">
        <v>51</v>
      </c>
      <c r="AV27" s="11" t="s">
        <v>123</v>
      </c>
      <c r="AW27" s="204">
        <v>6620</v>
      </c>
      <c r="AX27" s="38">
        <v>991</v>
      </c>
      <c r="AY27" s="84">
        <v>0.14969788519637461</v>
      </c>
      <c r="AZ27" s="38">
        <v>5629</v>
      </c>
      <c r="BA27" s="84">
        <v>0.85030211480362539</v>
      </c>
      <c r="BB27" s="90"/>
      <c r="BC27" s="53">
        <v>22</v>
      </c>
      <c r="BD27" s="11" t="s">
        <v>56</v>
      </c>
      <c r="BE27" s="36">
        <f t="shared" si="22"/>
        <v>0.14370996828555438</v>
      </c>
      <c r="BF27" s="36">
        <f t="shared" si="23"/>
        <v>0.13258026159334127</v>
      </c>
      <c r="BG27" s="36">
        <f t="shared" si="1"/>
        <v>0.85629003171444562</v>
      </c>
      <c r="BH27" s="36">
        <f t="shared" si="24"/>
        <v>0.86741973840665876</v>
      </c>
      <c r="BI27" s="36">
        <f t="shared" si="2"/>
        <v>0.10053981106612686</v>
      </c>
      <c r="BJ27" s="36">
        <f t="shared" si="25"/>
        <v>0.10326311441553077</v>
      </c>
      <c r="BK27" s="36">
        <f t="shared" si="3"/>
        <v>0.89946018893387314</v>
      </c>
      <c r="BL27" s="36">
        <f t="shared" si="26"/>
        <v>0.89673688558446918</v>
      </c>
      <c r="BN27" s="76" t="s">
        <v>19</v>
      </c>
      <c r="BO27" s="36">
        <f t="shared" si="27"/>
        <v>0.2840486481053372</v>
      </c>
      <c r="BP27" s="36">
        <f t="shared" si="28"/>
        <v>0.24894470240607852</v>
      </c>
      <c r="BQ27" s="192">
        <f t="shared" si="29"/>
        <v>3.4999999999999973</v>
      </c>
      <c r="BR27" s="36">
        <f t="shared" si="30"/>
        <v>0.71595135189466275</v>
      </c>
      <c r="BS27" s="36">
        <f t="shared" si="31"/>
        <v>0.75105529759392153</v>
      </c>
      <c r="BT27" s="192">
        <f t="shared" si="32"/>
        <v>-3.5000000000000031</v>
      </c>
      <c r="BU27" s="36">
        <f t="shared" si="33"/>
        <v>0.19407496977025393</v>
      </c>
      <c r="BV27" s="36">
        <f t="shared" si="34"/>
        <v>0.17027417027417027</v>
      </c>
      <c r="BW27" s="192">
        <f t="shared" si="35"/>
        <v>2.3999999999999995</v>
      </c>
      <c r="BX27" s="36">
        <f t="shared" si="36"/>
        <v>0.80592503022974604</v>
      </c>
      <c r="BY27" s="36">
        <f t="shared" si="37"/>
        <v>0.82972582972582976</v>
      </c>
      <c r="BZ27" s="192">
        <f t="shared" si="38"/>
        <v>-2.399999999999991</v>
      </c>
      <c r="CB27" s="76" t="s">
        <v>19</v>
      </c>
      <c r="CC27" s="36">
        <f t="shared" si="39"/>
        <v>0.23346069467078409</v>
      </c>
      <c r="CD27" s="36">
        <f t="shared" si="40"/>
        <v>0.22078504936347224</v>
      </c>
      <c r="CE27" s="192">
        <f t="shared" si="41"/>
        <v>1.2000000000000011</v>
      </c>
      <c r="CF27" s="36">
        <f t="shared" si="42"/>
        <v>0.76653930532921588</v>
      </c>
      <c r="CG27" s="36">
        <f t="shared" si="43"/>
        <v>0.77921495063652779</v>
      </c>
      <c r="CH27" s="192">
        <f t="shared" si="44"/>
        <v>-1.2000000000000011</v>
      </c>
      <c r="CI27" s="36">
        <f t="shared" si="45"/>
        <v>0.15873151939329153</v>
      </c>
      <c r="CJ27" s="36">
        <f t="shared" si="46"/>
        <v>0.16630035766685719</v>
      </c>
      <c r="CK27" s="192">
        <f t="shared" si="47"/>
        <v>-0.70000000000000062</v>
      </c>
      <c r="CL27" s="36">
        <f t="shared" si="48"/>
        <v>0.84126848060670845</v>
      </c>
      <c r="CM27" s="36">
        <f t="shared" si="49"/>
        <v>0.83369964233314287</v>
      </c>
      <c r="CN27" s="192">
        <f t="shared" si="50"/>
        <v>0.70000000000000062</v>
      </c>
      <c r="CO27" s="140">
        <v>0</v>
      </c>
    </row>
    <row r="28" spans="2:93" s="12" customFormat="1" ht="13.5" customHeight="1">
      <c r="B28" s="264"/>
      <c r="C28" s="321"/>
      <c r="D28" s="64" t="s">
        <v>129</v>
      </c>
      <c r="E28" s="94">
        <v>0</v>
      </c>
      <c r="F28" s="63">
        <v>0</v>
      </c>
      <c r="G28" s="61" t="str">
        <f t="shared" si="4"/>
        <v>-</v>
      </c>
      <c r="H28" s="63">
        <v>0</v>
      </c>
      <c r="I28" s="61" t="str">
        <f t="shared" si="5"/>
        <v>-</v>
      </c>
      <c r="J28" s="94">
        <v>6</v>
      </c>
      <c r="K28" s="63">
        <v>0</v>
      </c>
      <c r="L28" s="61">
        <f t="shared" si="6"/>
        <v>0</v>
      </c>
      <c r="M28" s="63">
        <v>6</v>
      </c>
      <c r="N28" s="61">
        <f t="shared" si="7"/>
        <v>1</v>
      </c>
      <c r="O28" s="94">
        <v>578</v>
      </c>
      <c r="P28" s="63">
        <v>91</v>
      </c>
      <c r="Q28" s="61">
        <f t="shared" si="8"/>
        <v>0.157439446366782</v>
      </c>
      <c r="R28" s="63">
        <v>487</v>
      </c>
      <c r="S28" s="61">
        <f t="shared" si="9"/>
        <v>0.84256055363321802</v>
      </c>
      <c r="T28" s="94">
        <v>280</v>
      </c>
      <c r="U28" s="63">
        <v>37</v>
      </c>
      <c r="V28" s="61">
        <f t="shared" si="10"/>
        <v>0.13214285714285715</v>
      </c>
      <c r="W28" s="63">
        <v>243</v>
      </c>
      <c r="X28" s="61">
        <f t="shared" si="11"/>
        <v>0.86785714285714288</v>
      </c>
      <c r="Y28" s="94">
        <v>203</v>
      </c>
      <c r="Z28" s="63">
        <v>10</v>
      </c>
      <c r="AA28" s="61">
        <f t="shared" si="12"/>
        <v>4.9261083743842367E-2</v>
      </c>
      <c r="AB28" s="63">
        <v>193</v>
      </c>
      <c r="AC28" s="61">
        <f t="shared" si="13"/>
        <v>0.95073891625615758</v>
      </c>
      <c r="AD28" s="94">
        <v>172</v>
      </c>
      <c r="AE28" s="63">
        <v>2</v>
      </c>
      <c r="AF28" s="61">
        <f t="shared" si="14"/>
        <v>1.1627906976744186E-2</v>
      </c>
      <c r="AG28" s="63">
        <v>170</v>
      </c>
      <c r="AH28" s="61">
        <f t="shared" si="15"/>
        <v>0.98837209302325579</v>
      </c>
      <c r="AI28" s="94">
        <v>164</v>
      </c>
      <c r="AJ28" s="63">
        <v>1</v>
      </c>
      <c r="AK28" s="61">
        <f t="shared" si="16"/>
        <v>6.0975609756097563E-3</v>
      </c>
      <c r="AL28" s="63">
        <v>163</v>
      </c>
      <c r="AM28" s="61">
        <f t="shared" si="17"/>
        <v>0.99390243902439024</v>
      </c>
      <c r="AN28" s="94">
        <f t="shared" si="18"/>
        <v>1403</v>
      </c>
      <c r="AO28" s="63">
        <f t="shared" si="19"/>
        <v>141</v>
      </c>
      <c r="AP28" s="61">
        <f t="shared" si="20"/>
        <v>0.10049893086243764</v>
      </c>
      <c r="AQ28" s="62">
        <f t="shared" si="0"/>
        <v>1262</v>
      </c>
      <c r="AR28" s="61">
        <f t="shared" si="21"/>
        <v>0.89950106913756234</v>
      </c>
      <c r="AS28" s="90"/>
      <c r="AT28" s="264"/>
      <c r="AU28" s="321"/>
      <c r="AV28" s="11" t="s">
        <v>129</v>
      </c>
      <c r="AW28" s="204">
        <v>1075</v>
      </c>
      <c r="AX28" s="38">
        <v>129</v>
      </c>
      <c r="AY28" s="84">
        <v>0.12</v>
      </c>
      <c r="AZ28" s="38">
        <v>946</v>
      </c>
      <c r="BA28" s="84">
        <v>0.88</v>
      </c>
      <c r="BB28" s="90"/>
      <c r="BC28" s="53">
        <v>23</v>
      </c>
      <c r="BD28" s="11" t="s">
        <v>113</v>
      </c>
      <c r="BE28" s="36">
        <f t="shared" si="22"/>
        <v>0.13579908317987696</v>
      </c>
      <c r="BF28" s="36">
        <f t="shared" si="23"/>
        <v>0.12846286840094889</v>
      </c>
      <c r="BG28" s="36">
        <f t="shared" si="1"/>
        <v>0.86420091682012301</v>
      </c>
      <c r="BH28" s="36">
        <f t="shared" si="24"/>
        <v>0.87153713159905111</v>
      </c>
      <c r="BI28" s="36">
        <f t="shared" si="2"/>
        <v>9.2222489766433907E-2</v>
      </c>
      <c r="BJ28" s="36">
        <f t="shared" si="25"/>
        <v>9.3301435406698566E-2</v>
      </c>
      <c r="BK28" s="36">
        <f t="shared" si="3"/>
        <v>0.90777751023356612</v>
      </c>
      <c r="BL28" s="36">
        <f t="shared" si="26"/>
        <v>0.90669856459330145</v>
      </c>
      <c r="BN28" s="76" t="s">
        <v>24</v>
      </c>
      <c r="BO28" s="36">
        <f t="shared" si="27"/>
        <v>0.32998075370956725</v>
      </c>
      <c r="BP28" s="36">
        <f t="shared" si="28"/>
        <v>0.31703645526539698</v>
      </c>
      <c r="BQ28" s="192">
        <f t="shared" si="29"/>
        <v>1.3000000000000012</v>
      </c>
      <c r="BR28" s="36">
        <f t="shared" si="30"/>
        <v>0.67001924629043275</v>
      </c>
      <c r="BS28" s="36">
        <f t="shared" si="31"/>
        <v>0.68296354473460308</v>
      </c>
      <c r="BT28" s="192">
        <f t="shared" si="32"/>
        <v>-1.3000000000000012</v>
      </c>
      <c r="BU28" s="36">
        <f t="shared" si="33"/>
        <v>0.20338983050847459</v>
      </c>
      <c r="BV28" s="36">
        <f t="shared" si="34"/>
        <v>0.22566886390073673</v>
      </c>
      <c r="BW28" s="192">
        <f t="shared" si="35"/>
        <v>-2.2999999999999994</v>
      </c>
      <c r="BX28" s="36">
        <f t="shared" si="36"/>
        <v>0.79661016949152541</v>
      </c>
      <c r="BY28" s="36">
        <f t="shared" si="37"/>
        <v>0.7743311360992633</v>
      </c>
      <c r="BZ28" s="192">
        <f t="shared" si="38"/>
        <v>2.300000000000002</v>
      </c>
      <c r="CB28" s="76" t="s">
        <v>24</v>
      </c>
      <c r="CC28" s="36">
        <f t="shared" si="39"/>
        <v>0.23346069467078409</v>
      </c>
      <c r="CD28" s="36">
        <f t="shared" si="40"/>
        <v>0.22078504936347224</v>
      </c>
      <c r="CE28" s="192">
        <f t="shared" si="41"/>
        <v>1.2000000000000011</v>
      </c>
      <c r="CF28" s="36">
        <f t="shared" si="42"/>
        <v>0.76653930532921588</v>
      </c>
      <c r="CG28" s="36">
        <f t="shared" si="43"/>
        <v>0.77921495063652779</v>
      </c>
      <c r="CH28" s="192">
        <f t="shared" si="44"/>
        <v>-1.2000000000000011</v>
      </c>
      <c r="CI28" s="36">
        <f t="shared" si="45"/>
        <v>0.15873151939329153</v>
      </c>
      <c r="CJ28" s="36">
        <f t="shared" si="46"/>
        <v>0.16630035766685719</v>
      </c>
      <c r="CK28" s="192">
        <f t="shared" si="47"/>
        <v>-0.70000000000000062</v>
      </c>
      <c r="CL28" s="36">
        <f t="shared" si="48"/>
        <v>0.84126848060670845</v>
      </c>
      <c r="CM28" s="36">
        <f t="shared" si="49"/>
        <v>0.83369964233314287</v>
      </c>
      <c r="CN28" s="192">
        <f t="shared" si="50"/>
        <v>0.70000000000000062</v>
      </c>
      <c r="CO28" s="140">
        <v>0</v>
      </c>
    </row>
    <row r="29" spans="2:93" s="12" customFormat="1" ht="13.5" customHeight="1">
      <c r="B29" s="265"/>
      <c r="C29" s="322"/>
      <c r="D29" s="70" t="s">
        <v>128</v>
      </c>
      <c r="E29" s="95">
        <v>9</v>
      </c>
      <c r="F29" s="69">
        <v>1</v>
      </c>
      <c r="G29" s="13">
        <f t="shared" si="4"/>
        <v>0.1111111111111111</v>
      </c>
      <c r="H29" s="69">
        <v>8</v>
      </c>
      <c r="I29" s="13">
        <f t="shared" si="5"/>
        <v>0.88888888888888884</v>
      </c>
      <c r="J29" s="95">
        <v>40</v>
      </c>
      <c r="K29" s="69">
        <v>10</v>
      </c>
      <c r="L29" s="13">
        <f t="shared" si="6"/>
        <v>0.25</v>
      </c>
      <c r="M29" s="69">
        <v>30</v>
      </c>
      <c r="N29" s="13">
        <f t="shared" si="7"/>
        <v>0.75</v>
      </c>
      <c r="O29" s="95">
        <v>3074</v>
      </c>
      <c r="P29" s="69">
        <v>576</v>
      </c>
      <c r="Q29" s="13">
        <f t="shared" si="8"/>
        <v>0.18737800910865321</v>
      </c>
      <c r="R29" s="69">
        <v>2498</v>
      </c>
      <c r="S29" s="13">
        <f t="shared" si="9"/>
        <v>0.81262199089134679</v>
      </c>
      <c r="T29" s="95">
        <v>2263</v>
      </c>
      <c r="U29" s="69">
        <v>349</v>
      </c>
      <c r="V29" s="13">
        <f t="shared" si="10"/>
        <v>0.15422006186478127</v>
      </c>
      <c r="W29" s="69">
        <v>1914</v>
      </c>
      <c r="X29" s="13">
        <f t="shared" si="11"/>
        <v>0.84577993813521879</v>
      </c>
      <c r="Y29" s="95">
        <v>1602</v>
      </c>
      <c r="Z29" s="69">
        <v>177</v>
      </c>
      <c r="AA29" s="13">
        <f t="shared" si="12"/>
        <v>0.1104868913857678</v>
      </c>
      <c r="AB29" s="69">
        <v>1425</v>
      </c>
      <c r="AC29" s="13">
        <f t="shared" si="13"/>
        <v>0.88951310861423216</v>
      </c>
      <c r="AD29" s="95">
        <v>932</v>
      </c>
      <c r="AE29" s="69">
        <v>80</v>
      </c>
      <c r="AF29" s="13">
        <f t="shared" si="14"/>
        <v>8.5836909871244635E-2</v>
      </c>
      <c r="AG29" s="69">
        <v>852</v>
      </c>
      <c r="AH29" s="13">
        <f t="shared" si="15"/>
        <v>0.91416309012875541</v>
      </c>
      <c r="AI29" s="95">
        <v>437</v>
      </c>
      <c r="AJ29" s="69">
        <v>28</v>
      </c>
      <c r="AK29" s="13">
        <f t="shared" si="16"/>
        <v>6.4073226544622428E-2</v>
      </c>
      <c r="AL29" s="69">
        <v>409</v>
      </c>
      <c r="AM29" s="13">
        <f t="shared" si="17"/>
        <v>0.93592677345537756</v>
      </c>
      <c r="AN29" s="95">
        <f t="shared" si="18"/>
        <v>8357</v>
      </c>
      <c r="AO29" s="69">
        <f t="shared" si="19"/>
        <v>1221</v>
      </c>
      <c r="AP29" s="13">
        <f t="shared" si="20"/>
        <v>0.14610506162498504</v>
      </c>
      <c r="AQ29" s="33">
        <f t="shared" si="0"/>
        <v>7136</v>
      </c>
      <c r="AR29" s="13">
        <f t="shared" si="21"/>
        <v>0.85389493837501496</v>
      </c>
      <c r="AS29" s="90"/>
      <c r="AT29" s="265"/>
      <c r="AU29" s="322"/>
      <c r="AV29" s="147" t="s">
        <v>67</v>
      </c>
      <c r="AW29" s="204">
        <v>7695</v>
      </c>
      <c r="AX29" s="38">
        <v>1120</v>
      </c>
      <c r="AY29" s="84">
        <v>0.14554905782975958</v>
      </c>
      <c r="AZ29" s="38">
        <v>6575</v>
      </c>
      <c r="BA29" s="84">
        <v>0.85445094217024042</v>
      </c>
      <c r="BB29" s="90"/>
      <c r="BC29" s="53">
        <v>24</v>
      </c>
      <c r="BD29" s="11" t="s">
        <v>114</v>
      </c>
      <c r="BE29" s="36">
        <f t="shared" si="22"/>
        <v>0.13052878119088371</v>
      </c>
      <c r="BF29" s="36">
        <f t="shared" si="23"/>
        <v>0.11315914489311164</v>
      </c>
      <c r="BG29" s="36">
        <f t="shared" si="1"/>
        <v>0.86947121880911626</v>
      </c>
      <c r="BH29" s="36">
        <f t="shared" si="24"/>
        <v>0.88684085510688837</v>
      </c>
      <c r="BI29" s="36">
        <f t="shared" si="2"/>
        <v>9.202453987730061E-2</v>
      </c>
      <c r="BJ29" s="36">
        <f t="shared" si="25"/>
        <v>9.5264623955431754E-2</v>
      </c>
      <c r="BK29" s="36">
        <f t="shared" si="3"/>
        <v>0.90797546012269936</v>
      </c>
      <c r="BL29" s="36">
        <f t="shared" si="26"/>
        <v>0.90473537604456822</v>
      </c>
      <c r="BN29" s="76" t="s">
        <v>15</v>
      </c>
      <c r="BO29" s="36">
        <f t="shared" si="27"/>
        <v>0.28323181655320673</v>
      </c>
      <c r="BP29" s="36">
        <f t="shared" si="28"/>
        <v>0.27842700797625675</v>
      </c>
      <c r="BQ29" s="192">
        <f t="shared" si="29"/>
        <v>0.49999999999999489</v>
      </c>
      <c r="BR29" s="36">
        <f t="shared" si="30"/>
        <v>0.71676818344679327</v>
      </c>
      <c r="BS29" s="36">
        <f t="shared" si="31"/>
        <v>0.72157299202374325</v>
      </c>
      <c r="BT29" s="192">
        <f t="shared" si="32"/>
        <v>-0.50000000000000044</v>
      </c>
      <c r="BU29" s="36">
        <f t="shared" si="33"/>
        <v>0.1291916696081892</v>
      </c>
      <c r="BV29" s="36">
        <f t="shared" si="34"/>
        <v>0.14572025052192067</v>
      </c>
      <c r="BW29" s="192">
        <f t="shared" si="35"/>
        <v>-1.6999999999999988</v>
      </c>
      <c r="BX29" s="36">
        <f t="shared" si="36"/>
        <v>0.87080833039181083</v>
      </c>
      <c r="BY29" s="36">
        <f t="shared" si="37"/>
        <v>0.85427974947807939</v>
      </c>
      <c r="BZ29" s="192">
        <f t="shared" si="38"/>
        <v>1.7000000000000015</v>
      </c>
      <c r="CB29" s="76" t="s">
        <v>15</v>
      </c>
      <c r="CC29" s="36">
        <f t="shared" si="39"/>
        <v>0.23346069467078409</v>
      </c>
      <c r="CD29" s="36">
        <f t="shared" si="40"/>
        <v>0.22078504936347224</v>
      </c>
      <c r="CE29" s="192">
        <f t="shared" si="41"/>
        <v>1.2000000000000011</v>
      </c>
      <c r="CF29" s="36">
        <f t="shared" si="42"/>
        <v>0.76653930532921588</v>
      </c>
      <c r="CG29" s="36">
        <f t="shared" si="43"/>
        <v>0.77921495063652779</v>
      </c>
      <c r="CH29" s="192">
        <f t="shared" si="44"/>
        <v>-1.2000000000000011</v>
      </c>
      <c r="CI29" s="36">
        <f t="shared" si="45"/>
        <v>0.15873151939329153</v>
      </c>
      <c r="CJ29" s="36">
        <f t="shared" si="46"/>
        <v>0.16630035766685719</v>
      </c>
      <c r="CK29" s="192">
        <f t="shared" si="47"/>
        <v>-0.70000000000000062</v>
      </c>
      <c r="CL29" s="36">
        <f t="shared" si="48"/>
        <v>0.84126848060670845</v>
      </c>
      <c r="CM29" s="36">
        <f t="shared" si="49"/>
        <v>0.83369964233314287</v>
      </c>
      <c r="CN29" s="192">
        <f t="shared" si="50"/>
        <v>0.70000000000000062</v>
      </c>
      <c r="CO29" s="140">
        <v>0</v>
      </c>
    </row>
    <row r="30" spans="2:93" s="12" customFormat="1" ht="13.5" customHeight="1">
      <c r="B30" s="263">
        <v>9</v>
      </c>
      <c r="C30" s="320" t="s">
        <v>104</v>
      </c>
      <c r="D30" s="74" t="s">
        <v>130</v>
      </c>
      <c r="E30" s="93">
        <v>7</v>
      </c>
      <c r="F30" s="73">
        <v>0</v>
      </c>
      <c r="G30" s="71">
        <f t="shared" si="4"/>
        <v>0</v>
      </c>
      <c r="H30" s="73">
        <v>7</v>
      </c>
      <c r="I30" s="71">
        <f t="shared" si="5"/>
        <v>1</v>
      </c>
      <c r="J30" s="93">
        <v>24</v>
      </c>
      <c r="K30" s="73">
        <v>3</v>
      </c>
      <c r="L30" s="71">
        <f t="shared" si="6"/>
        <v>0.125</v>
      </c>
      <c r="M30" s="73">
        <v>21</v>
      </c>
      <c r="N30" s="71">
        <f t="shared" si="7"/>
        <v>0.875</v>
      </c>
      <c r="O30" s="93">
        <v>1585</v>
      </c>
      <c r="P30" s="73">
        <v>284</v>
      </c>
      <c r="Q30" s="71">
        <f t="shared" si="8"/>
        <v>0.17917981072555206</v>
      </c>
      <c r="R30" s="73">
        <v>1301</v>
      </c>
      <c r="S30" s="71">
        <f t="shared" si="9"/>
        <v>0.820820189274448</v>
      </c>
      <c r="T30" s="93">
        <v>1276</v>
      </c>
      <c r="U30" s="73">
        <v>163</v>
      </c>
      <c r="V30" s="71">
        <f t="shared" si="10"/>
        <v>0.12774294670846395</v>
      </c>
      <c r="W30" s="73">
        <v>1113</v>
      </c>
      <c r="X30" s="71">
        <f t="shared" si="11"/>
        <v>0.87225705329153602</v>
      </c>
      <c r="Y30" s="93">
        <v>892</v>
      </c>
      <c r="Z30" s="73">
        <v>81</v>
      </c>
      <c r="AA30" s="71">
        <f t="shared" si="12"/>
        <v>9.0807174887892375E-2</v>
      </c>
      <c r="AB30" s="73">
        <v>811</v>
      </c>
      <c r="AC30" s="71">
        <f t="shared" si="13"/>
        <v>0.90919282511210764</v>
      </c>
      <c r="AD30" s="93">
        <v>393</v>
      </c>
      <c r="AE30" s="73">
        <v>17</v>
      </c>
      <c r="AF30" s="71">
        <f t="shared" si="14"/>
        <v>4.3256997455470736E-2</v>
      </c>
      <c r="AG30" s="73">
        <v>376</v>
      </c>
      <c r="AH30" s="71">
        <f t="shared" si="15"/>
        <v>0.95674300254452926</v>
      </c>
      <c r="AI30" s="93">
        <v>143</v>
      </c>
      <c r="AJ30" s="73">
        <v>8</v>
      </c>
      <c r="AK30" s="71">
        <f t="shared" si="16"/>
        <v>5.5944055944055944E-2</v>
      </c>
      <c r="AL30" s="73">
        <v>135</v>
      </c>
      <c r="AM30" s="71">
        <f t="shared" si="17"/>
        <v>0.94405594405594406</v>
      </c>
      <c r="AN30" s="93">
        <f t="shared" si="18"/>
        <v>4320</v>
      </c>
      <c r="AO30" s="73">
        <f t="shared" si="19"/>
        <v>556</v>
      </c>
      <c r="AP30" s="71">
        <f t="shared" si="20"/>
        <v>0.12870370370370371</v>
      </c>
      <c r="AQ30" s="72">
        <f t="shared" si="0"/>
        <v>3764</v>
      </c>
      <c r="AR30" s="71">
        <f t="shared" si="21"/>
        <v>0.87129629629629635</v>
      </c>
      <c r="AS30" s="90"/>
      <c r="AT30" s="263">
        <v>9</v>
      </c>
      <c r="AU30" s="320" t="s">
        <v>104</v>
      </c>
      <c r="AV30" s="11" t="s">
        <v>123</v>
      </c>
      <c r="AW30" s="204">
        <v>4152</v>
      </c>
      <c r="AX30" s="38">
        <v>460</v>
      </c>
      <c r="AY30" s="84">
        <v>0.11078998073217726</v>
      </c>
      <c r="AZ30" s="38">
        <v>3692</v>
      </c>
      <c r="BA30" s="84">
        <v>0.88921001926782273</v>
      </c>
      <c r="BB30" s="90"/>
      <c r="BC30" s="53">
        <v>25</v>
      </c>
      <c r="BD30" s="11" t="s">
        <v>115</v>
      </c>
      <c r="BE30" s="36">
        <f t="shared" si="22"/>
        <v>0.16331248300244763</v>
      </c>
      <c r="BF30" s="36">
        <f t="shared" si="23"/>
        <v>0.14965792474344355</v>
      </c>
      <c r="BG30" s="36">
        <f t="shared" si="1"/>
        <v>0.83668751699755239</v>
      </c>
      <c r="BH30" s="36">
        <f t="shared" si="24"/>
        <v>0.85034207525655647</v>
      </c>
      <c r="BI30" s="36">
        <f t="shared" si="2"/>
        <v>7.7641564506713362E-2</v>
      </c>
      <c r="BJ30" s="36">
        <f t="shared" si="25"/>
        <v>9.380097879282219E-2</v>
      </c>
      <c r="BK30" s="36">
        <f t="shared" si="3"/>
        <v>0.92235843549328667</v>
      </c>
      <c r="BL30" s="36">
        <f t="shared" si="26"/>
        <v>0.90619902120717777</v>
      </c>
      <c r="BN30" s="76" t="s">
        <v>9</v>
      </c>
      <c r="BO30" s="36">
        <f t="shared" si="27"/>
        <v>0.19174337009022147</v>
      </c>
      <c r="BP30" s="36">
        <f t="shared" si="28"/>
        <v>0.1767464114832536</v>
      </c>
      <c r="BQ30" s="192">
        <f t="shared" si="29"/>
        <v>1.5000000000000013</v>
      </c>
      <c r="BR30" s="36">
        <f t="shared" si="30"/>
        <v>0.80825662990977853</v>
      </c>
      <c r="BS30" s="36">
        <f t="shared" si="31"/>
        <v>0.82325358851674646</v>
      </c>
      <c r="BT30" s="192">
        <f t="shared" si="32"/>
        <v>-1.4999999999999902</v>
      </c>
      <c r="BU30" s="36">
        <f t="shared" si="33"/>
        <v>0.1580110497237569</v>
      </c>
      <c r="BV30" s="36">
        <f t="shared" si="34"/>
        <v>0.16549520766773163</v>
      </c>
      <c r="BW30" s="192">
        <f t="shared" si="35"/>
        <v>-0.70000000000000062</v>
      </c>
      <c r="BX30" s="36">
        <f t="shared" si="36"/>
        <v>0.8419889502762431</v>
      </c>
      <c r="BY30" s="36">
        <f t="shared" si="37"/>
        <v>0.83450479233226837</v>
      </c>
      <c r="BZ30" s="192">
        <f t="shared" si="38"/>
        <v>0.70000000000000062</v>
      </c>
      <c r="CB30" s="76" t="s">
        <v>9</v>
      </c>
      <c r="CC30" s="36">
        <f t="shared" si="39"/>
        <v>0.23346069467078409</v>
      </c>
      <c r="CD30" s="36">
        <f t="shared" si="40"/>
        <v>0.22078504936347224</v>
      </c>
      <c r="CE30" s="192">
        <f t="shared" si="41"/>
        <v>1.2000000000000011</v>
      </c>
      <c r="CF30" s="36">
        <f t="shared" si="42"/>
        <v>0.76653930532921588</v>
      </c>
      <c r="CG30" s="36">
        <f t="shared" si="43"/>
        <v>0.77921495063652779</v>
      </c>
      <c r="CH30" s="192">
        <f t="shared" si="44"/>
        <v>-1.2000000000000011</v>
      </c>
      <c r="CI30" s="36">
        <f t="shared" si="45"/>
        <v>0.15873151939329153</v>
      </c>
      <c r="CJ30" s="36">
        <f t="shared" si="46"/>
        <v>0.16630035766685719</v>
      </c>
      <c r="CK30" s="192">
        <f t="shared" si="47"/>
        <v>-0.70000000000000062</v>
      </c>
      <c r="CL30" s="36">
        <f t="shared" si="48"/>
        <v>0.84126848060670845</v>
      </c>
      <c r="CM30" s="36">
        <f t="shared" si="49"/>
        <v>0.83369964233314287</v>
      </c>
      <c r="CN30" s="192">
        <f t="shared" si="50"/>
        <v>0.70000000000000062</v>
      </c>
      <c r="CO30" s="140">
        <v>0</v>
      </c>
    </row>
    <row r="31" spans="2:93" s="12" customFormat="1" ht="13.5" customHeight="1">
      <c r="B31" s="264"/>
      <c r="C31" s="321"/>
      <c r="D31" s="64" t="s">
        <v>129</v>
      </c>
      <c r="E31" s="94">
        <v>0</v>
      </c>
      <c r="F31" s="63">
        <v>0</v>
      </c>
      <c r="G31" s="61" t="str">
        <f t="shared" si="4"/>
        <v>-</v>
      </c>
      <c r="H31" s="63">
        <v>0</v>
      </c>
      <c r="I31" s="61" t="str">
        <f t="shared" si="5"/>
        <v>-</v>
      </c>
      <c r="J31" s="94">
        <v>3</v>
      </c>
      <c r="K31" s="63">
        <v>0</v>
      </c>
      <c r="L31" s="61">
        <f t="shared" si="6"/>
        <v>0</v>
      </c>
      <c r="M31" s="63">
        <v>3</v>
      </c>
      <c r="N31" s="61">
        <f t="shared" si="7"/>
        <v>1</v>
      </c>
      <c r="O31" s="94">
        <v>389</v>
      </c>
      <c r="P31" s="63">
        <v>58</v>
      </c>
      <c r="Q31" s="61">
        <f t="shared" si="8"/>
        <v>0.14910025706940874</v>
      </c>
      <c r="R31" s="63">
        <v>331</v>
      </c>
      <c r="S31" s="61">
        <f t="shared" si="9"/>
        <v>0.85089974293059123</v>
      </c>
      <c r="T31" s="94">
        <v>225</v>
      </c>
      <c r="U31" s="63">
        <v>20</v>
      </c>
      <c r="V31" s="61">
        <f t="shared" si="10"/>
        <v>8.8888888888888892E-2</v>
      </c>
      <c r="W31" s="63">
        <v>205</v>
      </c>
      <c r="X31" s="61">
        <f t="shared" si="11"/>
        <v>0.91111111111111109</v>
      </c>
      <c r="Y31" s="94">
        <v>146</v>
      </c>
      <c r="Z31" s="63">
        <v>3</v>
      </c>
      <c r="AA31" s="61">
        <f t="shared" si="12"/>
        <v>2.0547945205479451E-2</v>
      </c>
      <c r="AB31" s="63">
        <v>143</v>
      </c>
      <c r="AC31" s="61">
        <f t="shared" si="13"/>
        <v>0.97945205479452058</v>
      </c>
      <c r="AD31" s="94">
        <v>114</v>
      </c>
      <c r="AE31" s="63">
        <v>2</v>
      </c>
      <c r="AF31" s="61">
        <f t="shared" si="14"/>
        <v>1.7543859649122806E-2</v>
      </c>
      <c r="AG31" s="63">
        <v>112</v>
      </c>
      <c r="AH31" s="61">
        <f t="shared" si="15"/>
        <v>0.98245614035087714</v>
      </c>
      <c r="AI31" s="94">
        <v>100</v>
      </c>
      <c r="AJ31" s="63">
        <v>0</v>
      </c>
      <c r="AK31" s="61">
        <f t="shared" si="16"/>
        <v>0</v>
      </c>
      <c r="AL31" s="63">
        <v>100</v>
      </c>
      <c r="AM31" s="61">
        <f t="shared" si="17"/>
        <v>1</v>
      </c>
      <c r="AN31" s="94">
        <f t="shared" si="18"/>
        <v>977</v>
      </c>
      <c r="AO31" s="63">
        <f t="shared" si="19"/>
        <v>83</v>
      </c>
      <c r="AP31" s="61">
        <f t="shared" si="20"/>
        <v>8.4953940634595701E-2</v>
      </c>
      <c r="AQ31" s="62">
        <f t="shared" si="0"/>
        <v>894</v>
      </c>
      <c r="AR31" s="61">
        <f t="shared" si="21"/>
        <v>0.91504605936540429</v>
      </c>
      <c r="AS31" s="90"/>
      <c r="AT31" s="264"/>
      <c r="AU31" s="321"/>
      <c r="AV31" s="11" t="s">
        <v>129</v>
      </c>
      <c r="AW31" s="204">
        <v>734</v>
      </c>
      <c r="AX31" s="38">
        <v>64</v>
      </c>
      <c r="AY31" s="84">
        <v>8.7193460490463212E-2</v>
      </c>
      <c r="AZ31" s="38">
        <v>670</v>
      </c>
      <c r="BA31" s="84">
        <v>0.91280653950953683</v>
      </c>
      <c r="BB31" s="90"/>
      <c r="BC31" s="53">
        <v>26</v>
      </c>
      <c r="BD31" s="11" t="s">
        <v>30</v>
      </c>
      <c r="BE31" s="36">
        <f t="shared" si="22"/>
        <v>0.22318987702472862</v>
      </c>
      <c r="BF31" s="36">
        <f t="shared" si="23"/>
        <v>0.20821766723681873</v>
      </c>
      <c r="BG31" s="36">
        <f t="shared" si="1"/>
        <v>0.77681012297527141</v>
      </c>
      <c r="BH31" s="36">
        <f t="shared" si="24"/>
        <v>0.79178233276318122</v>
      </c>
      <c r="BI31" s="36">
        <f t="shared" si="2"/>
        <v>0.16012852484174181</v>
      </c>
      <c r="BJ31" s="36">
        <f t="shared" si="25"/>
        <v>0.17465772719589837</v>
      </c>
      <c r="BK31" s="36">
        <f t="shared" si="3"/>
        <v>0.83987147515825822</v>
      </c>
      <c r="BL31" s="36">
        <f t="shared" si="26"/>
        <v>0.82534227280410166</v>
      </c>
      <c r="BN31" s="76" t="s">
        <v>43</v>
      </c>
      <c r="BO31" s="36">
        <f t="shared" si="27"/>
        <v>0.21654657745753988</v>
      </c>
      <c r="BP31" s="36">
        <f t="shared" si="28"/>
        <v>0.20538224661936003</v>
      </c>
      <c r="BQ31" s="192">
        <f t="shared" si="29"/>
        <v>1.2000000000000011</v>
      </c>
      <c r="BR31" s="36">
        <f t="shared" si="30"/>
        <v>0.78345342254246009</v>
      </c>
      <c r="BS31" s="36">
        <f t="shared" si="31"/>
        <v>0.79461775338064</v>
      </c>
      <c r="BT31" s="192">
        <f t="shared" si="32"/>
        <v>-1.2000000000000011</v>
      </c>
      <c r="BU31" s="36">
        <f t="shared" si="33"/>
        <v>0.18437500000000001</v>
      </c>
      <c r="BV31" s="36">
        <f t="shared" si="34"/>
        <v>0.21258341277407056</v>
      </c>
      <c r="BW31" s="192">
        <f t="shared" si="35"/>
        <v>-2.9</v>
      </c>
      <c r="BX31" s="36">
        <f t="shared" si="36"/>
        <v>0.81562500000000004</v>
      </c>
      <c r="BY31" s="36">
        <f t="shared" si="37"/>
        <v>0.78741658722592944</v>
      </c>
      <c r="BZ31" s="192">
        <f t="shared" si="38"/>
        <v>2.8999999999999915</v>
      </c>
      <c r="CB31" s="76" t="s">
        <v>43</v>
      </c>
      <c r="CC31" s="36">
        <f t="shared" si="39"/>
        <v>0.23346069467078409</v>
      </c>
      <c r="CD31" s="36">
        <f t="shared" si="40"/>
        <v>0.22078504936347224</v>
      </c>
      <c r="CE31" s="192">
        <f t="shared" si="41"/>
        <v>1.2000000000000011</v>
      </c>
      <c r="CF31" s="36">
        <f t="shared" si="42"/>
        <v>0.76653930532921588</v>
      </c>
      <c r="CG31" s="36">
        <f t="shared" si="43"/>
        <v>0.77921495063652779</v>
      </c>
      <c r="CH31" s="192">
        <f t="shared" si="44"/>
        <v>-1.2000000000000011</v>
      </c>
      <c r="CI31" s="36">
        <f t="shared" si="45"/>
        <v>0.15873151939329153</v>
      </c>
      <c r="CJ31" s="36">
        <f t="shared" si="46"/>
        <v>0.16630035766685719</v>
      </c>
      <c r="CK31" s="192">
        <f t="shared" si="47"/>
        <v>-0.70000000000000062</v>
      </c>
      <c r="CL31" s="36">
        <f t="shared" si="48"/>
        <v>0.84126848060670845</v>
      </c>
      <c r="CM31" s="36">
        <f t="shared" si="49"/>
        <v>0.83369964233314287</v>
      </c>
      <c r="CN31" s="192">
        <f t="shared" si="50"/>
        <v>0.70000000000000062</v>
      </c>
      <c r="CO31" s="140">
        <v>0</v>
      </c>
    </row>
    <row r="32" spans="2:93" s="12" customFormat="1" ht="13.5" customHeight="1">
      <c r="B32" s="265"/>
      <c r="C32" s="322"/>
      <c r="D32" s="70" t="s">
        <v>128</v>
      </c>
      <c r="E32" s="95">
        <v>7</v>
      </c>
      <c r="F32" s="69">
        <v>0</v>
      </c>
      <c r="G32" s="13">
        <f t="shared" si="4"/>
        <v>0</v>
      </c>
      <c r="H32" s="69">
        <v>7</v>
      </c>
      <c r="I32" s="13">
        <f t="shared" si="5"/>
        <v>1</v>
      </c>
      <c r="J32" s="95">
        <v>27</v>
      </c>
      <c r="K32" s="69">
        <v>3</v>
      </c>
      <c r="L32" s="13">
        <f t="shared" si="6"/>
        <v>0.1111111111111111</v>
      </c>
      <c r="M32" s="69">
        <v>24</v>
      </c>
      <c r="N32" s="13">
        <f t="shared" si="7"/>
        <v>0.88888888888888884</v>
      </c>
      <c r="O32" s="95">
        <v>1974</v>
      </c>
      <c r="P32" s="69">
        <v>342</v>
      </c>
      <c r="Q32" s="13">
        <f t="shared" si="8"/>
        <v>0.17325227963525835</v>
      </c>
      <c r="R32" s="69">
        <v>1632</v>
      </c>
      <c r="S32" s="13">
        <f t="shared" si="9"/>
        <v>0.82674772036474165</v>
      </c>
      <c r="T32" s="95">
        <v>1501</v>
      </c>
      <c r="U32" s="69">
        <v>183</v>
      </c>
      <c r="V32" s="13">
        <f t="shared" si="10"/>
        <v>0.12191872085276483</v>
      </c>
      <c r="W32" s="69">
        <v>1318</v>
      </c>
      <c r="X32" s="13">
        <f t="shared" si="11"/>
        <v>0.87808127914723522</v>
      </c>
      <c r="Y32" s="95">
        <v>1038</v>
      </c>
      <c r="Z32" s="69">
        <v>84</v>
      </c>
      <c r="AA32" s="13">
        <f t="shared" si="12"/>
        <v>8.0924855491329481E-2</v>
      </c>
      <c r="AB32" s="69">
        <v>954</v>
      </c>
      <c r="AC32" s="13">
        <f t="shared" si="13"/>
        <v>0.91907514450867056</v>
      </c>
      <c r="AD32" s="95">
        <v>507</v>
      </c>
      <c r="AE32" s="69">
        <v>19</v>
      </c>
      <c r="AF32" s="13">
        <f t="shared" si="14"/>
        <v>3.7475345167652857E-2</v>
      </c>
      <c r="AG32" s="69">
        <v>488</v>
      </c>
      <c r="AH32" s="13">
        <f t="shared" si="15"/>
        <v>0.96252465483234717</v>
      </c>
      <c r="AI32" s="95">
        <v>243</v>
      </c>
      <c r="AJ32" s="69">
        <v>8</v>
      </c>
      <c r="AK32" s="13">
        <f t="shared" si="16"/>
        <v>3.292181069958848E-2</v>
      </c>
      <c r="AL32" s="69">
        <v>235</v>
      </c>
      <c r="AM32" s="13">
        <f t="shared" si="17"/>
        <v>0.96707818930041156</v>
      </c>
      <c r="AN32" s="95">
        <f t="shared" si="18"/>
        <v>5297</v>
      </c>
      <c r="AO32" s="69">
        <f t="shared" si="19"/>
        <v>639</v>
      </c>
      <c r="AP32" s="13">
        <f t="shared" si="20"/>
        <v>0.1206343213139513</v>
      </c>
      <c r="AQ32" s="33">
        <f t="shared" si="0"/>
        <v>4658</v>
      </c>
      <c r="AR32" s="13">
        <f t="shared" si="21"/>
        <v>0.87936567868604876</v>
      </c>
      <c r="AS32" s="90"/>
      <c r="AT32" s="265"/>
      <c r="AU32" s="322"/>
      <c r="AV32" s="147" t="s">
        <v>67</v>
      </c>
      <c r="AW32" s="204">
        <v>4886</v>
      </c>
      <c r="AX32" s="38">
        <v>524</v>
      </c>
      <c r="AY32" s="84">
        <v>0.10724519033974621</v>
      </c>
      <c r="AZ32" s="38">
        <v>4362</v>
      </c>
      <c r="BA32" s="84">
        <v>0.89275480966025378</v>
      </c>
      <c r="BB32" s="90"/>
      <c r="BC32" s="53">
        <v>27</v>
      </c>
      <c r="BD32" s="11" t="s">
        <v>31</v>
      </c>
      <c r="BE32" s="36">
        <f t="shared" si="22"/>
        <v>0.20269595606590116</v>
      </c>
      <c r="BF32" s="36">
        <f t="shared" si="23"/>
        <v>0.19405997693194926</v>
      </c>
      <c r="BG32" s="36">
        <f t="shared" si="1"/>
        <v>0.79730404393409882</v>
      </c>
      <c r="BH32" s="36">
        <f t="shared" si="24"/>
        <v>0.80594002306805079</v>
      </c>
      <c r="BI32" s="36">
        <f t="shared" si="2"/>
        <v>0.12656751239428404</v>
      </c>
      <c r="BJ32" s="36">
        <f t="shared" si="25"/>
        <v>0.14244912531238843</v>
      </c>
      <c r="BK32" s="36">
        <f t="shared" si="3"/>
        <v>0.8734324876057159</v>
      </c>
      <c r="BL32" s="36">
        <f t="shared" si="26"/>
        <v>0.8575508746876116</v>
      </c>
      <c r="BN32" s="76" t="s">
        <v>25</v>
      </c>
      <c r="BO32" s="36">
        <f t="shared" si="27"/>
        <v>0.41268226517463547</v>
      </c>
      <c r="BP32" s="36">
        <f t="shared" si="28"/>
        <v>0.3935141509433962</v>
      </c>
      <c r="BQ32" s="192">
        <f t="shared" si="29"/>
        <v>1.8999999999999961</v>
      </c>
      <c r="BR32" s="36">
        <f t="shared" si="30"/>
        <v>0.58731773482536453</v>
      </c>
      <c r="BS32" s="36">
        <f t="shared" si="31"/>
        <v>0.60648584905660374</v>
      </c>
      <c r="BT32" s="192">
        <f t="shared" si="32"/>
        <v>-1.9000000000000017</v>
      </c>
      <c r="BU32" s="36">
        <f t="shared" si="33"/>
        <v>0.23327305605786619</v>
      </c>
      <c r="BV32" s="36">
        <f t="shared" si="34"/>
        <v>0.27027027027027029</v>
      </c>
      <c r="BW32" s="192">
        <f t="shared" si="35"/>
        <v>-3.7000000000000006</v>
      </c>
      <c r="BX32" s="36">
        <f t="shared" si="36"/>
        <v>0.76672694394213381</v>
      </c>
      <c r="BY32" s="36">
        <f t="shared" si="37"/>
        <v>0.72972972972972971</v>
      </c>
      <c r="BZ32" s="192">
        <f t="shared" si="38"/>
        <v>3.7000000000000033</v>
      </c>
      <c r="CB32" s="76" t="s">
        <v>25</v>
      </c>
      <c r="CC32" s="36">
        <f t="shared" si="39"/>
        <v>0.23346069467078409</v>
      </c>
      <c r="CD32" s="36">
        <f t="shared" si="40"/>
        <v>0.22078504936347224</v>
      </c>
      <c r="CE32" s="192">
        <f t="shared" si="41"/>
        <v>1.2000000000000011</v>
      </c>
      <c r="CF32" s="36">
        <f t="shared" si="42"/>
        <v>0.76653930532921588</v>
      </c>
      <c r="CG32" s="36">
        <f t="shared" si="43"/>
        <v>0.77921495063652779</v>
      </c>
      <c r="CH32" s="192">
        <f t="shared" si="44"/>
        <v>-1.2000000000000011</v>
      </c>
      <c r="CI32" s="36">
        <f t="shared" si="45"/>
        <v>0.15873151939329153</v>
      </c>
      <c r="CJ32" s="36">
        <f t="shared" si="46"/>
        <v>0.16630035766685719</v>
      </c>
      <c r="CK32" s="192">
        <f t="shared" si="47"/>
        <v>-0.70000000000000062</v>
      </c>
      <c r="CL32" s="36">
        <f t="shared" si="48"/>
        <v>0.84126848060670845</v>
      </c>
      <c r="CM32" s="36">
        <f t="shared" si="49"/>
        <v>0.83369964233314287</v>
      </c>
      <c r="CN32" s="192">
        <f t="shared" si="50"/>
        <v>0.70000000000000062</v>
      </c>
      <c r="CO32" s="140">
        <v>0</v>
      </c>
    </row>
    <row r="33" spans="1:93" s="12" customFormat="1" ht="13.5" customHeight="1">
      <c r="B33" s="263">
        <v>10</v>
      </c>
      <c r="C33" s="320" t="s">
        <v>52</v>
      </c>
      <c r="D33" s="74" t="s">
        <v>130</v>
      </c>
      <c r="E33" s="93">
        <v>20</v>
      </c>
      <c r="F33" s="73">
        <v>2</v>
      </c>
      <c r="G33" s="71">
        <f t="shared" si="4"/>
        <v>0.1</v>
      </c>
      <c r="H33" s="73">
        <v>18</v>
      </c>
      <c r="I33" s="71">
        <f t="shared" si="5"/>
        <v>0.9</v>
      </c>
      <c r="J33" s="93">
        <v>65</v>
      </c>
      <c r="K33" s="73">
        <v>10</v>
      </c>
      <c r="L33" s="71">
        <f t="shared" si="6"/>
        <v>0.15384615384615385</v>
      </c>
      <c r="M33" s="73">
        <v>55</v>
      </c>
      <c r="N33" s="71">
        <f t="shared" si="7"/>
        <v>0.84615384615384615</v>
      </c>
      <c r="O33" s="93">
        <v>4016</v>
      </c>
      <c r="P33" s="73">
        <v>997</v>
      </c>
      <c r="Q33" s="71">
        <f t="shared" si="8"/>
        <v>0.24825697211155379</v>
      </c>
      <c r="R33" s="73">
        <v>3019</v>
      </c>
      <c r="S33" s="71">
        <f t="shared" si="9"/>
        <v>0.75174302788844627</v>
      </c>
      <c r="T33" s="93">
        <v>3495</v>
      </c>
      <c r="U33" s="73">
        <v>731</v>
      </c>
      <c r="V33" s="71">
        <f t="shared" si="10"/>
        <v>0.20915593705293276</v>
      </c>
      <c r="W33" s="73">
        <v>2764</v>
      </c>
      <c r="X33" s="71">
        <f t="shared" si="11"/>
        <v>0.79084406294706722</v>
      </c>
      <c r="Y33" s="93">
        <v>2286</v>
      </c>
      <c r="Z33" s="73">
        <v>368</v>
      </c>
      <c r="AA33" s="71">
        <f t="shared" si="12"/>
        <v>0.16097987751531059</v>
      </c>
      <c r="AB33" s="73">
        <v>1918</v>
      </c>
      <c r="AC33" s="71">
        <f t="shared" si="13"/>
        <v>0.83902012248468938</v>
      </c>
      <c r="AD33" s="93">
        <v>967</v>
      </c>
      <c r="AE33" s="73">
        <v>87</v>
      </c>
      <c r="AF33" s="71">
        <f t="shared" si="14"/>
        <v>8.9968976215098237E-2</v>
      </c>
      <c r="AG33" s="73">
        <v>880</v>
      </c>
      <c r="AH33" s="71">
        <f t="shared" si="15"/>
        <v>0.91003102378490175</v>
      </c>
      <c r="AI33" s="93">
        <v>262</v>
      </c>
      <c r="AJ33" s="73">
        <v>15</v>
      </c>
      <c r="AK33" s="71">
        <f t="shared" si="16"/>
        <v>5.7251908396946563E-2</v>
      </c>
      <c r="AL33" s="73">
        <v>247</v>
      </c>
      <c r="AM33" s="71">
        <f t="shared" si="17"/>
        <v>0.9427480916030534</v>
      </c>
      <c r="AN33" s="93">
        <f t="shared" si="18"/>
        <v>11111</v>
      </c>
      <c r="AO33" s="73">
        <f t="shared" si="19"/>
        <v>2210</v>
      </c>
      <c r="AP33" s="71">
        <f t="shared" si="20"/>
        <v>0.1989019890198902</v>
      </c>
      <c r="AQ33" s="72">
        <f t="shared" si="0"/>
        <v>8901</v>
      </c>
      <c r="AR33" s="71">
        <f t="shared" si="21"/>
        <v>0.8010980109801098</v>
      </c>
      <c r="AS33" s="90"/>
      <c r="AT33" s="263">
        <v>10</v>
      </c>
      <c r="AU33" s="320" t="s">
        <v>52</v>
      </c>
      <c r="AV33" s="11" t="s">
        <v>123</v>
      </c>
      <c r="AW33" s="204">
        <v>10695</v>
      </c>
      <c r="AX33" s="38">
        <v>2073</v>
      </c>
      <c r="AY33" s="84">
        <v>0.1938288920056101</v>
      </c>
      <c r="AZ33" s="38">
        <v>8622</v>
      </c>
      <c r="BA33" s="84">
        <v>0.80617110799438996</v>
      </c>
      <c r="BB33" s="90"/>
      <c r="BC33" s="53">
        <v>28</v>
      </c>
      <c r="BD33" s="11" t="s">
        <v>32</v>
      </c>
      <c r="BE33" s="36">
        <f t="shared" si="22"/>
        <v>0.21235054693462224</v>
      </c>
      <c r="BF33" s="36">
        <f t="shared" si="23"/>
        <v>0.19568867100933449</v>
      </c>
      <c r="BG33" s="36">
        <f t="shared" si="1"/>
        <v>0.78764945306537781</v>
      </c>
      <c r="BH33" s="36">
        <f t="shared" si="24"/>
        <v>0.80431132899066549</v>
      </c>
      <c r="BI33" s="36">
        <f t="shared" si="2"/>
        <v>0.16349085365853658</v>
      </c>
      <c r="BJ33" s="36">
        <f t="shared" si="25"/>
        <v>0.16846846846846847</v>
      </c>
      <c r="BK33" s="36">
        <f t="shared" si="3"/>
        <v>0.83650914634146345</v>
      </c>
      <c r="BL33" s="36">
        <f t="shared" si="26"/>
        <v>0.83153153153153159</v>
      </c>
      <c r="BN33" s="76" t="s">
        <v>20</v>
      </c>
      <c r="BO33" s="36">
        <f t="shared" si="27"/>
        <v>0.21189613991832962</v>
      </c>
      <c r="BP33" s="36">
        <f t="shared" si="28"/>
        <v>0.19970165054617198</v>
      </c>
      <c r="BQ33" s="192">
        <f t="shared" si="29"/>
        <v>1.1999999999999984</v>
      </c>
      <c r="BR33" s="36">
        <f t="shared" si="30"/>
        <v>0.78810386008167044</v>
      </c>
      <c r="BS33" s="36">
        <f t="shared" si="31"/>
        <v>0.80029834945382805</v>
      </c>
      <c r="BT33" s="192">
        <f t="shared" si="32"/>
        <v>-1.2000000000000011</v>
      </c>
      <c r="BU33" s="36">
        <f t="shared" si="33"/>
        <v>0.1550429669832655</v>
      </c>
      <c r="BV33" s="36">
        <f t="shared" si="34"/>
        <v>0.14134203548847643</v>
      </c>
      <c r="BW33" s="192">
        <f t="shared" si="35"/>
        <v>1.4000000000000012</v>
      </c>
      <c r="BX33" s="36">
        <f t="shared" si="36"/>
        <v>0.84495703301673453</v>
      </c>
      <c r="BY33" s="36">
        <f t="shared" si="37"/>
        <v>0.85865796451152354</v>
      </c>
      <c r="BZ33" s="192">
        <f t="shared" si="38"/>
        <v>-1.4000000000000012</v>
      </c>
      <c r="CB33" s="76" t="s">
        <v>20</v>
      </c>
      <c r="CC33" s="36">
        <f t="shared" si="39"/>
        <v>0.23346069467078409</v>
      </c>
      <c r="CD33" s="36">
        <f t="shared" si="40"/>
        <v>0.22078504936347224</v>
      </c>
      <c r="CE33" s="192">
        <f t="shared" si="41"/>
        <v>1.2000000000000011</v>
      </c>
      <c r="CF33" s="36">
        <f t="shared" si="42"/>
        <v>0.76653930532921588</v>
      </c>
      <c r="CG33" s="36">
        <f t="shared" si="43"/>
        <v>0.77921495063652779</v>
      </c>
      <c r="CH33" s="192">
        <f t="shared" si="44"/>
        <v>-1.2000000000000011</v>
      </c>
      <c r="CI33" s="36">
        <f t="shared" si="45"/>
        <v>0.15873151939329153</v>
      </c>
      <c r="CJ33" s="36">
        <f t="shared" si="46"/>
        <v>0.16630035766685719</v>
      </c>
      <c r="CK33" s="192">
        <f t="shared" si="47"/>
        <v>-0.70000000000000062</v>
      </c>
      <c r="CL33" s="36">
        <f t="shared" si="48"/>
        <v>0.84126848060670845</v>
      </c>
      <c r="CM33" s="36">
        <f t="shared" si="49"/>
        <v>0.83369964233314287</v>
      </c>
      <c r="CN33" s="192">
        <f t="shared" si="50"/>
        <v>0.70000000000000062</v>
      </c>
      <c r="CO33" s="140">
        <v>0</v>
      </c>
    </row>
    <row r="34" spans="1:93" s="12" customFormat="1" ht="13.5" customHeight="1">
      <c r="A34" s="75"/>
      <c r="B34" s="264"/>
      <c r="C34" s="321"/>
      <c r="D34" s="64" t="s">
        <v>129</v>
      </c>
      <c r="E34" s="94">
        <v>2</v>
      </c>
      <c r="F34" s="63">
        <v>0</v>
      </c>
      <c r="G34" s="61">
        <f t="shared" si="4"/>
        <v>0</v>
      </c>
      <c r="H34" s="63">
        <v>2</v>
      </c>
      <c r="I34" s="61">
        <f t="shared" si="5"/>
        <v>1</v>
      </c>
      <c r="J34" s="94">
        <v>5</v>
      </c>
      <c r="K34" s="63">
        <v>0</v>
      </c>
      <c r="L34" s="61">
        <f t="shared" si="6"/>
        <v>0</v>
      </c>
      <c r="M34" s="63">
        <v>5</v>
      </c>
      <c r="N34" s="61">
        <f t="shared" si="7"/>
        <v>1</v>
      </c>
      <c r="O34" s="94">
        <v>857</v>
      </c>
      <c r="P34" s="63">
        <v>156</v>
      </c>
      <c r="Q34" s="61">
        <f t="shared" si="8"/>
        <v>0.18203033838973162</v>
      </c>
      <c r="R34" s="63">
        <v>701</v>
      </c>
      <c r="S34" s="61">
        <f t="shared" si="9"/>
        <v>0.81796966161026841</v>
      </c>
      <c r="T34" s="94">
        <v>421</v>
      </c>
      <c r="U34" s="63">
        <v>68</v>
      </c>
      <c r="V34" s="61">
        <f t="shared" si="10"/>
        <v>0.16152019002375298</v>
      </c>
      <c r="W34" s="63">
        <v>353</v>
      </c>
      <c r="X34" s="61">
        <f t="shared" si="11"/>
        <v>0.83847980997624705</v>
      </c>
      <c r="Y34" s="94">
        <v>231</v>
      </c>
      <c r="Z34" s="63">
        <v>10</v>
      </c>
      <c r="AA34" s="61">
        <f t="shared" si="12"/>
        <v>4.3290043290043288E-2</v>
      </c>
      <c r="AB34" s="63">
        <v>221</v>
      </c>
      <c r="AC34" s="61">
        <f t="shared" si="13"/>
        <v>0.95670995670995673</v>
      </c>
      <c r="AD34" s="94">
        <v>167</v>
      </c>
      <c r="AE34" s="63">
        <v>2</v>
      </c>
      <c r="AF34" s="61">
        <f t="shared" si="14"/>
        <v>1.1976047904191617E-2</v>
      </c>
      <c r="AG34" s="63">
        <v>165</v>
      </c>
      <c r="AH34" s="61">
        <f t="shared" si="15"/>
        <v>0.9880239520958084</v>
      </c>
      <c r="AI34" s="94">
        <v>161</v>
      </c>
      <c r="AJ34" s="63">
        <v>0</v>
      </c>
      <c r="AK34" s="61">
        <f t="shared" si="16"/>
        <v>0</v>
      </c>
      <c r="AL34" s="63">
        <v>161</v>
      </c>
      <c r="AM34" s="61">
        <f t="shared" si="17"/>
        <v>1</v>
      </c>
      <c r="AN34" s="94">
        <f t="shared" si="18"/>
        <v>1844</v>
      </c>
      <c r="AO34" s="63">
        <f t="shared" si="19"/>
        <v>236</v>
      </c>
      <c r="AP34" s="61">
        <f t="shared" si="20"/>
        <v>0.1279826464208243</v>
      </c>
      <c r="AQ34" s="62">
        <f t="shared" si="0"/>
        <v>1608</v>
      </c>
      <c r="AR34" s="61">
        <f t="shared" si="21"/>
        <v>0.87201735357917576</v>
      </c>
      <c r="AS34" s="90"/>
      <c r="AT34" s="264"/>
      <c r="AU34" s="321"/>
      <c r="AV34" s="11" t="s">
        <v>129</v>
      </c>
      <c r="AW34" s="204">
        <v>1510</v>
      </c>
      <c r="AX34" s="38">
        <v>208</v>
      </c>
      <c r="AY34" s="84">
        <v>0.13774834437086092</v>
      </c>
      <c r="AZ34" s="38">
        <v>1302</v>
      </c>
      <c r="BA34" s="84">
        <v>0.86225165562913908</v>
      </c>
      <c r="BB34" s="90"/>
      <c r="BC34" s="53">
        <v>29</v>
      </c>
      <c r="BD34" s="11" t="s">
        <v>33</v>
      </c>
      <c r="BE34" s="36">
        <f t="shared" si="22"/>
        <v>0.22724135286448346</v>
      </c>
      <c r="BF34" s="36">
        <f t="shared" si="23"/>
        <v>0.21641254889438813</v>
      </c>
      <c r="BG34" s="36">
        <f t="shared" si="1"/>
        <v>0.77275864713551656</v>
      </c>
      <c r="BH34" s="36">
        <f t="shared" si="24"/>
        <v>0.7835874511056119</v>
      </c>
      <c r="BI34" s="36">
        <f t="shared" si="2"/>
        <v>0.15757311217808817</v>
      </c>
      <c r="BJ34" s="36">
        <f t="shared" si="25"/>
        <v>0.16826680141485598</v>
      </c>
      <c r="BK34" s="36">
        <f t="shared" si="3"/>
        <v>0.84242688782191177</v>
      </c>
      <c r="BL34" s="36">
        <f t="shared" si="26"/>
        <v>0.83173319858514405</v>
      </c>
      <c r="BN34" s="76" t="s">
        <v>44</v>
      </c>
      <c r="BO34" s="36">
        <f t="shared" si="27"/>
        <v>0.21258363657706303</v>
      </c>
      <c r="BP34" s="36">
        <f t="shared" si="28"/>
        <v>0.19400785854616895</v>
      </c>
      <c r="BQ34" s="192">
        <f t="shared" si="29"/>
        <v>1.899999999999999</v>
      </c>
      <c r="BR34" s="36">
        <f t="shared" si="30"/>
        <v>0.78741636342293697</v>
      </c>
      <c r="BS34" s="36">
        <f t="shared" si="31"/>
        <v>0.80599214145383102</v>
      </c>
      <c r="BT34" s="192">
        <f t="shared" si="32"/>
        <v>-1.9000000000000017</v>
      </c>
      <c r="BU34" s="36">
        <f t="shared" si="33"/>
        <v>0.176056338028169</v>
      </c>
      <c r="BV34" s="36">
        <f t="shared" si="34"/>
        <v>0.17468944099378883</v>
      </c>
      <c r="BW34" s="192">
        <f t="shared" si="35"/>
        <v>0.10000000000000009</v>
      </c>
      <c r="BX34" s="36">
        <f t="shared" si="36"/>
        <v>0.823943661971831</v>
      </c>
      <c r="BY34" s="36">
        <f t="shared" si="37"/>
        <v>0.8253105590062112</v>
      </c>
      <c r="BZ34" s="192">
        <f t="shared" si="38"/>
        <v>-0.10000000000000009</v>
      </c>
      <c r="CB34" s="76" t="s">
        <v>44</v>
      </c>
      <c r="CC34" s="36">
        <f t="shared" si="39"/>
        <v>0.23346069467078409</v>
      </c>
      <c r="CD34" s="36">
        <f t="shared" si="40"/>
        <v>0.22078504936347224</v>
      </c>
      <c r="CE34" s="192">
        <f t="shared" si="41"/>
        <v>1.2000000000000011</v>
      </c>
      <c r="CF34" s="36">
        <f t="shared" si="42"/>
        <v>0.76653930532921588</v>
      </c>
      <c r="CG34" s="36">
        <f t="shared" si="43"/>
        <v>0.77921495063652779</v>
      </c>
      <c r="CH34" s="192">
        <f t="shared" si="44"/>
        <v>-1.2000000000000011</v>
      </c>
      <c r="CI34" s="36">
        <f t="shared" si="45"/>
        <v>0.15873151939329153</v>
      </c>
      <c r="CJ34" s="36">
        <f t="shared" si="46"/>
        <v>0.16630035766685719</v>
      </c>
      <c r="CK34" s="192">
        <f t="shared" si="47"/>
        <v>-0.70000000000000062</v>
      </c>
      <c r="CL34" s="36">
        <f t="shared" si="48"/>
        <v>0.84126848060670845</v>
      </c>
      <c r="CM34" s="36">
        <f t="shared" si="49"/>
        <v>0.83369964233314287</v>
      </c>
      <c r="CN34" s="192">
        <f t="shared" si="50"/>
        <v>0.70000000000000062</v>
      </c>
      <c r="CO34" s="140">
        <v>0</v>
      </c>
    </row>
    <row r="35" spans="1:93" s="12" customFormat="1" ht="13.5" customHeight="1">
      <c r="A35" s="75"/>
      <c r="B35" s="265"/>
      <c r="C35" s="322"/>
      <c r="D35" s="70" t="s">
        <v>128</v>
      </c>
      <c r="E35" s="95">
        <v>22</v>
      </c>
      <c r="F35" s="69">
        <v>2</v>
      </c>
      <c r="G35" s="13">
        <f t="shared" si="4"/>
        <v>9.0909090909090912E-2</v>
      </c>
      <c r="H35" s="69">
        <v>20</v>
      </c>
      <c r="I35" s="13">
        <f t="shared" si="5"/>
        <v>0.90909090909090906</v>
      </c>
      <c r="J35" s="95">
        <v>70</v>
      </c>
      <c r="K35" s="69">
        <v>10</v>
      </c>
      <c r="L35" s="13">
        <f t="shared" si="6"/>
        <v>0.14285714285714285</v>
      </c>
      <c r="M35" s="69">
        <v>60</v>
      </c>
      <c r="N35" s="13">
        <f t="shared" si="7"/>
        <v>0.8571428571428571</v>
      </c>
      <c r="O35" s="95">
        <v>4873</v>
      </c>
      <c r="P35" s="69">
        <v>1153</v>
      </c>
      <c r="Q35" s="13">
        <f t="shared" si="8"/>
        <v>0.23660989123743073</v>
      </c>
      <c r="R35" s="69">
        <v>3720</v>
      </c>
      <c r="S35" s="13">
        <f t="shared" si="9"/>
        <v>0.7633901087625693</v>
      </c>
      <c r="T35" s="95">
        <v>3916</v>
      </c>
      <c r="U35" s="69">
        <v>799</v>
      </c>
      <c r="V35" s="13">
        <f t="shared" si="10"/>
        <v>0.20403472931562819</v>
      </c>
      <c r="W35" s="69">
        <v>3117</v>
      </c>
      <c r="X35" s="13">
        <f t="shared" si="11"/>
        <v>0.79596527068437184</v>
      </c>
      <c r="Y35" s="95">
        <v>2517</v>
      </c>
      <c r="Z35" s="69">
        <v>378</v>
      </c>
      <c r="AA35" s="13">
        <f t="shared" si="12"/>
        <v>0.1501787842669845</v>
      </c>
      <c r="AB35" s="69">
        <v>2139</v>
      </c>
      <c r="AC35" s="13">
        <f t="shared" si="13"/>
        <v>0.8498212157330155</v>
      </c>
      <c r="AD35" s="95">
        <v>1134</v>
      </c>
      <c r="AE35" s="69">
        <v>89</v>
      </c>
      <c r="AF35" s="13">
        <f t="shared" si="14"/>
        <v>7.8483245149911812E-2</v>
      </c>
      <c r="AG35" s="69">
        <v>1045</v>
      </c>
      <c r="AH35" s="13">
        <f t="shared" si="15"/>
        <v>0.92151675485008822</v>
      </c>
      <c r="AI35" s="95">
        <v>423</v>
      </c>
      <c r="AJ35" s="69">
        <v>15</v>
      </c>
      <c r="AK35" s="13">
        <f t="shared" si="16"/>
        <v>3.5460992907801421E-2</v>
      </c>
      <c r="AL35" s="69">
        <v>408</v>
      </c>
      <c r="AM35" s="13">
        <f t="shared" si="17"/>
        <v>0.96453900709219853</v>
      </c>
      <c r="AN35" s="95">
        <f t="shared" si="18"/>
        <v>12955</v>
      </c>
      <c r="AO35" s="69">
        <f t="shared" si="19"/>
        <v>2446</v>
      </c>
      <c r="AP35" s="13">
        <f t="shared" si="20"/>
        <v>0.18880741026630646</v>
      </c>
      <c r="AQ35" s="33">
        <f t="shared" si="0"/>
        <v>10509</v>
      </c>
      <c r="AR35" s="13">
        <f t="shared" si="21"/>
        <v>0.81119258973369357</v>
      </c>
      <c r="AS35" s="90"/>
      <c r="AT35" s="265"/>
      <c r="AU35" s="322"/>
      <c r="AV35" s="147" t="s">
        <v>67</v>
      </c>
      <c r="AW35" s="204">
        <v>12205</v>
      </c>
      <c r="AX35" s="38">
        <v>2281</v>
      </c>
      <c r="AY35" s="84">
        <v>0.18689061859893485</v>
      </c>
      <c r="AZ35" s="38">
        <v>9924</v>
      </c>
      <c r="BA35" s="84">
        <v>0.81310938140106515</v>
      </c>
      <c r="BB35" s="90"/>
      <c r="BC35" s="53">
        <v>30</v>
      </c>
      <c r="BD35" s="11" t="s">
        <v>34</v>
      </c>
      <c r="BE35" s="36">
        <f t="shared" si="22"/>
        <v>0.22063831015178623</v>
      </c>
      <c r="BF35" s="36">
        <f t="shared" si="23"/>
        <v>0.20078455039227519</v>
      </c>
      <c r="BG35" s="36">
        <f t="shared" si="1"/>
        <v>0.77936168984821375</v>
      </c>
      <c r="BH35" s="36">
        <f t="shared" si="24"/>
        <v>0.79921544960772484</v>
      </c>
      <c r="BI35" s="36">
        <f t="shared" si="2"/>
        <v>0.14558001971738416</v>
      </c>
      <c r="BJ35" s="36">
        <f t="shared" si="25"/>
        <v>0.16345412490362374</v>
      </c>
      <c r="BK35" s="36">
        <f t="shared" si="3"/>
        <v>0.85441998028261579</v>
      </c>
      <c r="BL35" s="36">
        <f t="shared" si="26"/>
        <v>0.83654587509637623</v>
      </c>
      <c r="BN35" s="76" t="s">
        <v>16</v>
      </c>
      <c r="BO35" s="36">
        <f t="shared" si="27"/>
        <v>0.22663614328036627</v>
      </c>
      <c r="BP35" s="36">
        <f t="shared" si="28"/>
        <v>0.22434807256235828</v>
      </c>
      <c r="BQ35" s="192">
        <f t="shared" si="29"/>
        <v>0.30000000000000027</v>
      </c>
      <c r="BR35" s="36">
        <f t="shared" si="30"/>
        <v>0.7733638567196337</v>
      </c>
      <c r="BS35" s="36">
        <f t="shared" si="31"/>
        <v>0.77565192743764177</v>
      </c>
      <c r="BT35" s="192">
        <f t="shared" si="32"/>
        <v>-0.30000000000000027</v>
      </c>
      <c r="BU35" s="36">
        <f t="shared" si="33"/>
        <v>0.17065868263473055</v>
      </c>
      <c r="BV35" s="36">
        <f t="shared" si="34"/>
        <v>0.18524871355060035</v>
      </c>
      <c r="BW35" s="192">
        <f t="shared" si="35"/>
        <v>-1.3999999999999986</v>
      </c>
      <c r="BX35" s="36">
        <f t="shared" si="36"/>
        <v>0.8293413173652695</v>
      </c>
      <c r="BY35" s="36">
        <f t="shared" si="37"/>
        <v>0.81475128644939965</v>
      </c>
      <c r="BZ35" s="192">
        <f t="shared" si="38"/>
        <v>1.4000000000000012</v>
      </c>
      <c r="CB35" s="76" t="s">
        <v>16</v>
      </c>
      <c r="CC35" s="36">
        <f t="shared" si="39"/>
        <v>0.23346069467078409</v>
      </c>
      <c r="CD35" s="36">
        <f t="shared" si="40"/>
        <v>0.22078504936347224</v>
      </c>
      <c r="CE35" s="192">
        <f t="shared" si="41"/>
        <v>1.2000000000000011</v>
      </c>
      <c r="CF35" s="36">
        <f t="shared" si="42"/>
        <v>0.76653930532921588</v>
      </c>
      <c r="CG35" s="36">
        <f t="shared" si="43"/>
        <v>0.77921495063652779</v>
      </c>
      <c r="CH35" s="192">
        <f t="shared" si="44"/>
        <v>-1.2000000000000011</v>
      </c>
      <c r="CI35" s="36">
        <f t="shared" si="45"/>
        <v>0.15873151939329153</v>
      </c>
      <c r="CJ35" s="36">
        <f t="shared" si="46"/>
        <v>0.16630035766685719</v>
      </c>
      <c r="CK35" s="192">
        <f t="shared" si="47"/>
        <v>-0.70000000000000062</v>
      </c>
      <c r="CL35" s="36">
        <f t="shared" si="48"/>
        <v>0.84126848060670845</v>
      </c>
      <c r="CM35" s="36">
        <f t="shared" si="49"/>
        <v>0.83369964233314287</v>
      </c>
      <c r="CN35" s="192">
        <f t="shared" si="50"/>
        <v>0.70000000000000062</v>
      </c>
      <c r="CO35" s="140">
        <v>0</v>
      </c>
    </row>
    <row r="36" spans="1:93" s="12" customFormat="1" ht="13.5" customHeight="1">
      <c r="A36" s="75"/>
      <c r="B36" s="263">
        <v>11</v>
      </c>
      <c r="C36" s="320" t="s">
        <v>53</v>
      </c>
      <c r="D36" s="74" t="s">
        <v>130</v>
      </c>
      <c r="E36" s="93">
        <v>34</v>
      </c>
      <c r="F36" s="73">
        <v>7</v>
      </c>
      <c r="G36" s="71">
        <f t="shared" si="4"/>
        <v>0.20588235294117646</v>
      </c>
      <c r="H36" s="73">
        <v>27</v>
      </c>
      <c r="I36" s="71">
        <f t="shared" si="5"/>
        <v>0.79411764705882348</v>
      </c>
      <c r="J36" s="93">
        <v>99</v>
      </c>
      <c r="K36" s="73">
        <v>9</v>
      </c>
      <c r="L36" s="71">
        <f t="shared" si="6"/>
        <v>9.0909090909090912E-2</v>
      </c>
      <c r="M36" s="73">
        <v>90</v>
      </c>
      <c r="N36" s="71">
        <f t="shared" si="7"/>
        <v>0.90909090909090906</v>
      </c>
      <c r="O36" s="93">
        <v>6447</v>
      </c>
      <c r="P36" s="73">
        <v>1383</v>
      </c>
      <c r="Q36" s="71">
        <f t="shared" si="8"/>
        <v>0.21451838064215914</v>
      </c>
      <c r="R36" s="73">
        <v>5064</v>
      </c>
      <c r="S36" s="71">
        <f t="shared" si="9"/>
        <v>0.78548161935784089</v>
      </c>
      <c r="T36" s="93">
        <v>6053</v>
      </c>
      <c r="U36" s="73">
        <v>1113</v>
      </c>
      <c r="V36" s="71">
        <f t="shared" si="10"/>
        <v>0.18387576408392534</v>
      </c>
      <c r="W36" s="73">
        <v>4940</v>
      </c>
      <c r="X36" s="71">
        <f t="shared" si="11"/>
        <v>0.81612423591607464</v>
      </c>
      <c r="Y36" s="93">
        <v>3820</v>
      </c>
      <c r="Z36" s="73">
        <v>492</v>
      </c>
      <c r="AA36" s="71">
        <f t="shared" si="12"/>
        <v>0.12879581151832462</v>
      </c>
      <c r="AB36" s="73">
        <v>3328</v>
      </c>
      <c r="AC36" s="71">
        <f t="shared" si="13"/>
        <v>0.87120418848167536</v>
      </c>
      <c r="AD36" s="93">
        <v>1826</v>
      </c>
      <c r="AE36" s="73">
        <v>140</v>
      </c>
      <c r="AF36" s="71">
        <f t="shared" si="14"/>
        <v>7.6670317634173049E-2</v>
      </c>
      <c r="AG36" s="73">
        <v>1686</v>
      </c>
      <c r="AH36" s="71">
        <f t="shared" si="15"/>
        <v>0.92332968236582691</v>
      </c>
      <c r="AI36" s="93">
        <v>504</v>
      </c>
      <c r="AJ36" s="73">
        <v>28</v>
      </c>
      <c r="AK36" s="71">
        <f t="shared" si="16"/>
        <v>5.5555555555555552E-2</v>
      </c>
      <c r="AL36" s="73">
        <v>476</v>
      </c>
      <c r="AM36" s="71">
        <f t="shared" si="17"/>
        <v>0.94444444444444442</v>
      </c>
      <c r="AN36" s="93">
        <f t="shared" si="18"/>
        <v>18783</v>
      </c>
      <c r="AO36" s="73">
        <f t="shared" si="19"/>
        <v>3172</v>
      </c>
      <c r="AP36" s="71">
        <f t="shared" si="20"/>
        <v>0.16887611137730926</v>
      </c>
      <c r="AQ36" s="72">
        <f t="shared" si="0"/>
        <v>15611</v>
      </c>
      <c r="AR36" s="71">
        <f t="shared" si="21"/>
        <v>0.83112388862269071</v>
      </c>
      <c r="AS36" s="90"/>
      <c r="AT36" s="263">
        <v>11</v>
      </c>
      <c r="AU36" s="320" t="s">
        <v>53</v>
      </c>
      <c r="AV36" s="11" t="s">
        <v>123</v>
      </c>
      <c r="AW36" s="204">
        <v>18109</v>
      </c>
      <c r="AX36" s="38">
        <v>2761</v>
      </c>
      <c r="AY36" s="84">
        <v>0.15246562482743387</v>
      </c>
      <c r="AZ36" s="38">
        <v>15348</v>
      </c>
      <c r="BA36" s="84">
        <v>0.84753437517256613</v>
      </c>
      <c r="BB36" s="90"/>
      <c r="BC36" s="53">
        <v>31</v>
      </c>
      <c r="BD36" s="11" t="s">
        <v>35</v>
      </c>
      <c r="BE36" s="36">
        <f t="shared" si="22"/>
        <v>0.23840206185567012</v>
      </c>
      <c r="BF36" s="36">
        <f t="shared" si="23"/>
        <v>0.22217171946729694</v>
      </c>
      <c r="BG36" s="36">
        <f t="shared" si="1"/>
        <v>0.76159793814432986</v>
      </c>
      <c r="BH36" s="36">
        <f t="shared" si="24"/>
        <v>0.77782828053270303</v>
      </c>
      <c r="BI36" s="36">
        <f t="shared" si="2"/>
        <v>0.19606251268520397</v>
      </c>
      <c r="BJ36" s="36">
        <f t="shared" si="25"/>
        <v>0.20114805070557282</v>
      </c>
      <c r="BK36" s="36">
        <f t="shared" si="3"/>
        <v>0.80393748731479597</v>
      </c>
      <c r="BL36" s="36">
        <f t="shared" si="26"/>
        <v>0.79885194929442715</v>
      </c>
      <c r="BN36" s="76" t="s">
        <v>17</v>
      </c>
      <c r="BO36" s="36">
        <f t="shared" si="27"/>
        <v>0.20788817663817663</v>
      </c>
      <c r="BP36" s="36">
        <f t="shared" si="28"/>
        <v>0.18324064473560184</v>
      </c>
      <c r="BQ36" s="192">
        <f t="shared" si="29"/>
        <v>2.4999999999999996</v>
      </c>
      <c r="BR36" s="36">
        <f t="shared" si="30"/>
        <v>0.7921118233618234</v>
      </c>
      <c r="BS36" s="36">
        <f t="shared" si="31"/>
        <v>0.81675935526439813</v>
      </c>
      <c r="BT36" s="192">
        <f t="shared" si="32"/>
        <v>-2.4999999999999911</v>
      </c>
      <c r="BU36" s="36">
        <f t="shared" si="33"/>
        <v>0.17467467467467468</v>
      </c>
      <c r="BV36" s="36">
        <f t="shared" si="34"/>
        <v>0.17138193688792167</v>
      </c>
      <c r="BW36" s="192">
        <f t="shared" si="35"/>
        <v>0.39999999999999758</v>
      </c>
      <c r="BX36" s="36">
        <f t="shared" si="36"/>
        <v>0.82532532532532532</v>
      </c>
      <c r="BY36" s="36">
        <f t="shared" si="37"/>
        <v>0.82861806311207831</v>
      </c>
      <c r="BZ36" s="192">
        <f t="shared" si="38"/>
        <v>-0.40000000000000036</v>
      </c>
      <c r="CB36" s="76" t="s">
        <v>17</v>
      </c>
      <c r="CC36" s="36">
        <f t="shared" si="39"/>
        <v>0.23346069467078409</v>
      </c>
      <c r="CD36" s="36">
        <f t="shared" si="40"/>
        <v>0.22078504936347224</v>
      </c>
      <c r="CE36" s="192">
        <f t="shared" si="41"/>
        <v>1.2000000000000011</v>
      </c>
      <c r="CF36" s="36">
        <f t="shared" si="42"/>
        <v>0.76653930532921588</v>
      </c>
      <c r="CG36" s="36">
        <f t="shared" si="43"/>
        <v>0.77921495063652779</v>
      </c>
      <c r="CH36" s="192">
        <f t="shared" si="44"/>
        <v>-1.2000000000000011</v>
      </c>
      <c r="CI36" s="36">
        <f t="shared" si="45"/>
        <v>0.15873151939329153</v>
      </c>
      <c r="CJ36" s="36">
        <f t="shared" si="46"/>
        <v>0.16630035766685719</v>
      </c>
      <c r="CK36" s="192">
        <f t="shared" si="47"/>
        <v>-0.70000000000000062</v>
      </c>
      <c r="CL36" s="36">
        <f t="shared" si="48"/>
        <v>0.84126848060670845</v>
      </c>
      <c r="CM36" s="36">
        <f t="shared" si="49"/>
        <v>0.83369964233314287</v>
      </c>
      <c r="CN36" s="192">
        <f t="shared" si="50"/>
        <v>0.70000000000000062</v>
      </c>
      <c r="CO36" s="140">
        <v>0</v>
      </c>
    </row>
    <row r="37" spans="1:93" s="12" customFormat="1" ht="13.5" customHeight="1">
      <c r="A37" s="75"/>
      <c r="B37" s="264"/>
      <c r="C37" s="321"/>
      <c r="D37" s="64" t="s">
        <v>129</v>
      </c>
      <c r="E37" s="94">
        <v>4</v>
      </c>
      <c r="F37" s="63">
        <v>1</v>
      </c>
      <c r="G37" s="61">
        <f t="shared" si="4"/>
        <v>0.25</v>
      </c>
      <c r="H37" s="63">
        <v>3</v>
      </c>
      <c r="I37" s="61">
        <f t="shared" si="5"/>
        <v>0.75</v>
      </c>
      <c r="J37" s="94">
        <v>12</v>
      </c>
      <c r="K37" s="63">
        <v>0</v>
      </c>
      <c r="L37" s="61">
        <f t="shared" si="6"/>
        <v>0</v>
      </c>
      <c r="M37" s="63">
        <v>12</v>
      </c>
      <c r="N37" s="61">
        <f t="shared" si="7"/>
        <v>1</v>
      </c>
      <c r="O37" s="94">
        <v>1298</v>
      </c>
      <c r="P37" s="63">
        <v>191</v>
      </c>
      <c r="Q37" s="61">
        <f t="shared" si="8"/>
        <v>0.14714946070878274</v>
      </c>
      <c r="R37" s="63">
        <v>1107</v>
      </c>
      <c r="S37" s="61">
        <f t="shared" si="9"/>
        <v>0.85285053929121724</v>
      </c>
      <c r="T37" s="94">
        <v>680</v>
      </c>
      <c r="U37" s="63">
        <v>82</v>
      </c>
      <c r="V37" s="61">
        <f t="shared" si="10"/>
        <v>0.12058823529411765</v>
      </c>
      <c r="W37" s="63">
        <v>598</v>
      </c>
      <c r="X37" s="61">
        <f t="shared" si="11"/>
        <v>0.87941176470588234</v>
      </c>
      <c r="Y37" s="94">
        <v>430</v>
      </c>
      <c r="Z37" s="63">
        <v>27</v>
      </c>
      <c r="AA37" s="61">
        <f t="shared" si="12"/>
        <v>6.2790697674418611E-2</v>
      </c>
      <c r="AB37" s="63">
        <v>403</v>
      </c>
      <c r="AC37" s="61">
        <f t="shared" si="13"/>
        <v>0.93720930232558142</v>
      </c>
      <c r="AD37" s="94">
        <v>303</v>
      </c>
      <c r="AE37" s="63">
        <v>8</v>
      </c>
      <c r="AF37" s="61">
        <f t="shared" si="14"/>
        <v>2.6402640264026403E-2</v>
      </c>
      <c r="AG37" s="63">
        <v>295</v>
      </c>
      <c r="AH37" s="61">
        <f t="shared" si="15"/>
        <v>0.97359735973597361</v>
      </c>
      <c r="AI37" s="94">
        <v>271</v>
      </c>
      <c r="AJ37" s="63">
        <v>1</v>
      </c>
      <c r="AK37" s="61">
        <f t="shared" si="16"/>
        <v>3.6900369003690036E-3</v>
      </c>
      <c r="AL37" s="63">
        <v>270</v>
      </c>
      <c r="AM37" s="61">
        <f t="shared" si="17"/>
        <v>0.99630996309963105</v>
      </c>
      <c r="AN37" s="94">
        <f t="shared" si="18"/>
        <v>2998</v>
      </c>
      <c r="AO37" s="63">
        <f t="shared" si="19"/>
        <v>310</v>
      </c>
      <c r="AP37" s="61">
        <f t="shared" si="20"/>
        <v>0.10340226817878585</v>
      </c>
      <c r="AQ37" s="62">
        <f t="shared" si="0"/>
        <v>2688</v>
      </c>
      <c r="AR37" s="61">
        <f t="shared" si="21"/>
        <v>0.89659773182121416</v>
      </c>
      <c r="AS37" s="90"/>
      <c r="AT37" s="264"/>
      <c r="AU37" s="321"/>
      <c r="AV37" s="11" t="s">
        <v>129</v>
      </c>
      <c r="AW37" s="204">
        <v>2496</v>
      </c>
      <c r="AX37" s="38">
        <v>270</v>
      </c>
      <c r="AY37" s="84">
        <v>0.10817307692307693</v>
      </c>
      <c r="AZ37" s="38">
        <v>2226</v>
      </c>
      <c r="BA37" s="84">
        <v>0.89182692307692313</v>
      </c>
      <c r="BB37" s="90"/>
      <c r="BC37" s="53">
        <v>32</v>
      </c>
      <c r="BD37" s="11" t="s">
        <v>36</v>
      </c>
      <c r="BE37" s="36">
        <f t="shared" si="22"/>
        <v>0.21728678929765885</v>
      </c>
      <c r="BF37" s="36">
        <f t="shared" si="23"/>
        <v>0.20198312698586612</v>
      </c>
      <c r="BG37" s="36">
        <f t="shared" si="1"/>
        <v>0.78271321070234112</v>
      </c>
      <c r="BH37" s="36">
        <f t="shared" si="24"/>
        <v>0.79801687301413393</v>
      </c>
      <c r="BI37" s="36">
        <f t="shared" si="2"/>
        <v>0.14382593953094094</v>
      </c>
      <c r="BJ37" s="36">
        <f t="shared" si="25"/>
        <v>0.17844350374470858</v>
      </c>
      <c r="BK37" s="36">
        <f t="shared" si="3"/>
        <v>0.85617406046905908</v>
      </c>
      <c r="BL37" s="36">
        <f t="shared" si="26"/>
        <v>0.82155649625529148</v>
      </c>
      <c r="BN37" s="76" t="s">
        <v>26</v>
      </c>
      <c r="BO37" s="36">
        <f t="shared" si="27"/>
        <v>0.31463714637146373</v>
      </c>
      <c r="BP37" s="36">
        <f t="shared" si="28"/>
        <v>0.29453125000000002</v>
      </c>
      <c r="BQ37" s="192">
        <f t="shared" si="29"/>
        <v>2.0000000000000018</v>
      </c>
      <c r="BR37" s="36">
        <f t="shared" si="30"/>
        <v>0.68536285362853633</v>
      </c>
      <c r="BS37" s="36">
        <f t="shared" si="31"/>
        <v>0.70546874999999998</v>
      </c>
      <c r="BT37" s="192">
        <f t="shared" si="32"/>
        <v>-1.9999999999999907</v>
      </c>
      <c r="BU37" s="36">
        <f t="shared" si="33"/>
        <v>0.2197952218430034</v>
      </c>
      <c r="BV37" s="36">
        <f t="shared" si="34"/>
        <v>0.21653543307086615</v>
      </c>
      <c r="BW37" s="192">
        <f t="shared" si="35"/>
        <v>0.30000000000000027</v>
      </c>
      <c r="BX37" s="36">
        <f t="shared" si="36"/>
        <v>0.78020477815699663</v>
      </c>
      <c r="BY37" s="36">
        <f t="shared" si="37"/>
        <v>0.78346456692913391</v>
      </c>
      <c r="BZ37" s="192">
        <f t="shared" si="38"/>
        <v>-0.30000000000000027</v>
      </c>
      <c r="CB37" s="76" t="s">
        <v>26</v>
      </c>
      <c r="CC37" s="36">
        <f t="shared" si="39"/>
        <v>0.23346069467078409</v>
      </c>
      <c r="CD37" s="36">
        <f t="shared" si="40"/>
        <v>0.22078504936347224</v>
      </c>
      <c r="CE37" s="192">
        <f t="shared" si="41"/>
        <v>1.2000000000000011</v>
      </c>
      <c r="CF37" s="36">
        <f t="shared" si="42"/>
        <v>0.76653930532921588</v>
      </c>
      <c r="CG37" s="36">
        <f t="shared" si="43"/>
        <v>0.77921495063652779</v>
      </c>
      <c r="CH37" s="192">
        <f t="shared" si="44"/>
        <v>-1.2000000000000011</v>
      </c>
      <c r="CI37" s="36">
        <f t="shared" si="45"/>
        <v>0.15873151939329153</v>
      </c>
      <c r="CJ37" s="36">
        <f t="shared" si="46"/>
        <v>0.16630035766685719</v>
      </c>
      <c r="CK37" s="192">
        <f t="shared" si="47"/>
        <v>-0.70000000000000062</v>
      </c>
      <c r="CL37" s="36">
        <f t="shared" si="48"/>
        <v>0.84126848060670845</v>
      </c>
      <c r="CM37" s="36">
        <f t="shared" si="49"/>
        <v>0.83369964233314287</v>
      </c>
      <c r="CN37" s="192">
        <f t="shared" si="50"/>
        <v>0.70000000000000062</v>
      </c>
      <c r="CO37" s="140">
        <v>0</v>
      </c>
    </row>
    <row r="38" spans="1:93" s="12" customFormat="1" ht="13.5" customHeight="1">
      <c r="A38" s="75"/>
      <c r="B38" s="265"/>
      <c r="C38" s="322"/>
      <c r="D38" s="70" t="s">
        <v>128</v>
      </c>
      <c r="E38" s="95">
        <v>38</v>
      </c>
      <c r="F38" s="69">
        <v>8</v>
      </c>
      <c r="G38" s="13">
        <f t="shared" si="4"/>
        <v>0.21052631578947367</v>
      </c>
      <c r="H38" s="69">
        <v>30</v>
      </c>
      <c r="I38" s="13">
        <f t="shared" si="5"/>
        <v>0.78947368421052633</v>
      </c>
      <c r="J38" s="95">
        <v>111</v>
      </c>
      <c r="K38" s="69">
        <v>9</v>
      </c>
      <c r="L38" s="13">
        <f t="shared" si="6"/>
        <v>8.1081081081081086E-2</v>
      </c>
      <c r="M38" s="69">
        <v>102</v>
      </c>
      <c r="N38" s="13">
        <f t="shared" si="7"/>
        <v>0.91891891891891897</v>
      </c>
      <c r="O38" s="95">
        <v>7745</v>
      </c>
      <c r="P38" s="69">
        <v>1574</v>
      </c>
      <c r="Q38" s="13">
        <f t="shared" si="8"/>
        <v>0.20322788896061975</v>
      </c>
      <c r="R38" s="69">
        <v>6171</v>
      </c>
      <c r="S38" s="13">
        <f t="shared" si="9"/>
        <v>0.79677211103938028</v>
      </c>
      <c r="T38" s="95">
        <v>6733</v>
      </c>
      <c r="U38" s="69">
        <v>1195</v>
      </c>
      <c r="V38" s="13">
        <f t="shared" si="10"/>
        <v>0.17748403386306252</v>
      </c>
      <c r="W38" s="69">
        <v>5538</v>
      </c>
      <c r="X38" s="13">
        <f t="shared" si="11"/>
        <v>0.82251596613693745</v>
      </c>
      <c r="Y38" s="95">
        <v>4250</v>
      </c>
      <c r="Z38" s="69">
        <v>519</v>
      </c>
      <c r="AA38" s="13">
        <f t="shared" si="12"/>
        <v>0.12211764705882353</v>
      </c>
      <c r="AB38" s="69">
        <v>3731</v>
      </c>
      <c r="AC38" s="13">
        <f t="shared" si="13"/>
        <v>0.87788235294117645</v>
      </c>
      <c r="AD38" s="95">
        <v>2129</v>
      </c>
      <c r="AE38" s="69">
        <v>148</v>
      </c>
      <c r="AF38" s="13">
        <f t="shared" si="14"/>
        <v>6.9516204790981681E-2</v>
      </c>
      <c r="AG38" s="69">
        <v>1981</v>
      </c>
      <c r="AH38" s="13">
        <f t="shared" si="15"/>
        <v>0.93048379520901836</v>
      </c>
      <c r="AI38" s="95">
        <v>775</v>
      </c>
      <c r="AJ38" s="69">
        <v>29</v>
      </c>
      <c r="AK38" s="13">
        <f t="shared" si="16"/>
        <v>3.741935483870968E-2</v>
      </c>
      <c r="AL38" s="69">
        <v>746</v>
      </c>
      <c r="AM38" s="13">
        <f t="shared" si="17"/>
        <v>0.96258064516129027</v>
      </c>
      <c r="AN38" s="95">
        <f t="shared" si="18"/>
        <v>21781</v>
      </c>
      <c r="AO38" s="69">
        <f t="shared" si="19"/>
        <v>3482</v>
      </c>
      <c r="AP38" s="13">
        <f t="shared" si="20"/>
        <v>0.15986410174004867</v>
      </c>
      <c r="AQ38" s="33">
        <f t="shared" si="0"/>
        <v>18299</v>
      </c>
      <c r="AR38" s="13">
        <f t="shared" si="21"/>
        <v>0.84013589825995139</v>
      </c>
      <c r="AS38" s="90"/>
      <c r="AT38" s="265"/>
      <c r="AU38" s="322"/>
      <c r="AV38" s="147" t="s">
        <v>67</v>
      </c>
      <c r="AW38" s="204">
        <v>20605</v>
      </c>
      <c r="AX38" s="38">
        <v>3031</v>
      </c>
      <c r="AY38" s="84">
        <v>0.1471002183935938</v>
      </c>
      <c r="AZ38" s="38">
        <v>17574</v>
      </c>
      <c r="BA38" s="84">
        <v>0.85289978160640623</v>
      </c>
      <c r="BB38" s="90"/>
      <c r="BC38" s="53">
        <v>33</v>
      </c>
      <c r="BD38" s="11" t="s">
        <v>37</v>
      </c>
      <c r="BE38" s="36">
        <f t="shared" ref="BE38:BE69" si="51">INDEX($AP:$AP,(ROW()+(BC38*2)-2))</f>
        <v>0.27349982656954563</v>
      </c>
      <c r="BF38" s="36">
        <f t="shared" si="23"/>
        <v>0.25619681834998148</v>
      </c>
      <c r="BG38" s="36">
        <f t="shared" ref="BG38:BG69" si="52">INDEX($AR:$AR,(ROW()+(BC38*2)-2))</f>
        <v>0.72650017343045437</v>
      </c>
      <c r="BH38" s="36">
        <f t="shared" si="24"/>
        <v>0.74380318165001846</v>
      </c>
      <c r="BI38" s="36">
        <f t="shared" ref="BI38:BI69" si="53">INDEX($AP:$AP,(ROW()+(BC38*2)-1))</f>
        <v>0.19719719719719719</v>
      </c>
      <c r="BJ38" s="36">
        <f t="shared" si="25"/>
        <v>0.20044296788482835</v>
      </c>
      <c r="BK38" s="36">
        <f t="shared" ref="BK38:BK69" si="54">INDEX($AR:$AR,(ROW()+(BC38*2)-1))</f>
        <v>0.80280280280280281</v>
      </c>
      <c r="BL38" s="36">
        <f t="shared" si="26"/>
        <v>0.7995570321151716</v>
      </c>
      <c r="BN38" s="76" t="s">
        <v>45</v>
      </c>
      <c r="BO38" s="36">
        <f t="shared" si="27"/>
        <v>0.14201462609105922</v>
      </c>
      <c r="BP38" s="36">
        <f t="shared" si="28"/>
        <v>0.13275434243176179</v>
      </c>
      <c r="BQ38" s="192">
        <f t="shared" si="29"/>
        <v>0.89999999999999802</v>
      </c>
      <c r="BR38" s="36">
        <f t="shared" si="30"/>
        <v>0.85798537390894081</v>
      </c>
      <c r="BS38" s="36">
        <f t="shared" si="31"/>
        <v>0.86724565756823824</v>
      </c>
      <c r="BT38" s="192">
        <f t="shared" si="32"/>
        <v>-0.9000000000000008</v>
      </c>
      <c r="BU38" s="36">
        <f t="shared" si="33"/>
        <v>0.14166666666666666</v>
      </c>
      <c r="BV38" s="36">
        <f t="shared" si="34"/>
        <v>0.14081145584725538</v>
      </c>
      <c r="BW38" s="192">
        <f t="shared" si="35"/>
        <v>0.10000000000000009</v>
      </c>
      <c r="BX38" s="36">
        <f t="shared" si="36"/>
        <v>0.85833333333333328</v>
      </c>
      <c r="BY38" s="36">
        <f t="shared" si="37"/>
        <v>0.85918854415274459</v>
      </c>
      <c r="BZ38" s="192">
        <f t="shared" si="38"/>
        <v>-0.10000000000000009</v>
      </c>
      <c r="CB38" s="76" t="s">
        <v>45</v>
      </c>
      <c r="CC38" s="36">
        <f t="shared" si="39"/>
        <v>0.23346069467078409</v>
      </c>
      <c r="CD38" s="36">
        <f t="shared" si="40"/>
        <v>0.22078504936347224</v>
      </c>
      <c r="CE38" s="192">
        <f t="shared" si="41"/>
        <v>1.2000000000000011</v>
      </c>
      <c r="CF38" s="36">
        <f t="shared" si="42"/>
        <v>0.76653930532921588</v>
      </c>
      <c r="CG38" s="36">
        <f t="shared" si="43"/>
        <v>0.77921495063652779</v>
      </c>
      <c r="CH38" s="192">
        <f t="shared" si="44"/>
        <v>-1.2000000000000011</v>
      </c>
      <c r="CI38" s="36">
        <f t="shared" si="45"/>
        <v>0.15873151939329153</v>
      </c>
      <c r="CJ38" s="36">
        <f t="shared" si="46"/>
        <v>0.16630035766685719</v>
      </c>
      <c r="CK38" s="192">
        <f t="shared" si="47"/>
        <v>-0.70000000000000062</v>
      </c>
      <c r="CL38" s="36">
        <f t="shared" si="48"/>
        <v>0.84126848060670845</v>
      </c>
      <c r="CM38" s="36">
        <f t="shared" si="49"/>
        <v>0.83369964233314287</v>
      </c>
      <c r="CN38" s="192">
        <f t="shared" si="50"/>
        <v>0.70000000000000062</v>
      </c>
      <c r="CO38" s="140">
        <v>0</v>
      </c>
    </row>
    <row r="39" spans="1:93" s="12" customFormat="1" ht="13.5" customHeight="1">
      <c r="A39" s="75"/>
      <c r="B39" s="263">
        <v>12</v>
      </c>
      <c r="C39" s="320" t="s">
        <v>105</v>
      </c>
      <c r="D39" s="74" t="s">
        <v>130</v>
      </c>
      <c r="E39" s="93">
        <v>17</v>
      </c>
      <c r="F39" s="73">
        <v>3</v>
      </c>
      <c r="G39" s="71">
        <f t="shared" si="4"/>
        <v>0.17647058823529413</v>
      </c>
      <c r="H39" s="73">
        <v>14</v>
      </c>
      <c r="I39" s="71">
        <f t="shared" si="5"/>
        <v>0.82352941176470584</v>
      </c>
      <c r="J39" s="93">
        <v>54</v>
      </c>
      <c r="K39" s="73">
        <v>11</v>
      </c>
      <c r="L39" s="71">
        <f t="shared" si="6"/>
        <v>0.20370370370370369</v>
      </c>
      <c r="M39" s="73">
        <v>43</v>
      </c>
      <c r="N39" s="71">
        <f t="shared" si="7"/>
        <v>0.79629629629629628</v>
      </c>
      <c r="O39" s="93">
        <v>3161</v>
      </c>
      <c r="P39" s="73">
        <v>666</v>
      </c>
      <c r="Q39" s="71">
        <f t="shared" si="8"/>
        <v>0.21069281872825055</v>
      </c>
      <c r="R39" s="73">
        <v>2495</v>
      </c>
      <c r="S39" s="71">
        <f t="shared" si="9"/>
        <v>0.78930718127174948</v>
      </c>
      <c r="T39" s="93">
        <v>2788</v>
      </c>
      <c r="U39" s="73">
        <v>488</v>
      </c>
      <c r="V39" s="71">
        <f t="shared" si="10"/>
        <v>0.17503586800573889</v>
      </c>
      <c r="W39" s="73">
        <v>2300</v>
      </c>
      <c r="X39" s="71">
        <f t="shared" si="11"/>
        <v>0.82496413199426111</v>
      </c>
      <c r="Y39" s="93">
        <v>1991</v>
      </c>
      <c r="Z39" s="73">
        <v>244</v>
      </c>
      <c r="AA39" s="71">
        <f t="shared" si="12"/>
        <v>0.12255148166750376</v>
      </c>
      <c r="AB39" s="73">
        <v>1747</v>
      </c>
      <c r="AC39" s="71">
        <f t="shared" si="13"/>
        <v>0.87744851833249626</v>
      </c>
      <c r="AD39" s="93">
        <v>1038</v>
      </c>
      <c r="AE39" s="73">
        <v>107</v>
      </c>
      <c r="AF39" s="71">
        <f t="shared" si="14"/>
        <v>0.10308285163776493</v>
      </c>
      <c r="AG39" s="73">
        <v>931</v>
      </c>
      <c r="AH39" s="71">
        <f t="shared" si="15"/>
        <v>0.89691714836223502</v>
      </c>
      <c r="AI39" s="93">
        <v>325</v>
      </c>
      <c r="AJ39" s="73">
        <v>29</v>
      </c>
      <c r="AK39" s="71">
        <f t="shared" si="16"/>
        <v>8.9230769230769225E-2</v>
      </c>
      <c r="AL39" s="73">
        <v>296</v>
      </c>
      <c r="AM39" s="71">
        <f t="shared" si="17"/>
        <v>0.91076923076923078</v>
      </c>
      <c r="AN39" s="93">
        <f t="shared" si="18"/>
        <v>9374</v>
      </c>
      <c r="AO39" s="73">
        <f t="shared" si="19"/>
        <v>1548</v>
      </c>
      <c r="AP39" s="71">
        <f t="shared" si="20"/>
        <v>0.16513761467889909</v>
      </c>
      <c r="AQ39" s="72">
        <f t="shared" si="0"/>
        <v>7826</v>
      </c>
      <c r="AR39" s="71">
        <f t="shared" si="21"/>
        <v>0.83486238532110091</v>
      </c>
      <c r="AS39" s="90"/>
      <c r="AT39" s="263">
        <v>12</v>
      </c>
      <c r="AU39" s="320" t="s">
        <v>105</v>
      </c>
      <c r="AV39" s="11" t="s">
        <v>123</v>
      </c>
      <c r="AW39" s="204">
        <v>9151</v>
      </c>
      <c r="AX39" s="38">
        <v>1367</v>
      </c>
      <c r="AY39" s="84">
        <v>0.14938258113867336</v>
      </c>
      <c r="AZ39" s="38">
        <v>7784</v>
      </c>
      <c r="BA39" s="84">
        <v>0.85061741886132658</v>
      </c>
      <c r="BB39" s="90"/>
      <c r="BC39" s="53">
        <v>34</v>
      </c>
      <c r="BD39" s="11" t="s">
        <v>38</v>
      </c>
      <c r="BE39" s="36">
        <f t="shared" si="51"/>
        <v>0.20924205573940433</v>
      </c>
      <c r="BF39" s="36">
        <f t="shared" si="23"/>
        <v>0.20049833887043189</v>
      </c>
      <c r="BG39" s="36">
        <f t="shared" si="52"/>
        <v>0.79075794426059565</v>
      </c>
      <c r="BH39" s="36">
        <f t="shared" si="24"/>
        <v>0.79950166112956811</v>
      </c>
      <c r="BI39" s="36">
        <f t="shared" si="53"/>
        <v>0.14713541666666666</v>
      </c>
      <c r="BJ39" s="36">
        <f t="shared" si="25"/>
        <v>0.14655679811653913</v>
      </c>
      <c r="BK39" s="36">
        <f t="shared" si="54"/>
        <v>0.85286458333333337</v>
      </c>
      <c r="BL39" s="36">
        <f t="shared" si="26"/>
        <v>0.8534432018834609</v>
      </c>
      <c r="BN39" s="76" t="s">
        <v>10</v>
      </c>
      <c r="BO39" s="36">
        <f t="shared" si="27"/>
        <v>0.25070093457943926</v>
      </c>
      <c r="BP39" s="36">
        <f t="shared" si="28"/>
        <v>0.22929619497637405</v>
      </c>
      <c r="BQ39" s="192">
        <f t="shared" si="29"/>
        <v>2.1999999999999993</v>
      </c>
      <c r="BR39" s="36">
        <f t="shared" si="30"/>
        <v>0.74929906542056079</v>
      </c>
      <c r="BS39" s="36">
        <f t="shared" si="31"/>
        <v>0.77070380502362601</v>
      </c>
      <c r="BT39" s="192">
        <f t="shared" si="32"/>
        <v>-2.200000000000002</v>
      </c>
      <c r="BU39" s="36">
        <f t="shared" si="33"/>
        <v>0.19472361809045227</v>
      </c>
      <c r="BV39" s="36">
        <f t="shared" si="34"/>
        <v>0.19363762102351315</v>
      </c>
      <c r="BW39" s="192">
        <f t="shared" si="35"/>
        <v>0.10000000000000009</v>
      </c>
      <c r="BX39" s="36">
        <f t="shared" si="36"/>
        <v>0.80527638190954776</v>
      </c>
      <c r="BY39" s="36">
        <f t="shared" si="37"/>
        <v>0.80636237897648688</v>
      </c>
      <c r="BZ39" s="192">
        <f t="shared" si="38"/>
        <v>-0.10000000000000009</v>
      </c>
      <c r="CB39" s="76" t="s">
        <v>10</v>
      </c>
      <c r="CC39" s="36">
        <f t="shared" si="39"/>
        <v>0.23346069467078409</v>
      </c>
      <c r="CD39" s="36">
        <f t="shared" si="40"/>
        <v>0.22078504936347224</v>
      </c>
      <c r="CE39" s="192">
        <f t="shared" si="41"/>
        <v>1.2000000000000011</v>
      </c>
      <c r="CF39" s="36">
        <f t="shared" si="42"/>
        <v>0.76653930532921588</v>
      </c>
      <c r="CG39" s="36">
        <f t="shared" si="43"/>
        <v>0.77921495063652779</v>
      </c>
      <c r="CH39" s="192">
        <f t="shared" si="44"/>
        <v>-1.2000000000000011</v>
      </c>
      <c r="CI39" s="36">
        <f t="shared" si="45"/>
        <v>0.15873151939329153</v>
      </c>
      <c r="CJ39" s="36">
        <f t="shared" si="46"/>
        <v>0.16630035766685719</v>
      </c>
      <c r="CK39" s="192">
        <f t="shared" si="47"/>
        <v>-0.70000000000000062</v>
      </c>
      <c r="CL39" s="36">
        <f t="shared" si="48"/>
        <v>0.84126848060670845</v>
      </c>
      <c r="CM39" s="36">
        <f t="shared" si="49"/>
        <v>0.83369964233314287</v>
      </c>
      <c r="CN39" s="192">
        <f t="shared" si="50"/>
        <v>0.70000000000000062</v>
      </c>
      <c r="CO39" s="140">
        <v>0</v>
      </c>
    </row>
    <row r="40" spans="1:93" s="12" customFormat="1" ht="13.5" customHeight="1">
      <c r="A40" s="75"/>
      <c r="B40" s="264"/>
      <c r="C40" s="321"/>
      <c r="D40" s="64" t="s">
        <v>129</v>
      </c>
      <c r="E40" s="94">
        <v>2</v>
      </c>
      <c r="F40" s="63">
        <v>0</v>
      </c>
      <c r="G40" s="61">
        <f t="shared" si="4"/>
        <v>0</v>
      </c>
      <c r="H40" s="63">
        <v>2</v>
      </c>
      <c r="I40" s="61">
        <f t="shared" si="5"/>
        <v>1</v>
      </c>
      <c r="J40" s="94">
        <v>7</v>
      </c>
      <c r="K40" s="63">
        <v>0</v>
      </c>
      <c r="L40" s="61">
        <f t="shared" si="6"/>
        <v>0</v>
      </c>
      <c r="M40" s="63">
        <v>7</v>
      </c>
      <c r="N40" s="61">
        <f t="shared" si="7"/>
        <v>1</v>
      </c>
      <c r="O40" s="94">
        <v>687</v>
      </c>
      <c r="P40" s="63">
        <v>107</v>
      </c>
      <c r="Q40" s="61">
        <f t="shared" si="8"/>
        <v>0.15574963609898107</v>
      </c>
      <c r="R40" s="63">
        <v>580</v>
      </c>
      <c r="S40" s="61">
        <f t="shared" si="9"/>
        <v>0.84425036390101893</v>
      </c>
      <c r="T40" s="94">
        <v>347</v>
      </c>
      <c r="U40" s="63">
        <v>36</v>
      </c>
      <c r="V40" s="61">
        <f t="shared" si="10"/>
        <v>0.1037463976945245</v>
      </c>
      <c r="W40" s="63">
        <v>311</v>
      </c>
      <c r="X40" s="61">
        <f t="shared" si="11"/>
        <v>0.89625360230547546</v>
      </c>
      <c r="Y40" s="94">
        <v>294</v>
      </c>
      <c r="Z40" s="63">
        <v>22</v>
      </c>
      <c r="AA40" s="61">
        <f t="shared" si="12"/>
        <v>7.4829931972789115E-2</v>
      </c>
      <c r="AB40" s="63">
        <v>272</v>
      </c>
      <c r="AC40" s="61">
        <f t="shared" si="13"/>
        <v>0.92517006802721091</v>
      </c>
      <c r="AD40" s="94">
        <v>222</v>
      </c>
      <c r="AE40" s="63">
        <v>5</v>
      </c>
      <c r="AF40" s="61">
        <f t="shared" si="14"/>
        <v>2.2522522522522521E-2</v>
      </c>
      <c r="AG40" s="63">
        <v>217</v>
      </c>
      <c r="AH40" s="61">
        <f t="shared" si="15"/>
        <v>0.97747747747747749</v>
      </c>
      <c r="AI40" s="94">
        <v>188</v>
      </c>
      <c r="AJ40" s="63">
        <v>0</v>
      </c>
      <c r="AK40" s="61">
        <f t="shared" si="16"/>
        <v>0</v>
      </c>
      <c r="AL40" s="63">
        <v>188</v>
      </c>
      <c r="AM40" s="61">
        <f t="shared" si="17"/>
        <v>1</v>
      </c>
      <c r="AN40" s="94">
        <f t="shared" si="18"/>
        <v>1747</v>
      </c>
      <c r="AO40" s="63">
        <f t="shared" si="19"/>
        <v>170</v>
      </c>
      <c r="AP40" s="61">
        <f t="shared" si="20"/>
        <v>9.7309673726388088E-2</v>
      </c>
      <c r="AQ40" s="62">
        <f t="shared" si="0"/>
        <v>1577</v>
      </c>
      <c r="AR40" s="61">
        <f t="shared" si="21"/>
        <v>0.9026903262736119</v>
      </c>
      <c r="AS40" s="90"/>
      <c r="AT40" s="264"/>
      <c r="AU40" s="321"/>
      <c r="AV40" s="11" t="s">
        <v>129</v>
      </c>
      <c r="AW40" s="204">
        <v>1318</v>
      </c>
      <c r="AX40" s="38">
        <v>130</v>
      </c>
      <c r="AY40" s="84">
        <v>9.8634294385432475E-2</v>
      </c>
      <c r="AZ40" s="38">
        <v>1188</v>
      </c>
      <c r="BA40" s="84">
        <v>0.90136570561456753</v>
      </c>
      <c r="BB40" s="90"/>
      <c r="BC40" s="53">
        <v>35</v>
      </c>
      <c r="BD40" s="11" t="s">
        <v>1</v>
      </c>
      <c r="BE40" s="36">
        <f t="shared" si="51"/>
        <v>0.21260935981113735</v>
      </c>
      <c r="BF40" s="36">
        <f t="shared" si="23"/>
        <v>0.20498345740281224</v>
      </c>
      <c r="BG40" s="36">
        <f t="shared" si="52"/>
        <v>0.78739064018886262</v>
      </c>
      <c r="BH40" s="36">
        <f t="shared" si="24"/>
        <v>0.79501654259718779</v>
      </c>
      <c r="BI40" s="36">
        <f t="shared" si="53"/>
        <v>0.13759733036707453</v>
      </c>
      <c r="BJ40" s="36">
        <f t="shared" si="25"/>
        <v>0.14609756097560975</v>
      </c>
      <c r="BK40" s="36">
        <f t="shared" si="54"/>
        <v>0.86240266963292544</v>
      </c>
      <c r="BL40" s="36">
        <f t="shared" si="26"/>
        <v>0.85390243902439023</v>
      </c>
      <c r="BN40" s="76" t="s">
        <v>5</v>
      </c>
      <c r="BO40" s="36">
        <f t="shared" si="27"/>
        <v>0.50849825378346913</v>
      </c>
      <c r="BP40" s="36">
        <f t="shared" si="28"/>
        <v>0.50259579728059334</v>
      </c>
      <c r="BQ40" s="192">
        <f t="shared" si="29"/>
        <v>0.50000000000000044</v>
      </c>
      <c r="BR40" s="36">
        <f t="shared" si="30"/>
        <v>0.49150174621653087</v>
      </c>
      <c r="BS40" s="36">
        <f t="shared" si="31"/>
        <v>0.49740420271940666</v>
      </c>
      <c r="BT40" s="192">
        <f t="shared" si="32"/>
        <v>-0.50000000000000044</v>
      </c>
      <c r="BU40" s="36">
        <f t="shared" si="33"/>
        <v>0.39205155746509129</v>
      </c>
      <c r="BV40" s="36">
        <f t="shared" si="34"/>
        <v>0.42576687116564416</v>
      </c>
      <c r="BW40" s="192">
        <f t="shared" si="35"/>
        <v>-3.3999999999999977</v>
      </c>
      <c r="BX40" s="36">
        <f t="shared" si="36"/>
        <v>0.60794844253490865</v>
      </c>
      <c r="BY40" s="36">
        <f t="shared" si="37"/>
        <v>0.57423312883435584</v>
      </c>
      <c r="BZ40" s="192">
        <f t="shared" si="38"/>
        <v>3.400000000000003</v>
      </c>
      <c r="CB40" s="76" t="s">
        <v>5</v>
      </c>
      <c r="CC40" s="36">
        <f t="shared" si="39"/>
        <v>0.23346069467078409</v>
      </c>
      <c r="CD40" s="36">
        <f t="shared" si="40"/>
        <v>0.22078504936347224</v>
      </c>
      <c r="CE40" s="192">
        <f t="shared" si="41"/>
        <v>1.2000000000000011</v>
      </c>
      <c r="CF40" s="36">
        <f t="shared" si="42"/>
        <v>0.76653930532921588</v>
      </c>
      <c r="CG40" s="36">
        <f t="shared" si="43"/>
        <v>0.77921495063652779</v>
      </c>
      <c r="CH40" s="192">
        <f t="shared" si="44"/>
        <v>-1.2000000000000011</v>
      </c>
      <c r="CI40" s="36">
        <f t="shared" si="45"/>
        <v>0.15873151939329153</v>
      </c>
      <c r="CJ40" s="36">
        <f t="shared" si="46"/>
        <v>0.16630035766685719</v>
      </c>
      <c r="CK40" s="192">
        <f t="shared" si="47"/>
        <v>-0.70000000000000062</v>
      </c>
      <c r="CL40" s="36">
        <f t="shared" si="48"/>
        <v>0.84126848060670845</v>
      </c>
      <c r="CM40" s="36">
        <f t="shared" si="49"/>
        <v>0.83369964233314287</v>
      </c>
      <c r="CN40" s="192">
        <f t="shared" si="50"/>
        <v>0.70000000000000062</v>
      </c>
      <c r="CO40" s="140">
        <v>0</v>
      </c>
    </row>
    <row r="41" spans="1:93" s="12" customFormat="1" ht="13.5" customHeight="1">
      <c r="B41" s="265"/>
      <c r="C41" s="322"/>
      <c r="D41" s="70" t="s">
        <v>128</v>
      </c>
      <c r="E41" s="95">
        <v>19</v>
      </c>
      <c r="F41" s="69">
        <v>3</v>
      </c>
      <c r="G41" s="13">
        <f t="shared" si="4"/>
        <v>0.15789473684210525</v>
      </c>
      <c r="H41" s="69">
        <v>16</v>
      </c>
      <c r="I41" s="13">
        <f t="shared" si="5"/>
        <v>0.84210526315789469</v>
      </c>
      <c r="J41" s="95">
        <v>61</v>
      </c>
      <c r="K41" s="69">
        <v>11</v>
      </c>
      <c r="L41" s="13">
        <f t="shared" si="6"/>
        <v>0.18032786885245902</v>
      </c>
      <c r="M41" s="69">
        <v>50</v>
      </c>
      <c r="N41" s="13">
        <f t="shared" si="7"/>
        <v>0.81967213114754101</v>
      </c>
      <c r="O41" s="95">
        <v>3848</v>
      </c>
      <c r="P41" s="69">
        <v>773</v>
      </c>
      <c r="Q41" s="13">
        <f t="shared" si="8"/>
        <v>0.20088357588357589</v>
      </c>
      <c r="R41" s="69">
        <v>3075</v>
      </c>
      <c r="S41" s="13">
        <f t="shared" si="9"/>
        <v>0.79911642411642414</v>
      </c>
      <c r="T41" s="95">
        <v>3135</v>
      </c>
      <c r="U41" s="69">
        <v>524</v>
      </c>
      <c r="V41" s="13">
        <f t="shared" si="10"/>
        <v>0.16714513556618821</v>
      </c>
      <c r="W41" s="69">
        <v>2611</v>
      </c>
      <c r="X41" s="13">
        <f t="shared" si="11"/>
        <v>0.83285486443381185</v>
      </c>
      <c r="Y41" s="95">
        <v>2285</v>
      </c>
      <c r="Z41" s="69">
        <v>266</v>
      </c>
      <c r="AA41" s="13">
        <f t="shared" si="12"/>
        <v>0.11641137855579868</v>
      </c>
      <c r="AB41" s="69">
        <v>2019</v>
      </c>
      <c r="AC41" s="13">
        <f t="shared" si="13"/>
        <v>0.88358862144420136</v>
      </c>
      <c r="AD41" s="95">
        <v>1260</v>
      </c>
      <c r="AE41" s="69">
        <v>112</v>
      </c>
      <c r="AF41" s="13">
        <f t="shared" si="14"/>
        <v>8.8888888888888892E-2</v>
      </c>
      <c r="AG41" s="69">
        <v>1148</v>
      </c>
      <c r="AH41" s="13">
        <f t="shared" si="15"/>
        <v>0.91111111111111109</v>
      </c>
      <c r="AI41" s="95">
        <v>513</v>
      </c>
      <c r="AJ41" s="69">
        <v>29</v>
      </c>
      <c r="AK41" s="13">
        <f t="shared" si="16"/>
        <v>5.6530214424951264E-2</v>
      </c>
      <c r="AL41" s="69">
        <v>484</v>
      </c>
      <c r="AM41" s="13">
        <f t="shared" si="17"/>
        <v>0.94346978557504868</v>
      </c>
      <c r="AN41" s="95">
        <f t="shared" si="18"/>
        <v>11121</v>
      </c>
      <c r="AO41" s="69">
        <f t="shared" si="19"/>
        <v>1718</v>
      </c>
      <c r="AP41" s="13">
        <f t="shared" si="20"/>
        <v>0.15448251056559661</v>
      </c>
      <c r="AQ41" s="33">
        <f t="shared" si="0"/>
        <v>9403</v>
      </c>
      <c r="AR41" s="13">
        <f t="shared" si="21"/>
        <v>0.84551748943440341</v>
      </c>
      <c r="AS41" s="90"/>
      <c r="AT41" s="265"/>
      <c r="AU41" s="322"/>
      <c r="AV41" s="147" t="s">
        <v>67</v>
      </c>
      <c r="AW41" s="204">
        <v>10469</v>
      </c>
      <c r="AX41" s="38">
        <v>1497</v>
      </c>
      <c r="AY41" s="84">
        <v>0.14299360015283216</v>
      </c>
      <c r="AZ41" s="38">
        <v>8972</v>
      </c>
      <c r="BA41" s="84">
        <v>0.85700639984716787</v>
      </c>
      <c r="BB41" s="90"/>
      <c r="BC41" s="53">
        <v>36</v>
      </c>
      <c r="BD41" s="11" t="s">
        <v>2</v>
      </c>
      <c r="BE41" s="36">
        <f t="shared" si="51"/>
        <v>0.44079966211459948</v>
      </c>
      <c r="BF41" s="36">
        <f t="shared" si="23"/>
        <v>0.43696983108357307</v>
      </c>
      <c r="BG41" s="36">
        <f t="shared" si="52"/>
        <v>0.55920033788540058</v>
      </c>
      <c r="BH41" s="36">
        <f t="shared" si="24"/>
        <v>0.56303016891642699</v>
      </c>
      <c r="BI41" s="36">
        <f t="shared" si="53"/>
        <v>0.24126455906821964</v>
      </c>
      <c r="BJ41" s="36">
        <f t="shared" si="25"/>
        <v>0.24767657992565056</v>
      </c>
      <c r="BK41" s="36">
        <f t="shared" si="54"/>
        <v>0.75873544093178036</v>
      </c>
      <c r="BL41" s="36">
        <f t="shared" si="26"/>
        <v>0.75232342007434949</v>
      </c>
      <c r="BN41" s="76" t="s">
        <v>6</v>
      </c>
      <c r="BO41" s="36">
        <f t="shared" si="27"/>
        <v>0.24105668684645018</v>
      </c>
      <c r="BP41" s="36">
        <f t="shared" si="28"/>
        <v>0.20942408376963351</v>
      </c>
      <c r="BQ41" s="192">
        <f t="shared" si="29"/>
        <v>3.2</v>
      </c>
      <c r="BR41" s="36">
        <f t="shared" si="30"/>
        <v>0.75894331315354979</v>
      </c>
      <c r="BS41" s="36">
        <f t="shared" si="31"/>
        <v>0.79057591623036649</v>
      </c>
      <c r="BT41" s="192">
        <f t="shared" si="32"/>
        <v>-3.2000000000000028</v>
      </c>
      <c r="BU41" s="36">
        <f t="shared" si="33"/>
        <v>0.18276762402088773</v>
      </c>
      <c r="BV41" s="36">
        <f t="shared" si="34"/>
        <v>0.12037037037037036</v>
      </c>
      <c r="BW41" s="192">
        <f t="shared" si="35"/>
        <v>6.3</v>
      </c>
      <c r="BX41" s="36">
        <f t="shared" si="36"/>
        <v>0.81723237597911225</v>
      </c>
      <c r="BY41" s="36">
        <f t="shared" si="37"/>
        <v>0.87962962962962965</v>
      </c>
      <c r="BZ41" s="192">
        <f t="shared" si="38"/>
        <v>-6.300000000000006</v>
      </c>
      <c r="CB41" s="76" t="s">
        <v>6</v>
      </c>
      <c r="CC41" s="36">
        <f t="shared" si="39"/>
        <v>0.23346069467078409</v>
      </c>
      <c r="CD41" s="36">
        <f t="shared" si="40"/>
        <v>0.22078504936347224</v>
      </c>
      <c r="CE41" s="192">
        <f t="shared" si="41"/>
        <v>1.2000000000000011</v>
      </c>
      <c r="CF41" s="36">
        <f t="shared" si="42"/>
        <v>0.76653930532921588</v>
      </c>
      <c r="CG41" s="36">
        <f t="shared" si="43"/>
        <v>0.77921495063652779</v>
      </c>
      <c r="CH41" s="192">
        <f t="shared" si="44"/>
        <v>-1.2000000000000011</v>
      </c>
      <c r="CI41" s="36">
        <f t="shared" si="45"/>
        <v>0.15873151939329153</v>
      </c>
      <c r="CJ41" s="36">
        <f t="shared" si="46"/>
        <v>0.16630035766685719</v>
      </c>
      <c r="CK41" s="192">
        <f t="shared" si="47"/>
        <v>-0.70000000000000062</v>
      </c>
      <c r="CL41" s="36">
        <f t="shared" si="48"/>
        <v>0.84126848060670845</v>
      </c>
      <c r="CM41" s="36">
        <f t="shared" si="49"/>
        <v>0.83369964233314287</v>
      </c>
      <c r="CN41" s="192">
        <f t="shared" si="50"/>
        <v>0.70000000000000062</v>
      </c>
      <c r="CO41" s="140">
        <v>0</v>
      </c>
    </row>
    <row r="42" spans="1:93" s="12" customFormat="1" ht="13.5" customHeight="1">
      <c r="B42" s="263">
        <v>13</v>
      </c>
      <c r="C42" s="320" t="s">
        <v>106</v>
      </c>
      <c r="D42" s="74" t="s">
        <v>130</v>
      </c>
      <c r="E42" s="93">
        <v>27</v>
      </c>
      <c r="F42" s="73">
        <v>2</v>
      </c>
      <c r="G42" s="71">
        <f t="shared" si="4"/>
        <v>7.407407407407407E-2</v>
      </c>
      <c r="H42" s="73">
        <v>25</v>
      </c>
      <c r="I42" s="71">
        <f t="shared" si="5"/>
        <v>0.92592592592592593</v>
      </c>
      <c r="J42" s="93">
        <v>105</v>
      </c>
      <c r="K42" s="73">
        <v>7</v>
      </c>
      <c r="L42" s="71">
        <f t="shared" si="6"/>
        <v>6.6666666666666666E-2</v>
      </c>
      <c r="M42" s="73">
        <v>98</v>
      </c>
      <c r="N42" s="71">
        <f t="shared" si="7"/>
        <v>0.93333333333333335</v>
      </c>
      <c r="O42" s="93">
        <v>5318</v>
      </c>
      <c r="P42" s="73">
        <v>975</v>
      </c>
      <c r="Q42" s="71">
        <f t="shared" si="8"/>
        <v>0.18333960135389243</v>
      </c>
      <c r="R42" s="73">
        <v>4343</v>
      </c>
      <c r="S42" s="71">
        <f t="shared" si="9"/>
        <v>0.81666039864610751</v>
      </c>
      <c r="T42" s="93">
        <v>5073</v>
      </c>
      <c r="U42" s="73">
        <v>736</v>
      </c>
      <c r="V42" s="71">
        <f t="shared" si="10"/>
        <v>0.14508180563768974</v>
      </c>
      <c r="W42" s="73">
        <v>4337</v>
      </c>
      <c r="X42" s="71">
        <f t="shared" si="11"/>
        <v>0.85491819436231031</v>
      </c>
      <c r="Y42" s="93">
        <v>3389</v>
      </c>
      <c r="Z42" s="73">
        <v>376</v>
      </c>
      <c r="AA42" s="71">
        <f t="shared" si="12"/>
        <v>0.1109471820596046</v>
      </c>
      <c r="AB42" s="73">
        <v>3013</v>
      </c>
      <c r="AC42" s="71">
        <f t="shared" si="13"/>
        <v>0.88905281794039537</v>
      </c>
      <c r="AD42" s="93">
        <v>1587</v>
      </c>
      <c r="AE42" s="73">
        <v>127</v>
      </c>
      <c r="AF42" s="71">
        <f t="shared" si="14"/>
        <v>8.0025204788909898E-2</v>
      </c>
      <c r="AG42" s="73">
        <v>1460</v>
      </c>
      <c r="AH42" s="71">
        <f t="shared" si="15"/>
        <v>0.91997479521109016</v>
      </c>
      <c r="AI42" s="93">
        <v>498</v>
      </c>
      <c r="AJ42" s="73">
        <v>28</v>
      </c>
      <c r="AK42" s="71">
        <f t="shared" si="16"/>
        <v>5.6224899598393573E-2</v>
      </c>
      <c r="AL42" s="73">
        <v>470</v>
      </c>
      <c r="AM42" s="71">
        <f t="shared" si="17"/>
        <v>0.94377510040160639</v>
      </c>
      <c r="AN42" s="93">
        <f t="shared" si="18"/>
        <v>15997</v>
      </c>
      <c r="AO42" s="73">
        <f t="shared" si="19"/>
        <v>2251</v>
      </c>
      <c r="AP42" s="71">
        <f t="shared" si="20"/>
        <v>0.14071388385322248</v>
      </c>
      <c r="AQ42" s="72">
        <f t="shared" si="0"/>
        <v>13746</v>
      </c>
      <c r="AR42" s="71">
        <f t="shared" si="21"/>
        <v>0.85928611614677752</v>
      </c>
      <c r="AS42" s="90"/>
      <c r="AT42" s="263">
        <v>13</v>
      </c>
      <c r="AU42" s="320" t="s">
        <v>106</v>
      </c>
      <c r="AV42" s="11" t="s">
        <v>123</v>
      </c>
      <c r="AW42" s="204">
        <v>15623</v>
      </c>
      <c r="AX42" s="38">
        <v>2099</v>
      </c>
      <c r="AY42" s="84">
        <v>0.13435319720924277</v>
      </c>
      <c r="AZ42" s="38">
        <v>13524</v>
      </c>
      <c r="BA42" s="84">
        <v>0.86564680279075723</v>
      </c>
      <c r="BB42" s="90"/>
      <c r="BC42" s="53">
        <v>37</v>
      </c>
      <c r="BD42" s="11" t="s">
        <v>3</v>
      </c>
      <c r="BE42" s="36">
        <f t="shared" si="51"/>
        <v>0.35402513008111608</v>
      </c>
      <c r="BF42" s="36">
        <f t="shared" si="23"/>
        <v>0.35065182678328843</v>
      </c>
      <c r="BG42" s="36">
        <f t="shared" si="52"/>
        <v>0.64597486991888386</v>
      </c>
      <c r="BH42" s="36">
        <f t="shared" si="24"/>
        <v>0.64934817321671157</v>
      </c>
      <c r="BI42" s="36">
        <f t="shared" si="53"/>
        <v>0.24381937436932391</v>
      </c>
      <c r="BJ42" s="36">
        <f t="shared" si="25"/>
        <v>0.26039028750186205</v>
      </c>
      <c r="BK42" s="36">
        <f t="shared" si="54"/>
        <v>0.75618062563067612</v>
      </c>
      <c r="BL42" s="36">
        <f t="shared" si="26"/>
        <v>0.73960971249813789</v>
      </c>
      <c r="BN42" s="76" t="s">
        <v>46</v>
      </c>
      <c r="BO42" s="36">
        <f t="shared" si="27"/>
        <v>0.21470099667774087</v>
      </c>
      <c r="BP42" s="36">
        <f t="shared" si="28"/>
        <v>0.21723987810187201</v>
      </c>
      <c r="BQ42" s="192">
        <f t="shared" si="29"/>
        <v>-0.20000000000000018</v>
      </c>
      <c r="BR42" s="36">
        <f t="shared" si="30"/>
        <v>0.7852990033222591</v>
      </c>
      <c r="BS42" s="36">
        <f t="shared" si="31"/>
        <v>0.78276012189812805</v>
      </c>
      <c r="BT42" s="192">
        <f t="shared" si="32"/>
        <v>0.20000000000000018</v>
      </c>
      <c r="BU42" s="36">
        <f t="shared" si="33"/>
        <v>0.12623762376237624</v>
      </c>
      <c r="BV42" s="36">
        <f t="shared" si="34"/>
        <v>0.1524390243902439</v>
      </c>
      <c r="BW42" s="192">
        <f t="shared" si="35"/>
        <v>-2.5999999999999996</v>
      </c>
      <c r="BX42" s="36">
        <f t="shared" si="36"/>
        <v>0.87376237623762376</v>
      </c>
      <c r="BY42" s="36">
        <f t="shared" si="37"/>
        <v>0.84756097560975607</v>
      </c>
      <c r="BZ42" s="192">
        <f t="shared" si="38"/>
        <v>2.6000000000000023</v>
      </c>
      <c r="CB42" s="76" t="s">
        <v>46</v>
      </c>
      <c r="CC42" s="36">
        <f t="shared" si="39"/>
        <v>0.23346069467078409</v>
      </c>
      <c r="CD42" s="36">
        <f t="shared" si="40"/>
        <v>0.22078504936347224</v>
      </c>
      <c r="CE42" s="192">
        <f t="shared" si="41"/>
        <v>1.2000000000000011</v>
      </c>
      <c r="CF42" s="36">
        <f t="shared" si="42"/>
        <v>0.76653930532921588</v>
      </c>
      <c r="CG42" s="36">
        <f t="shared" si="43"/>
        <v>0.77921495063652779</v>
      </c>
      <c r="CH42" s="192">
        <f t="shared" si="44"/>
        <v>-1.2000000000000011</v>
      </c>
      <c r="CI42" s="36">
        <f t="shared" si="45"/>
        <v>0.15873151939329153</v>
      </c>
      <c r="CJ42" s="36">
        <f t="shared" si="46"/>
        <v>0.16630035766685719</v>
      </c>
      <c r="CK42" s="192">
        <f t="shared" si="47"/>
        <v>-0.70000000000000062</v>
      </c>
      <c r="CL42" s="36">
        <f t="shared" si="48"/>
        <v>0.84126848060670845</v>
      </c>
      <c r="CM42" s="36">
        <f t="shared" si="49"/>
        <v>0.83369964233314287</v>
      </c>
      <c r="CN42" s="192">
        <f t="shared" si="50"/>
        <v>0.70000000000000062</v>
      </c>
      <c r="CO42" s="140">
        <v>0</v>
      </c>
    </row>
    <row r="43" spans="1:93" s="12" customFormat="1" ht="13.5" customHeight="1">
      <c r="B43" s="264"/>
      <c r="C43" s="321"/>
      <c r="D43" s="64" t="s">
        <v>129</v>
      </c>
      <c r="E43" s="94">
        <v>6</v>
      </c>
      <c r="F43" s="63">
        <v>0</v>
      </c>
      <c r="G43" s="61">
        <f t="shared" si="4"/>
        <v>0</v>
      </c>
      <c r="H43" s="63">
        <v>6</v>
      </c>
      <c r="I43" s="61">
        <f t="shared" si="5"/>
        <v>1</v>
      </c>
      <c r="J43" s="94">
        <v>8</v>
      </c>
      <c r="K43" s="63">
        <v>0</v>
      </c>
      <c r="L43" s="61">
        <f t="shared" si="6"/>
        <v>0</v>
      </c>
      <c r="M43" s="63">
        <v>8</v>
      </c>
      <c r="N43" s="61">
        <f t="shared" si="7"/>
        <v>1</v>
      </c>
      <c r="O43" s="94">
        <v>1046</v>
      </c>
      <c r="P43" s="63">
        <v>141</v>
      </c>
      <c r="Q43" s="61">
        <f t="shared" si="8"/>
        <v>0.13479923518164436</v>
      </c>
      <c r="R43" s="63">
        <v>905</v>
      </c>
      <c r="S43" s="61">
        <f t="shared" si="9"/>
        <v>0.86520076481835562</v>
      </c>
      <c r="T43" s="94">
        <v>668</v>
      </c>
      <c r="U43" s="63">
        <v>66</v>
      </c>
      <c r="V43" s="61">
        <f t="shared" si="10"/>
        <v>9.880239520958084E-2</v>
      </c>
      <c r="W43" s="63">
        <v>602</v>
      </c>
      <c r="X43" s="61">
        <f t="shared" si="11"/>
        <v>0.90119760479041922</v>
      </c>
      <c r="Y43" s="94">
        <v>443</v>
      </c>
      <c r="Z43" s="63">
        <v>22</v>
      </c>
      <c r="AA43" s="61">
        <f t="shared" si="12"/>
        <v>4.9661399548532728E-2</v>
      </c>
      <c r="AB43" s="63">
        <v>421</v>
      </c>
      <c r="AC43" s="61">
        <f t="shared" si="13"/>
        <v>0.95033860045146723</v>
      </c>
      <c r="AD43" s="94">
        <v>298</v>
      </c>
      <c r="AE43" s="63">
        <v>6</v>
      </c>
      <c r="AF43" s="61">
        <f t="shared" si="14"/>
        <v>2.0134228187919462E-2</v>
      </c>
      <c r="AG43" s="63">
        <v>292</v>
      </c>
      <c r="AH43" s="61">
        <f t="shared" si="15"/>
        <v>0.97986577181208057</v>
      </c>
      <c r="AI43" s="94">
        <v>286</v>
      </c>
      <c r="AJ43" s="63">
        <v>0</v>
      </c>
      <c r="AK43" s="61">
        <f t="shared" si="16"/>
        <v>0</v>
      </c>
      <c r="AL43" s="63">
        <v>286</v>
      </c>
      <c r="AM43" s="61">
        <f t="shared" si="17"/>
        <v>1</v>
      </c>
      <c r="AN43" s="94">
        <f t="shared" si="18"/>
        <v>2755</v>
      </c>
      <c r="AO43" s="63">
        <f t="shared" si="19"/>
        <v>235</v>
      </c>
      <c r="AP43" s="61">
        <f t="shared" si="20"/>
        <v>8.5299455535390201E-2</v>
      </c>
      <c r="AQ43" s="62">
        <f t="shared" si="0"/>
        <v>2520</v>
      </c>
      <c r="AR43" s="61">
        <f t="shared" si="21"/>
        <v>0.9147005444646098</v>
      </c>
      <c r="AS43" s="90"/>
      <c r="AT43" s="264"/>
      <c r="AU43" s="321"/>
      <c r="AV43" s="11" t="s">
        <v>129</v>
      </c>
      <c r="AW43" s="204">
        <v>2251</v>
      </c>
      <c r="AX43" s="38">
        <v>205</v>
      </c>
      <c r="AY43" s="84">
        <v>9.1070635273211908E-2</v>
      </c>
      <c r="AZ43" s="38">
        <v>2046</v>
      </c>
      <c r="BA43" s="84">
        <v>0.90892936472678809</v>
      </c>
      <c r="BB43" s="90"/>
      <c r="BC43" s="53">
        <v>38</v>
      </c>
      <c r="BD43" s="32" t="s">
        <v>39</v>
      </c>
      <c r="BE43" s="36">
        <f t="shared" si="51"/>
        <v>0.27267824398662494</v>
      </c>
      <c r="BF43" s="36">
        <f t="shared" si="23"/>
        <v>0.26093856268419857</v>
      </c>
      <c r="BG43" s="36">
        <f t="shared" si="52"/>
        <v>0.72732175601337501</v>
      </c>
      <c r="BH43" s="36">
        <f t="shared" si="24"/>
        <v>0.73906143731580143</v>
      </c>
      <c r="BI43" s="36">
        <f t="shared" si="53"/>
        <v>0.14723926380368099</v>
      </c>
      <c r="BJ43" s="36">
        <f t="shared" si="25"/>
        <v>0.14922813036020582</v>
      </c>
      <c r="BK43" s="36">
        <f t="shared" si="54"/>
        <v>0.85276073619631898</v>
      </c>
      <c r="BL43" s="36">
        <f t="shared" si="26"/>
        <v>0.85077186963979412</v>
      </c>
      <c r="BN43" s="76" t="s">
        <v>47</v>
      </c>
      <c r="BO43" s="36">
        <f t="shared" si="27"/>
        <v>0.20954254795868174</v>
      </c>
      <c r="BP43" s="36">
        <f t="shared" si="28"/>
        <v>0.19183168316831684</v>
      </c>
      <c r="BQ43" s="192">
        <f t="shared" si="29"/>
        <v>1.7999999999999989</v>
      </c>
      <c r="BR43" s="36">
        <f t="shared" si="30"/>
        <v>0.79045745204131823</v>
      </c>
      <c r="BS43" s="36">
        <f t="shared" si="31"/>
        <v>0.80816831683168322</v>
      </c>
      <c r="BT43" s="192">
        <f t="shared" si="32"/>
        <v>-1.8000000000000016</v>
      </c>
      <c r="BU43" s="36">
        <f t="shared" si="33"/>
        <v>0.18231540565177756</v>
      </c>
      <c r="BV43" s="36">
        <f t="shared" si="34"/>
        <v>0.17845828933474128</v>
      </c>
      <c r="BW43" s="192">
        <f t="shared" si="35"/>
        <v>0.40000000000000036</v>
      </c>
      <c r="BX43" s="36">
        <f t="shared" si="36"/>
        <v>0.81768459434822238</v>
      </c>
      <c r="BY43" s="36">
        <f t="shared" si="37"/>
        <v>0.82154171066525872</v>
      </c>
      <c r="BZ43" s="192">
        <f t="shared" si="38"/>
        <v>-0.40000000000000036</v>
      </c>
      <c r="CB43" s="76" t="s">
        <v>47</v>
      </c>
      <c r="CC43" s="36">
        <f t="shared" si="39"/>
        <v>0.23346069467078409</v>
      </c>
      <c r="CD43" s="36">
        <f t="shared" si="40"/>
        <v>0.22078504936347224</v>
      </c>
      <c r="CE43" s="192">
        <f t="shared" si="41"/>
        <v>1.2000000000000011</v>
      </c>
      <c r="CF43" s="36">
        <f t="shared" si="42"/>
        <v>0.76653930532921588</v>
      </c>
      <c r="CG43" s="36">
        <f t="shared" si="43"/>
        <v>0.77921495063652779</v>
      </c>
      <c r="CH43" s="192">
        <f t="shared" si="44"/>
        <v>-1.2000000000000011</v>
      </c>
      <c r="CI43" s="36">
        <f t="shared" si="45"/>
        <v>0.15873151939329153</v>
      </c>
      <c r="CJ43" s="36">
        <f t="shared" si="46"/>
        <v>0.16630035766685719</v>
      </c>
      <c r="CK43" s="192">
        <f t="shared" si="47"/>
        <v>-0.70000000000000062</v>
      </c>
      <c r="CL43" s="36">
        <f t="shared" si="48"/>
        <v>0.84126848060670845</v>
      </c>
      <c r="CM43" s="36">
        <f t="shared" si="49"/>
        <v>0.83369964233314287</v>
      </c>
      <c r="CN43" s="192">
        <f t="shared" si="50"/>
        <v>0.70000000000000062</v>
      </c>
      <c r="CO43" s="140">
        <v>0</v>
      </c>
    </row>
    <row r="44" spans="1:93" s="12" customFormat="1" ht="13.5" customHeight="1">
      <c r="B44" s="265"/>
      <c r="C44" s="322"/>
      <c r="D44" s="70" t="s">
        <v>128</v>
      </c>
      <c r="E44" s="95">
        <v>33</v>
      </c>
      <c r="F44" s="69">
        <v>2</v>
      </c>
      <c r="G44" s="13">
        <f t="shared" si="4"/>
        <v>6.0606060606060608E-2</v>
      </c>
      <c r="H44" s="69">
        <v>31</v>
      </c>
      <c r="I44" s="13">
        <f t="shared" si="5"/>
        <v>0.93939393939393945</v>
      </c>
      <c r="J44" s="95">
        <v>113</v>
      </c>
      <c r="K44" s="69">
        <v>7</v>
      </c>
      <c r="L44" s="13">
        <f t="shared" si="6"/>
        <v>6.1946902654867256E-2</v>
      </c>
      <c r="M44" s="69">
        <v>106</v>
      </c>
      <c r="N44" s="13">
        <f t="shared" si="7"/>
        <v>0.93805309734513276</v>
      </c>
      <c r="O44" s="95">
        <v>6364</v>
      </c>
      <c r="P44" s="69">
        <v>1116</v>
      </c>
      <c r="Q44" s="13">
        <f t="shared" si="8"/>
        <v>0.17536140791954746</v>
      </c>
      <c r="R44" s="69">
        <v>5248</v>
      </c>
      <c r="S44" s="13">
        <f t="shared" si="9"/>
        <v>0.82463859208045254</v>
      </c>
      <c r="T44" s="95">
        <v>5741</v>
      </c>
      <c r="U44" s="69">
        <v>802</v>
      </c>
      <c r="V44" s="13">
        <f t="shared" si="10"/>
        <v>0.13969691691342973</v>
      </c>
      <c r="W44" s="69">
        <v>4939</v>
      </c>
      <c r="X44" s="13">
        <f t="shared" si="11"/>
        <v>0.86030308308657033</v>
      </c>
      <c r="Y44" s="95">
        <v>3832</v>
      </c>
      <c r="Z44" s="69">
        <v>398</v>
      </c>
      <c r="AA44" s="13">
        <f t="shared" si="12"/>
        <v>0.10386221294363257</v>
      </c>
      <c r="AB44" s="69">
        <v>3434</v>
      </c>
      <c r="AC44" s="13">
        <f t="shared" si="13"/>
        <v>0.89613778705636749</v>
      </c>
      <c r="AD44" s="95">
        <v>1885</v>
      </c>
      <c r="AE44" s="69">
        <v>133</v>
      </c>
      <c r="AF44" s="13">
        <f t="shared" si="14"/>
        <v>7.0557029177718833E-2</v>
      </c>
      <c r="AG44" s="69">
        <v>1752</v>
      </c>
      <c r="AH44" s="13">
        <f t="shared" si="15"/>
        <v>0.92944297082228122</v>
      </c>
      <c r="AI44" s="95">
        <v>784</v>
      </c>
      <c r="AJ44" s="69">
        <v>28</v>
      </c>
      <c r="AK44" s="13">
        <f t="shared" si="16"/>
        <v>3.5714285714285712E-2</v>
      </c>
      <c r="AL44" s="69">
        <v>756</v>
      </c>
      <c r="AM44" s="13">
        <f t="shared" si="17"/>
        <v>0.9642857142857143</v>
      </c>
      <c r="AN44" s="95">
        <f t="shared" si="18"/>
        <v>18752</v>
      </c>
      <c r="AO44" s="69">
        <f t="shared" si="19"/>
        <v>2486</v>
      </c>
      <c r="AP44" s="13">
        <f t="shared" si="20"/>
        <v>0.13257252559726962</v>
      </c>
      <c r="AQ44" s="33">
        <f t="shared" si="0"/>
        <v>16266</v>
      </c>
      <c r="AR44" s="13">
        <f t="shared" si="21"/>
        <v>0.86742747440273038</v>
      </c>
      <c r="AS44" s="90"/>
      <c r="AT44" s="265"/>
      <c r="AU44" s="322"/>
      <c r="AV44" s="147" t="s">
        <v>67</v>
      </c>
      <c r="AW44" s="204">
        <v>17874</v>
      </c>
      <c r="AX44" s="38">
        <v>2304</v>
      </c>
      <c r="AY44" s="84">
        <v>0.12890231621349446</v>
      </c>
      <c r="AZ44" s="38">
        <v>15570</v>
      </c>
      <c r="BA44" s="84">
        <v>0.87109768378650554</v>
      </c>
      <c r="BB44" s="90"/>
      <c r="BC44" s="53">
        <v>39</v>
      </c>
      <c r="BD44" s="32" t="s">
        <v>7</v>
      </c>
      <c r="BE44" s="36">
        <f t="shared" si="51"/>
        <v>0.33302792570959555</v>
      </c>
      <c r="BF44" s="36">
        <f t="shared" si="23"/>
        <v>0.32204608074112528</v>
      </c>
      <c r="BG44" s="36">
        <f t="shared" si="52"/>
        <v>0.6669720742904045</v>
      </c>
      <c r="BH44" s="36">
        <f t="shared" si="24"/>
        <v>0.67795391925887472</v>
      </c>
      <c r="BI44" s="36">
        <f t="shared" si="53"/>
        <v>0.19826880336881506</v>
      </c>
      <c r="BJ44" s="36">
        <f t="shared" si="25"/>
        <v>0.19415501905972046</v>
      </c>
      <c r="BK44" s="36">
        <f t="shared" si="54"/>
        <v>0.80173119663118497</v>
      </c>
      <c r="BL44" s="36">
        <f t="shared" si="26"/>
        <v>0.80584498094027956</v>
      </c>
      <c r="BN44" s="76" t="s">
        <v>48</v>
      </c>
      <c r="BO44" s="36">
        <f t="shared" si="27"/>
        <v>0.25123639960435212</v>
      </c>
      <c r="BP44" s="36">
        <f t="shared" si="28"/>
        <v>0.25</v>
      </c>
      <c r="BQ44" s="192">
        <f t="shared" si="29"/>
        <v>0.10000000000000009</v>
      </c>
      <c r="BR44" s="36">
        <f t="shared" si="30"/>
        <v>0.74876360039564782</v>
      </c>
      <c r="BS44" s="36">
        <f t="shared" si="31"/>
        <v>0.75</v>
      </c>
      <c r="BT44" s="192">
        <f t="shared" si="32"/>
        <v>-0.10000000000000009</v>
      </c>
      <c r="BU44" s="36">
        <f t="shared" si="33"/>
        <v>0.13846153846153847</v>
      </c>
      <c r="BV44" s="36">
        <f t="shared" si="34"/>
        <v>0.15094339622641509</v>
      </c>
      <c r="BW44" s="192">
        <f t="shared" si="35"/>
        <v>-1.2999999999999985</v>
      </c>
      <c r="BX44" s="36">
        <f t="shared" si="36"/>
        <v>0.86153846153846159</v>
      </c>
      <c r="BY44" s="36">
        <f t="shared" si="37"/>
        <v>0.84905660377358494</v>
      </c>
      <c r="BZ44" s="192">
        <f t="shared" si="38"/>
        <v>1.3000000000000012</v>
      </c>
      <c r="CB44" s="76" t="s">
        <v>48</v>
      </c>
      <c r="CC44" s="36">
        <f t="shared" si="39"/>
        <v>0.23346069467078409</v>
      </c>
      <c r="CD44" s="36">
        <f t="shared" si="40"/>
        <v>0.22078504936347224</v>
      </c>
      <c r="CE44" s="192">
        <f t="shared" si="41"/>
        <v>1.2000000000000011</v>
      </c>
      <c r="CF44" s="36">
        <f t="shared" si="42"/>
        <v>0.76653930532921588</v>
      </c>
      <c r="CG44" s="36">
        <f t="shared" si="43"/>
        <v>0.77921495063652779</v>
      </c>
      <c r="CH44" s="192">
        <f t="shared" si="44"/>
        <v>-1.2000000000000011</v>
      </c>
      <c r="CI44" s="36">
        <f t="shared" si="45"/>
        <v>0.15873151939329153</v>
      </c>
      <c r="CJ44" s="36">
        <f t="shared" si="46"/>
        <v>0.16630035766685719</v>
      </c>
      <c r="CK44" s="192">
        <f t="shared" si="47"/>
        <v>-0.70000000000000062</v>
      </c>
      <c r="CL44" s="36">
        <f t="shared" si="48"/>
        <v>0.84126848060670845</v>
      </c>
      <c r="CM44" s="36">
        <f t="shared" si="49"/>
        <v>0.83369964233314287</v>
      </c>
      <c r="CN44" s="192">
        <f t="shared" si="50"/>
        <v>0.70000000000000062</v>
      </c>
      <c r="CO44" s="140">
        <v>0</v>
      </c>
    </row>
    <row r="45" spans="1:93" s="12" customFormat="1" ht="13.5" customHeight="1">
      <c r="B45" s="263">
        <v>14</v>
      </c>
      <c r="C45" s="320" t="s">
        <v>107</v>
      </c>
      <c r="D45" s="74" t="s">
        <v>130</v>
      </c>
      <c r="E45" s="93">
        <v>22</v>
      </c>
      <c r="F45" s="73">
        <v>3</v>
      </c>
      <c r="G45" s="71">
        <f t="shared" si="4"/>
        <v>0.13636363636363635</v>
      </c>
      <c r="H45" s="73">
        <v>19</v>
      </c>
      <c r="I45" s="71">
        <f t="shared" si="5"/>
        <v>0.86363636363636365</v>
      </c>
      <c r="J45" s="93">
        <v>57</v>
      </c>
      <c r="K45" s="73">
        <v>4</v>
      </c>
      <c r="L45" s="71">
        <f t="shared" si="6"/>
        <v>7.0175438596491224E-2</v>
      </c>
      <c r="M45" s="73">
        <v>53</v>
      </c>
      <c r="N45" s="71">
        <f t="shared" si="7"/>
        <v>0.92982456140350878</v>
      </c>
      <c r="O45" s="93">
        <v>4239</v>
      </c>
      <c r="P45" s="73">
        <v>934</v>
      </c>
      <c r="Q45" s="71">
        <f t="shared" si="8"/>
        <v>0.22033498466619486</v>
      </c>
      <c r="R45" s="73">
        <v>3305</v>
      </c>
      <c r="S45" s="71">
        <f t="shared" si="9"/>
        <v>0.77966501533380517</v>
      </c>
      <c r="T45" s="93">
        <v>3759</v>
      </c>
      <c r="U45" s="73">
        <v>638</v>
      </c>
      <c r="V45" s="71">
        <f t="shared" si="10"/>
        <v>0.16972599095504123</v>
      </c>
      <c r="W45" s="73">
        <v>3121</v>
      </c>
      <c r="X45" s="71">
        <f t="shared" si="11"/>
        <v>0.83027400904495874</v>
      </c>
      <c r="Y45" s="93">
        <v>2689</v>
      </c>
      <c r="Z45" s="73">
        <v>302</v>
      </c>
      <c r="AA45" s="71">
        <f t="shared" si="12"/>
        <v>0.11230940870211975</v>
      </c>
      <c r="AB45" s="73">
        <v>2387</v>
      </c>
      <c r="AC45" s="71">
        <f t="shared" si="13"/>
        <v>0.8876905912978803</v>
      </c>
      <c r="AD45" s="93">
        <v>1419</v>
      </c>
      <c r="AE45" s="73">
        <v>119</v>
      </c>
      <c r="AF45" s="71">
        <f t="shared" si="14"/>
        <v>8.386187455954898E-2</v>
      </c>
      <c r="AG45" s="73">
        <v>1300</v>
      </c>
      <c r="AH45" s="71">
        <f t="shared" si="15"/>
        <v>0.91613812544045103</v>
      </c>
      <c r="AI45" s="93">
        <v>444</v>
      </c>
      <c r="AJ45" s="73">
        <v>20</v>
      </c>
      <c r="AK45" s="71">
        <f t="shared" si="16"/>
        <v>4.5045045045045043E-2</v>
      </c>
      <c r="AL45" s="73">
        <v>424</v>
      </c>
      <c r="AM45" s="71">
        <f t="shared" si="17"/>
        <v>0.95495495495495497</v>
      </c>
      <c r="AN45" s="93">
        <f t="shared" si="18"/>
        <v>12629</v>
      </c>
      <c r="AO45" s="73">
        <f t="shared" si="19"/>
        <v>2020</v>
      </c>
      <c r="AP45" s="71">
        <f t="shared" si="20"/>
        <v>0.15994932298677647</v>
      </c>
      <c r="AQ45" s="72">
        <f t="shared" si="0"/>
        <v>10609</v>
      </c>
      <c r="AR45" s="71">
        <f t="shared" si="21"/>
        <v>0.84005067701322356</v>
      </c>
      <c r="AS45" s="90"/>
      <c r="AT45" s="263">
        <v>14</v>
      </c>
      <c r="AU45" s="320" t="s">
        <v>107</v>
      </c>
      <c r="AV45" s="11" t="s">
        <v>123</v>
      </c>
      <c r="AW45" s="204">
        <v>12104</v>
      </c>
      <c r="AX45" s="38">
        <v>1687</v>
      </c>
      <c r="AY45" s="84">
        <v>0.13937541308658294</v>
      </c>
      <c r="AZ45" s="38">
        <v>10417</v>
      </c>
      <c r="BA45" s="84">
        <v>0.86062458691341703</v>
      </c>
      <c r="BB45" s="90"/>
      <c r="BC45" s="53">
        <v>40</v>
      </c>
      <c r="BD45" s="32" t="s">
        <v>40</v>
      </c>
      <c r="BE45" s="36">
        <f t="shared" si="51"/>
        <v>0.21177854170436042</v>
      </c>
      <c r="BF45" s="36">
        <f t="shared" si="23"/>
        <v>0.20167268580117848</v>
      </c>
      <c r="BG45" s="36">
        <f t="shared" si="52"/>
        <v>0.78822145829563961</v>
      </c>
      <c r="BH45" s="36">
        <f t="shared" si="24"/>
        <v>0.79832731419882152</v>
      </c>
      <c r="BI45" s="36">
        <f t="shared" si="53"/>
        <v>0.14527421236872812</v>
      </c>
      <c r="BJ45" s="36">
        <f t="shared" si="25"/>
        <v>0.15015772870662461</v>
      </c>
      <c r="BK45" s="36">
        <f t="shared" si="54"/>
        <v>0.85472578763127183</v>
      </c>
      <c r="BL45" s="36">
        <f t="shared" si="26"/>
        <v>0.84984227129337542</v>
      </c>
      <c r="BN45" s="76" t="s">
        <v>49</v>
      </c>
      <c r="BO45" s="36">
        <f t="shared" si="27"/>
        <v>0.13735343383584589</v>
      </c>
      <c r="BP45" s="36">
        <f t="shared" si="28"/>
        <v>0.12291086350974931</v>
      </c>
      <c r="BQ45" s="192">
        <f t="shared" si="29"/>
        <v>1.4000000000000012</v>
      </c>
      <c r="BR45" s="36">
        <f t="shared" si="30"/>
        <v>0.86264656616415414</v>
      </c>
      <c r="BS45" s="36">
        <f t="shared" si="31"/>
        <v>0.87708913649025066</v>
      </c>
      <c r="BT45" s="192">
        <f t="shared" si="32"/>
        <v>-1.4000000000000012</v>
      </c>
      <c r="BU45" s="36">
        <f t="shared" si="33"/>
        <v>0.16475095785440613</v>
      </c>
      <c r="BV45" s="36">
        <f t="shared" si="34"/>
        <v>0.15077605321507762</v>
      </c>
      <c r="BW45" s="192">
        <f t="shared" si="35"/>
        <v>1.4000000000000012</v>
      </c>
      <c r="BX45" s="36">
        <f t="shared" si="36"/>
        <v>0.83524904214559392</v>
      </c>
      <c r="BY45" s="36">
        <f t="shared" si="37"/>
        <v>0.84922394678492241</v>
      </c>
      <c r="BZ45" s="192">
        <f t="shared" si="38"/>
        <v>-1.4000000000000012</v>
      </c>
      <c r="CB45" s="76" t="s">
        <v>49</v>
      </c>
      <c r="CC45" s="36">
        <f t="shared" si="39"/>
        <v>0.23346069467078409</v>
      </c>
      <c r="CD45" s="36">
        <f t="shared" si="40"/>
        <v>0.22078504936347224</v>
      </c>
      <c r="CE45" s="192">
        <f t="shared" si="41"/>
        <v>1.2000000000000011</v>
      </c>
      <c r="CF45" s="36">
        <f t="shared" si="42"/>
        <v>0.76653930532921588</v>
      </c>
      <c r="CG45" s="36">
        <f t="shared" si="43"/>
        <v>0.77921495063652779</v>
      </c>
      <c r="CH45" s="192">
        <f t="shared" si="44"/>
        <v>-1.2000000000000011</v>
      </c>
      <c r="CI45" s="36">
        <f t="shared" si="45"/>
        <v>0.15873151939329153</v>
      </c>
      <c r="CJ45" s="36">
        <f t="shared" si="46"/>
        <v>0.16630035766685719</v>
      </c>
      <c r="CK45" s="192">
        <f t="shared" si="47"/>
        <v>-0.70000000000000062</v>
      </c>
      <c r="CL45" s="36">
        <f t="shared" si="48"/>
        <v>0.84126848060670845</v>
      </c>
      <c r="CM45" s="36">
        <f t="shared" si="49"/>
        <v>0.83369964233314287</v>
      </c>
      <c r="CN45" s="192">
        <f t="shared" si="50"/>
        <v>0.70000000000000062</v>
      </c>
      <c r="CO45" s="140">
        <v>0</v>
      </c>
    </row>
    <row r="46" spans="1:93" s="12" customFormat="1" ht="13.5" customHeight="1">
      <c r="B46" s="264"/>
      <c r="C46" s="321"/>
      <c r="D46" s="64" t="s">
        <v>129</v>
      </c>
      <c r="E46" s="94">
        <v>2</v>
      </c>
      <c r="F46" s="63">
        <v>0</v>
      </c>
      <c r="G46" s="61">
        <f t="shared" si="4"/>
        <v>0</v>
      </c>
      <c r="H46" s="63">
        <v>2</v>
      </c>
      <c r="I46" s="61">
        <f t="shared" si="5"/>
        <v>1</v>
      </c>
      <c r="J46" s="94">
        <v>9</v>
      </c>
      <c r="K46" s="63">
        <v>3</v>
      </c>
      <c r="L46" s="61">
        <f t="shared" si="6"/>
        <v>0.33333333333333331</v>
      </c>
      <c r="M46" s="63">
        <v>6</v>
      </c>
      <c r="N46" s="61">
        <f t="shared" si="7"/>
        <v>0.66666666666666663</v>
      </c>
      <c r="O46" s="94">
        <v>863</v>
      </c>
      <c r="P46" s="63">
        <v>137</v>
      </c>
      <c r="Q46" s="61">
        <f t="shared" si="8"/>
        <v>0.15874855156431056</v>
      </c>
      <c r="R46" s="63">
        <v>726</v>
      </c>
      <c r="S46" s="61">
        <f t="shared" si="9"/>
        <v>0.84125144843568944</v>
      </c>
      <c r="T46" s="94">
        <v>463</v>
      </c>
      <c r="U46" s="63">
        <v>60</v>
      </c>
      <c r="V46" s="61">
        <f t="shared" si="10"/>
        <v>0.12958963282937366</v>
      </c>
      <c r="W46" s="63">
        <v>403</v>
      </c>
      <c r="X46" s="61">
        <f t="shared" si="11"/>
        <v>0.87041036717062636</v>
      </c>
      <c r="Y46" s="94">
        <v>329</v>
      </c>
      <c r="Z46" s="63">
        <v>20</v>
      </c>
      <c r="AA46" s="61">
        <f t="shared" si="12"/>
        <v>6.0790273556231005E-2</v>
      </c>
      <c r="AB46" s="63">
        <v>309</v>
      </c>
      <c r="AC46" s="61">
        <f t="shared" si="13"/>
        <v>0.93920972644376899</v>
      </c>
      <c r="AD46" s="94">
        <v>241</v>
      </c>
      <c r="AE46" s="63">
        <v>3</v>
      </c>
      <c r="AF46" s="61">
        <f t="shared" si="14"/>
        <v>1.2448132780082987E-2</v>
      </c>
      <c r="AG46" s="63">
        <v>238</v>
      </c>
      <c r="AH46" s="61">
        <f t="shared" si="15"/>
        <v>0.98755186721991706</v>
      </c>
      <c r="AI46" s="94">
        <v>230</v>
      </c>
      <c r="AJ46" s="63">
        <v>2</v>
      </c>
      <c r="AK46" s="61">
        <f t="shared" si="16"/>
        <v>8.6956521739130436E-3</v>
      </c>
      <c r="AL46" s="63">
        <v>228</v>
      </c>
      <c r="AM46" s="61">
        <f t="shared" si="17"/>
        <v>0.99130434782608701</v>
      </c>
      <c r="AN46" s="94">
        <f t="shared" si="18"/>
        <v>2137</v>
      </c>
      <c r="AO46" s="63">
        <f t="shared" si="19"/>
        <v>225</v>
      </c>
      <c r="AP46" s="61">
        <f t="shared" si="20"/>
        <v>0.10528778661675246</v>
      </c>
      <c r="AQ46" s="62">
        <f t="shared" si="0"/>
        <v>1912</v>
      </c>
      <c r="AR46" s="61">
        <f t="shared" si="21"/>
        <v>0.89471221338324758</v>
      </c>
      <c r="AS46" s="90"/>
      <c r="AT46" s="264"/>
      <c r="AU46" s="321"/>
      <c r="AV46" s="11" t="s">
        <v>129</v>
      </c>
      <c r="AW46" s="204">
        <v>1738</v>
      </c>
      <c r="AX46" s="38">
        <v>207</v>
      </c>
      <c r="AY46" s="84">
        <v>0.119102416570771</v>
      </c>
      <c r="AZ46" s="38">
        <v>1531</v>
      </c>
      <c r="BA46" s="84">
        <v>0.88089758342922897</v>
      </c>
      <c r="BB46" s="90"/>
      <c r="BC46" s="53">
        <v>41</v>
      </c>
      <c r="BD46" s="32" t="s">
        <v>11</v>
      </c>
      <c r="BE46" s="36">
        <f t="shared" si="51"/>
        <v>0.1542271479011377</v>
      </c>
      <c r="BF46" s="36">
        <f t="shared" si="23"/>
        <v>0.14755600814663952</v>
      </c>
      <c r="BG46" s="36">
        <f t="shared" si="52"/>
        <v>0.84577285209886233</v>
      </c>
      <c r="BH46" s="36">
        <f t="shared" si="24"/>
        <v>0.85244399185336051</v>
      </c>
      <c r="BI46" s="36">
        <f t="shared" si="53"/>
        <v>0.12058346839546191</v>
      </c>
      <c r="BJ46" s="36">
        <f t="shared" si="25"/>
        <v>0.13208241353936717</v>
      </c>
      <c r="BK46" s="36">
        <f t="shared" si="54"/>
        <v>0.87941653160453803</v>
      </c>
      <c r="BL46" s="36">
        <f t="shared" si="26"/>
        <v>0.86791758646063277</v>
      </c>
      <c r="BN46" s="76" t="s">
        <v>27</v>
      </c>
      <c r="BO46" s="36">
        <f t="shared" si="27"/>
        <v>0.29652042360060515</v>
      </c>
      <c r="BP46" s="36">
        <f t="shared" si="28"/>
        <v>0.27302100161550891</v>
      </c>
      <c r="BQ46" s="192">
        <f t="shared" si="29"/>
        <v>2.3999999999999968</v>
      </c>
      <c r="BR46" s="36">
        <f t="shared" si="30"/>
        <v>0.70347957639939485</v>
      </c>
      <c r="BS46" s="36">
        <f t="shared" si="31"/>
        <v>0.72697899838449109</v>
      </c>
      <c r="BT46" s="192">
        <f t="shared" si="32"/>
        <v>-2.4000000000000021</v>
      </c>
      <c r="BU46" s="36">
        <f t="shared" si="33"/>
        <v>0.23509933774834438</v>
      </c>
      <c r="BV46" s="36">
        <f t="shared" si="34"/>
        <v>0.23333333333333334</v>
      </c>
      <c r="BW46" s="192">
        <f t="shared" si="35"/>
        <v>0.1999999999999974</v>
      </c>
      <c r="BX46" s="36">
        <f t="shared" si="36"/>
        <v>0.76490066225165565</v>
      </c>
      <c r="BY46" s="36">
        <f t="shared" si="37"/>
        <v>0.76666666666666672</v>
      </c>
      <c r="BZ46" s="192">
        <f t="shared" si="38"/>
        <v>-0.20000000000000018</v>
      </c>
      <c r="CB46" s="76" t="s">
        <v>27</v>
      </c>
      <c r="CC46" s="36">
        <f t="shared" si="39"/>
        <v>0.23346069467078409</v>
      </c>
      <c r="CD46" s="36">
        <f t="shared" si="40"/>
        <v>0.22078504936347224</v>
      </c>
      <c r="CE46" s="192">
        <f t="shared" si="41"/>
        <v>1.2000000000000011</v>
      </c>
      <c r="CF46" s="36">
        <f t="shared" si="42"/>
        <v>0.76653930532921588</v>
      </c>
      <c r="CG46" s="36">
        <f t="shared" si="43"/>
        <v>0.77921495063652779</v>
      </c>
      <c r="CH46" s="192">
        <f t="shared" si="44"/>
        <v>-1.2000000000000011</v>
      </c>
      <c r="CI46" s="36">
        <f t="shared" si="45"/>
        <v>0.15873151939329153</v>
      </c>
      <c r="CJ46" s="36">
        <f t="shared" si="46"/>
        <v>0.16630035766685719</v>
      </c>
      <c r="CK46" s="192">
        <f t="shared" si="47"/>
        <v>-0.70000000000000062</v>
      </c>
      <c r="CL46" s="36">
        <f t="shared" si="48"/>
        <v>0.84126848060670845</v>
      </c>
      <c r="CM46" s="36">
        <f t="shared" si="49"/>
        <v>0.83369964233314287</v>
      </c>
      <c r="CN46" s="192">
        <f t="shared" si="50"/>
        <v>0.70000000000000062</v>
      </c>
      <c r="CO46" s="140">
        <v>0</v>
      </c>
    </row>
    <row r="47" spans="1:93" s="12" customFormat="1" ht="13.5" customHeight="1">
      <c r="B47" s="265"/>
      <c r="C47" s="322"/>
      <c r="D47" s="70" t="s">
        <v>128</v>
      </c>
      <c r="E47" s="95">
        <v>24</v>
      </c>
      <c r="F47" s="69">
        <v>3</v>
      </c>
      <c r="G47" s="13">
        <f t="shared" si="4"/>
        <v>0.125</v>
      </c>
      <c r="H47" s="69">
        <v>21</v>
      </c>
      <c r="I47" s="13">
        <f t="shared" si="5"/>
        <v>0.875</v>
      </c>
      <c r="J47" s="95">
        <v>66</v>
      </c>
      <c r="K47" s="69">
        <v>7</v>
      </c>
      <c r="L47" s="13">
        <f t="shared" si="6"/>
        <v>0.10606060606060606</v>
      </c>
      <c r="M47" s="69">
        <v>59</v>
      </c>
      <c r="N47" s="13">
        <f t="shared" si="7"/>
        <v>0.89393939393939392</v>
      </c>
      <c r="O47" s="95">
        <v>5102</v>
      </c>
      <c r="P47" s="69">
        <v>1071</v>
      </c>
      <c r="Q47" s="13">
        <f t="shared" si="8"/>
        <v>0.20991767934143474</v>
      </c>
      <c r="R47" s="69">
        <v>4031</v>
      </c>
      <c r="S47" s="13">
        <f t="shared" si="9"/>
        <v>0.79008232065856532</v>
      </c>
      <c r="T47" s="95">
        <v>4222</v>
      </c>
      <c r="U47" s="69">
        <v>698</v>
      </c>
      <c r="V47" s="13">
        <f t="shared" si="10"/>
        <v>0.16532449076267172</v>
      </c>
      <c r="W47" s="69">
        <v>3524</v>
      </c>
      <c r="X47" s="13">
        <f t="shared" si="11"/>
        <v>0.83467550923732825</v>
      </c>
      <c r="Y47" s="95">
        <v>3018</v>
      </c>
      <c r="Z47" s="69">
        <v>322</v>
      </c>
      <c r="AA47" s="13">
        <f t="shared" si="12"/>
        <v>0.10669317428760769</v>
      </c>
      <c r="AB47" s="69">
        <v>2696</v>
      </c>
      <c r="AC47" s="13">
        <f t="shared" si="13"/>
        <v>0.89330682571239228</v>
      </c>
      <c r="AD47" s="95">
        <v>1660</v>
      </c>
      <c r="AE47" s="69">
        <v>122</v>
      </c>
      <c r="AF47" s="13">
        <f t="shared" si="14"/>
        <v>7.3493975903614464E-2</v>
      </c>
      <c r="AG47" s="69">
        <v>1538</v>
      </c>
      <c r="AH47" s="13">
        <f t="shared" si="15"/>
        <v>0.92650602409638549</v>
      </c>
      <c r="AI47" s="95">
        <v>674</v>
      </c>
      <c r="AJ47" s="69">
        <v>22</v>
      </c>
      <c r="AK47" s="13">
        <f t="shared" si="16"/>
        <v>3.2640949554896145E-2</v>
      </c>
      <c r="AL47" s="69">
        <v>652</v>
      </c>
      <c r="AM47" s="13">
        <f t="shared" si="17"/>
        <v>0.96735905044510384</v>
      </c>
      <c r="AN47" s="95">
        <f t="shared" si="18"/>
        <v>14766</v>
      </c>
      <c r="AO47" s="69">
        <f t="shared" si="19"/>
        <v>2245</v>
      </c>
      <c r="AP47" s="13">
        <f t="shared" si="20"/>
        <v>0.15203846674793445</v>
      </c>
      <c r="AQ47" s="33">
        <f t="shared" si="0"/>
        <v>12521</v>
      </c>
      <c r="AR47" s="13">
        <f t="shared" si="21"/>
        <v>0.84796153325206558</v>
      </c>
      <c r="AS47" s="90"/>
      <c r="AT47" s="265"/>
      <c r="AU47" s="322"/>
      <c r="AV47" s="147" t="s">
        <v>67</v>
      </c>
      <c r="AW47" s="204">
        <v>13842</v>
      </c>
      <c r="AX47" s="38">
        <v>1894</v>
      </c>
      <c r="AY47" s="84">
        <v>0.13682993787024997</v>
      </c>
      <c r="AZ47" s="38">
        <v>11948</v>
      </c>
      <c r="BA47" s="84">
        <v>0.86317006212975</v>
      </c>
      <c r="BB47" s="90"/>
      <c r="BC47" s="53">
        <v>42</v>
      </c>
      <c r="BD47" s="32" t="s">
        <v>12</v>
      </c>
      <c r="BE47" s="36">
        <f t="shared" si="51"/>
        <v>0.24376213548188069</v>
      </c>
      <c r="BF47" s="36">
        <f t="shared" si="23"/>
        <v>0.22020561713859055</v>
      </c>
      <c r="BG47" s="36">
        <f t="shared" si="52"/>
        <v>0.75623786451811925</v>
      </c>
      <c r="BH47" s="36">
        <f t="shared" si="24"/>
        <v>0.77979438286140945</v>
      </c>
      <c r="BI47" s="36">
        <f t="shared" si="53"/>
        <v>0.20196783749471012</v>
      </c>
      <c r="BJ47" s="36">
        <f t="shared" si="25"/>
        <v>0.18533132180573286</v>
      </c>
      <c r="BK47" s="36">
        <f t="shared" si="54"/>
        <v>0.79803216250528985</v>
      </c>
      <c r="BL47" s="36">
        <f t="shared" si="26"/>
        <v>0.81466867819426714</v>
      </c>
      <c r="BN47" s="76" t="s">
        <v>28</v>
      </c>
      <c r="BO47" s="36">
        <f t="shared" si="27"/>
        <v>0.33728746540134441</v>
      </c>
      <c r="BP47" s="36">
        <f t="shared" si="28"/>
        <v>0.32073170731707318</v>
      </c>
      <c r="BQ47" s="192">
        <f t="shared" si="29"/>
        <v>1.6000000000000014</v>
      </c>
      <c r="BR47" s="36">
        <f t="shared" si="30"/>
        <v>0.66271253459865564</v>
      </c>
      <c r="BS47" s="36">
        <f t="shared" si="31"/>
        <v>0.67926829268292688</v>
      </c>
      <c r="BT47" s="192">
        <f t="shared" si="32"/>
        <v>-1.6000000000000014</v>
      </c>
      <c r="BU47" s="36">
        <f t="shared" si="33"/>
        <v>0.24568965517241378</v>
      </c>
      <c r="BV47" s="36">
        <f t="shared" si="34"/>
        <v>0.27100271002710025</v>
      </c>
      <c r="BW47" s="192">
        <f t="shared" si="35"/>
        <v>-2.5000000000000022</v>
      </c>
      <c r="BX47" s="36">
        <f t="shared" si="36"/>
        <v>0.75431034482758619</v>
      </c>
      <c r="BY47" s="36">
        <f t="shared" si="37"/>
        <v>0.7289972899728997</v>
      </c>
      <c r="BZ47" s="192">
        <f t="shared" si="38"/>
        <v>2.5000000000000022</v>
      </c>
      <c r="CB47" s="76" t="s">
        <v>28</v>
      </c>
      <c r="CC47" s="36">
        <f t="shared" si="39"/>
        <v>0.23346069467078409</v>
      </c>
      <c r="CD47" s="36">
        <f t="shared" si="40"/>
        <v>0.22078504936347224</v>
      </c>
      <c r="CE47" s="192">
        <f t="shared" si="41"/>
        <v>1.2000000000000011</v>
      </c>
      <c r="CF47" s="36">
        <f t="shared" si="42"/>
        <v>0.76653930532921588</v>
      </c>
      <c r="CG47" s="36">
        <f t="shared" si="43"/>
        <v>0.77921495063652779</v>
      </c>
      <c r="CH47" s="192">
        <f t="shared" si="44"/>
        <v>-1.2000000000000011</v>
      </c>
      <c r="CI47" s="36">
        <f t="shared" si="45"/>
        <v>0.15873151939329153</v>
      </c>
      <c r="CJ47" s="36">
        <f t="shared" si="46"/>
        <v>0.16630035766685719</v>
      </c>
      <c r="CK47" s="192">
        <f t="shared" si="47"/>
        <v>-0.70000000000000062</v>
      </c>
      <c r="CL47" s="36">
        <f t="shared" si="48"/>
        <v>0.84126848060670845</v>
      </c>
      <c r="CM47" s="36">
        <f t="shared" si="49"/>
        <v>0.83369964233314287</v>
      </c>
      <c r="CN47" s="192">
        <f t="shared" si="50"/>
        <v>0.70000000000000062</v>
      </c>
      <c r="CO47" s="140">
        <v>0</v>
      </c>
    </row>
    <row r="48" spans="1:93" s="12" customFormat="1" ht="13.5" customHeight="1">
      <c r="B48" s="263">
        <v>15</v>
      </c>
      <c r="C48" s="320" t="s">
        <v>108</v>
      </c>
      <c r="D48" s="74" t="s">
        <v>130</v>
      </c>
      <c r="E48" s="93">
        <v>27</v>
      </c>
      <c r="F48" s="73">
        <v>4</v>
      </c>
      <c r="G48" s="71">
        <f t="shared" si="4"/>
        <v>0.14814814814814814</v>
      </c>
      <c r="H48" s="73">
        <v>23</v>
      </c>
      <c r="I48" s="71">
        <f t="shared" si="5"/>
        <v>0.85185185185185186</v>
      </c>
      <c r="J48" s="93">
        <v>137</v>
      </c>
      <c r="K48" s="73">
        <v>18</v>
      </c>
      <c r="L48" s="71">
        <f t="shared" si="6"/>
        <v>0.13138686131386862</v>
      </c>
      <c r="M48" s="73">
        <v>119</v>
      </c>
      <c r="N48" s="71">
        <f t="shared" si="7"/>
        <v>0.86861313868613144</v>
      </c>
      <c r="O48" s="93">
        <v>7159</v>
      </c>
      <c r="P48" s="73">
        <v>1586</v>
      </c>
      <c r="Q48" s="71">
        <f t="shared" si="8"/>
        <v>0.22153932113423663</v>
      </c>
      <c r="R48" s="73">
        <v>5573</v>
      </c>
      <c r="S48" s="71">
        <f t="shared" si="9"/>
        <v>0.77846067886576342</v>
      </c>
      <c r="T48" s="93">
        <v>6378</v>
      </c>
      <c r="U48" s="73">
        <v>1050</v>
      </c>
      <c r="V48" s="71">
        <f t="shared" si="10"/>
        <v>0.16462841015992474</v>
      </c>
      <c r="W48" s="73">
        <v>5328</v>
      </c>
      <c r="X48" s="71">
        <f t="shared" si="11"/>
        <v>0.83537158984007531</v>
      </c>
      <c r="Y48" s="93">
        <v>4279</v>
      </c>
      <c r="Z48" s="73">
        <v>488</v>
      </c>
      <c r="AA48" s="71">
        <f t="shared" si="12"/>
        <v>0.1140453376957233</v>
      </c>
      <c r="AB48" s="73">
        <v>3791</v>
      </c>
      <c r="AC48" s="71">
        <f t="shared" si="13"/>
        <v>0.88595466230427666</v>
      </c>
      <c r="AD48" s="93">
        <v>1972</v>
      </c>
      <c r="AE48" s="73">
        <v>161</v>
      </c>
      <c r="AF48" s="71">
        <f t="shared" si="14"/>
        <v>8.1643002028397568E-2</v>
      </c>
      <c r="AG48" s="73">
        <v>1811</v>
      </c>
      <c r="AH48" s="71">
        <f t="shared" si="15"/>
        <v>0.91835699797160242</v>
      </c>
      <c r="AI48" s="93">
        <v>542</v>
      </c>
      <c r="AJ48" s="73">
        <v>24</v>
      </c>
      <c r="AK48" s="71">
        <f t="shared" si="16"/>
        <v>4.4280442804428041E-2</v>
      </c>
      <c r="AL48" s="73">
        <v>518</v>
      </c>
      <c r="AM48" s="71">
        <f t="shared" si="17"/>
        <v>0.955719557195572</v>
      </c>
      <c r="AN48" s="93">
        <f t="shared" si="18"/>
        <v>20494</v>
      </c>
      <c r="AO48" s="73">
        <f t="shared" si="19"/>
        <v>3331</v>
      </c>
      <c r="AP48" s="71">
        <f t="shared" si="20"/>
        <v>0.16253537620767053</v>
      </c>
      <c r="AQ48" s="73">
        <f t="shared" si="0"/>
        <v>17163</v>
      </c>
      <c r="AR48" s="71">
        <f t="shared" si="21"/>
        <v>0.83746462379232944</v>
      </c>
      <c r="AS48" s="90"/>
      <c r="AT48" s="263">
        <v>15</v>
      </c>
      <c r="AU48" s="320" t="s">
        <v>108</v>
      </c>
      <c r="AV48" s="11" t="s">
        <v>123</v>
      </c>
      <c r="AW48" s="204">
        <v>19714</v>
      </c>
      <c r="AX48" s="38">
        <v>3013</v>
      </c>
      <c r="AY48" s="84">
        <v>0.1528355483412803</v>
      </c>
      <c r="AZ48" s="38">
        <v>16701</v>
      </c>
      <c r="BA48" s="84">
        <v>0.84716445165871967</v>
      </c>
      <c r="BB48" s="90"/>
      <c r="BC48" s="53">
        <v>43</v>
      </c>
      <c r="BD48" s="32" t="s">
        <v>8</v>
      </c>
      <c r="BE48" s="36">
        <f t="shared" si="51"/>
        <v>0.27069920646803414</v>
      </c>
      <c r="BF48" s="36">
        <f t="shared" si="23"/>
        <v>0.25948128983403801</v>
      </c>
      <c r="BG48" s="36">
        <f t="shared" si="52"/>
        <v>0.72930079353196586</v>
      </c>
      <c r="BH48" s="36">
        <f t="shared" si="24"/>
        <v>0.74051871016596205</v>
      </c>
      <c r="BI48" s="36">
        <f t="shared" si="53"/>
        <v>0.17653890824622531</v>
      </c>
      <c r="BJ48" s="36">
        <f t="shared" si="25"/>
        <v>0.18033697463432696</v>
      </c>
      <c r="BK48" s="36">
        <f t="shared" si="54"/>
        <v>0.82346109175377469</v>
      </c>
      <c r="BL48" s="36">
        <f t="shared" si="26"/>
        <v>0.81966302536567304</v>
      </c>
      <c r="BN48" s="76" t="s">
        <v>29</v>
      </c>
      <c r="BO48" s="36">
        <f t="shared" si="27"/>
        <v>0.346483704974271</v>
      </c>
      <c r="BP48" s="36">
        <f t="shared" si="28"/>
        <v>0.34706959706959706</v>
      </c>
      <c r="BQ48" s="192">
        <f t="shared" si="29"/>
        <v>-0.10000000000000009</v>
      </c>
      <c r="BR48" s="36">
        <f t="shared" si="30"/>
        <v>0.65351629502572894</v>
      </c>
      <c r="BS48" s="36">
        <f t="shared" si="31"/>
        <v>0.65293040293040294</v>
      </c>
      <c r="BT48" s="192">
        <f t="shared" si="32"/>
        <v>0.10000000000000009</v>
      </c>
      <c r="BU48" s="36">
        <f t="shared" si="33"/>
        <v>0.24806201550387597</v>
      </c>
      <c r="BV48" s="36">
        <f t="shared" si="34"/>
        <v>0.33175355450236965</v>
      </c>
      <c r="BW48" s="192">
        <f t="shared" si="35"/>
        <v>-8.4000000000000021</v>
      </c>
      <c r="BX48" s="36">
        <f t="shared" si="36"/>
        <v>0.75193798449612403</v>
      </c>
      <c r="BY48" s="36">
        <f t="shared" si="37"/>
        <v>0.66824644549763035</v>
      </c>
      <c r="BZ48" s="192">
        <f t="shared" si="38"/>
        <v>8.3999999999999968</v>
      </c>
      <c r="CB48" s="76" t="s">
        <v>29</v>
      </c>
      <c r="CC48" s="36">
        <f t="shared" si="39"/>
        <v>0.23346069467078409</v>
      </c>
      <c r="CD48" s="36">
        <f t="shared" si="40"/>
        <v>0.22078504936347224</v>
      </c>
      <c r="CE48" s="192">
        <f t="shared" si="41"/>
        <v>1.2000000000000011</v>
      </c>
      <c r="CF48" s="36">
        <f t="shared" si="42"/>
        <v>0.76653930532921588</v>
      </c>
      <c r="CG48" s="36">
        <f t="shared" si="43"/>
        <v>0.77921495063652779</v>
      </c>
      <c r="CH48" s="192">
        <f t="shared" si="44"/>
        <v>-1.2000000000000011</v>
      </c>
      <c r="CI48" s="36">
        <f t="shared" si="45"/>
        <v>0.15873151939329153</v>
      </c>
      <c r="CJ48" s="36">
        <f t="shared" si="46"/>
        <v>0.16630035766685719</v>
      </c>
      <c r="CK48" s="192">
        <f t="shared" si="47"/>
        <v>-0.70000000000000062</v>
      </c>
      <c r="CL48" s="36">
        <f t="shared" si="48"/>
        <v>0.84126848060670845</v>
      </c>
      <c r="CM48" s="36">
        <f t="shared" si="49"/>
        <v>0.83369964233314287</v>
      </c>
      <c r="CN48" s="192">
        <f t="shared" si="50"/>
        <v>0.70000000000000062</v>
      </c>
      <c r="CO48" s="140">
        <v>999</v>
      </c>
    </row>
    <row r="49" spans="1:78" s="12" customFormat="1" ht="13.5" customHeight="1">
      <c r="B49" s="264"/>
      <c r="C49" s="321"/>
      <c r="D49" s="64" t="s">
        <v>129</v>
      </c>
      <c r="E49" s="94">
        <v>7</v>
      </c>
      <c r="F49" s="63">
        <v>0</v>
      </c>
      <c r="G49" s="61">
        <f t="shared" si="4"/>
        <v>0</v>
      </c>
      <c r="H49" s="63">
        <v>7</v>
      </c>
      <c r="I49" s="61">
        <f t="shared" si="5"/>
        <v>1</v>
      </c>
      <c r="J49" s="94">
        <v>20</v>
      </c>
      <c r="K49" s="63">
        <v>0</v>
      </c>
      <c r="L49" s="61">
        <f t="shared" si="6"/>
        <v>0</v>
      </c>
      <c r="M49" s="63">
        <v>20</v>
      </c>
      <c r="N49" s="61">
        <f t="shared" si="7"/>
        <v>1</v>
      </c>
      <c r="O49" s="94">
        <v>1529</v>
      </c>
      <c r="P49" s="63">
        <v>246</v>
      </c>
      <c r="Q49" s="61">
        <f t="shared" si="8"/>
        <v>0.16088947024198821</v>
      </c>
      <c r="R49" s="63">
        <v>1283</v>
      </c>
      <c r="S49" s="61">
        <f t="shared" si="9"/>
        <v>0.83911052975801181</v>
      </c>
      <c r="T49" s="94">
        <v>821</v>
      </c>
      <c r="U49" s="63">
        <v>121</v>
      </c>
      <c r="V49" s="61">
        <f t="shared" si="10"/>
        <v>0.14738124238733252</v>
      </c>
      <c r="W49" s="63">
        <v>700</v>
      </c>
      <c r="X49" s="61">
        <f t="shared" si="11"/>
        <v>0.85261875761266748</v>
      </c>
      <c r="Y49" s="94">
        <v>540</v>
      </c>
      <c r="Z49" s="63">
        <v>26</v>
      </c>
      <c r="AA49" s="61">
        <f t="shared" si="12"/>
        <v>4.8148148148148148E-2</v>
      </c>
      <c r="AB49" s="63">
        <v>514</v>
      </c>
      <c r="AC49" s="61">
        <f t="shared" si="13"/>
        <v>0.95185185185185184</v>
      </c>
      <c r="AD49" s="94">
        <v>399</v>
      </c>
      <c r="AE49" s="63">
        <v>4</v>
      </c>
      <c r="AF49" s="61">
        <f t="shared" si="14"/>
        <v>1.0025062656641603E-2</v>
      </c>
      <c r="AG49" s="63">
        <v>395</v>
      </c>
      <c r="AH49" s="61">
        <f t="shared" si="15"/>
        <v>0.9899749373433584</v>
      </c>
      <c r="AI49" s="94">
        <v>367</v>
      </c>
      <c r="AJ49" s="63">
        <v>2</v>
      </c>
      <c r="AK49" s="61">
        <f t="shared" si="16"/>
        <v>5.4495912806539508E-3</v>
      </c>
      <c r="AL49" s="63">
        <v>365</v>
      </c>
      <c r="AM49" s="61">
        <f t="shared" si="17"/>
        <v>0.99455040871934608</v>
      </c>
      <c r="AN49" s="94">
        <f t="shared" si="18"/>
        <v>3683</v>
      </c>
      <c r="AO49" s="63">
        <f t="shared" si="19"/>
        <v>399</v>
      </c>
      <c r="AP49" s="61">
        <f t="shared" si="20"/>
        <v>0.10833559598153679</v>
      </c>
      <c r="AQ49" s="62">
        <f t="shared" si="0"/>
        <v>3284</v>
      </c>
      <c r="AR49" s="61">
        <f t="shared" si="21"/>
        <v>0.89166440401846325</v>
      </c>
      <c r="AS49" s="90"/>
      <c r="AT49" s="264"/>
      <c r="AU49" s="321"/>
      <c r="AV49" s="11" t="s">
        <v>129</v>
      </c>
      <c r="AW49" s="204">
        <v>2966</v>
      </c>
      <c r="AX49" s="38">
        <v>341</v>
      </c>
      <c r="AY49" s="84">
        <v>0.11496965610249495</v>
      </c>
      <c r="AZ49" s="38">
        <v>2625</v>
      </c>
      <c r="BA49" s="84">
        <v>0.88503034389750501</v>
      </c>
      <c r="BB49" s="90"/>
      <c r="BC49" s="53">
        <v>44</v>
      </c>
      <c r="BD49" s="32" t="s">
        <v>18</v>
      </c>
      <c r="BE49" s="36">
        <f t="shared" si="51"/>
        <v>0.27315815732579413</v>
      </c>
      <c r="BF49" s="36">
        <f t="shared" si="23"/>
        <v>0.26343916104008047</v>
      </c>
      <c r="BG49" s="36">
        <f t="shared" si="52"/>
        <v>0.72684184267420593</v>
      </c>
      <c r="BH49" s="36">
        <f t="shared" si="24"/>
        <v>0.73656083895991953</v>
      </c>
      <c r="BI49" s="36">
        <f t="shared" si="53"/>
        <v>0.19362077255970508</v>
      </c>
      <c r="BJ49" s="36">
        <f t="shared" si="25"/>
        <v>0.19985425396247039</v>
      </c>
      <c r="BK49" s="36">
        <f t="shared" si="54"/>
        <v>0.80637922744029489</v>
      </c>
      <c r="BL49" s="36">
        <f t="shared" si="26"/>
        <v>0.80014574603752964</v>
      </c>
      <c r="BN49" s="76" t="s">
        <v>192</v>
      </c>
      <c r="BO49" s="36">
        <f t="shared" si="27"/>
        <v>0.23346069467078409</v>
      </c>
      <c r="BP49" s="36">
        <f t="shared" si="28"/>
        <v>0.22078504936347224</v>
      </c>
      <c r="BQ49" s="192">
        <f t="shared" si="29"/>
        <v>1.2000000000000011</v>
      </c>
      <c r="BR49" s="36">
        <f t="shared" si="30"/>
        <v>0.76653930532921588</v>
      </c>
      <c r="BS49" s="36">
        <f t="shared" si="31"/>
        <v>0.77921495063652779</v>
      </c>
      <c r="BT49" s="192">
        <f t="shared" si="32"/>
        <v>-1.2000000000000011</v>
      </c>
      <c r="BU49" s="36">
        <f t="shared" si="33"/>
        <v>0.15873151939329153</v>
      </c>
      <c r="BV49" s="36">
        <f t="shared" si="34"/>
        <v>0.16630035766685719</v>
      </c>
      <c r="BW49" s="192">
        <f t="shared" si="35"/>
        <v>-0.70000000000000062</v>
      </c>
      <c r="BX49" s="36">
        <f t="shared" si="36"/>
        <v>0.84126848060670845</v>
      </c>
      <c r="BY49" s="36">
        <f t="shared" si="37"/>
        <v>0.83369964233314287</v>
      </c>
      <c r="BZ49" s="192">
        <f t="shared" si="38"/>
        <v>0.70000000000000062</v>
      </c>
    </row>
    <row r="50" spans="1:78" s="12" customFormat="1" ht="13.5" customHeight="1">
      <c r="B50" s="265"/>
      <c r="C50" s="322"/>
      <c r="D50" s="70" t="s">
        <v>128</v>
      </c>
      <c r="E50" s="95">
        <v>34</v>
      </c>
      <c r="F50" s="69">
        <v>4</v>
      </c>
      <c r="G50" s="13">
        <f t="shared" si="4"/>
        <v>0.11764705882352941</v>
      </c>
      <c r="H50" s="69">
        <v>30</v>
      </c>
      <c r="I50" s="13">
        <f t="shared" si="5"/>
        <v>0.88235294117647056</v>
      </c>
      <c r="J50" s="95">
        <v>157</v>
      </c>
      <c r="K50" s="69">
        <v>18</v>
      </c>
      <c r="L50" s="13">
        <f t="shared" si="6"/>
        <v>0.11464968152866242</v>
      </c>
      <c r="M50" s="69">
        <v>139</v>
      </c>
      <c r="N50" s="13">
        <f t="shared" si="7"/>
        <v>0.88535031847133761</v>
      </c>
      <c r="O50" s="95">
        <v>8688</v>
      </c>
      <c r="P50" s="69">
        <v>1832</v>
      </c>
      <c r="Q50" s="13">
        <f t="shared" si="8"/>
        <v>0.21086556169429096</v>
      </c>
      <c r="R50" s="69">
        <v>6856</v>
      </c>
      <c r="S50" s="13">
        <f t="shared" si="9"/>
        <v>0.78913443830570906</v>
      </c>
      <c r="T50" s="95">
        <v>7199</v>
      </c>
      <c r="U50" s="69">
        <v>1171</v>
      </c>
      <c r="V50" s="13">
        <f t="shared" si="10"/>
        <v>0.16266148076121684</v>
      </c>
      <c r="W50" s="69">
        <v>6028</v>
      </c>
      <c r="X50" s="13">
        <f t="shared" si="11"/>
        <v>0.83733851923878322</v>
      </c>
      <c r="Y50" s="95">
        <v>4819</v>
      </c>
      <c r="Z50" s="69">
        <v>514</v>
      </c>
      <c r="AA50" s="13">
        <f t="shared" si="12"/>
        <v>0.10666113301514837</v>
      </c>
      <c r="AB50" s="69">
        <v>4305</v>
      </c>
      <c r="AC50" s="13">
        <f t="shared" si="13"/>
        <v>0.89333886698485165</v>
      </c>
      <c r="AD50" s="95">
        <v>2371</v>
      </c>
      <c r="AE50" s="69">
        <v>165</v>
      </c>
      <c r="AF50" s="13">
        <f t="shared" si="14"/>
        <v>6.9590889919865034E-2</v>
      </c>
      <c r="AG50" s="69">
        <v>2206</v>
      </c>
      <c r="AH50" s="13">
        <f t="shared" si="15"/>
        <v>0.93040911008013494</v>
      </c>
      <c r="AI50" s="95">
        <v>909</v>
      </c>
      <c r="AJ50" s="69">
        <v>26</v>
      </c>
      <c r="AK50" s="13">
        <f t="shared" si="16"/>
        <v>2.8602860286028604E-2</v>
      </c>
      <c r="AL50" s="69">
        <v>883</v>
      </c>
      <c r="AM50" s="13">
        <f t="shared" si="17"/>
        <v>0.97139713971397135</v>
      </c>
      <c r="AN50" s="95">
        <f t="shared" si="18"/>
        <v>24177</v>
      </c>
      <c r="AO50" s="69">
        <f t="shared" si="19"/>
        <v>3730</v>
      </c>
      <c r="AP50" s="13">
        <f t="shared" si="20"/>
        <v>0.15427886007362368</v>
      </c>
      <c r="AQ50" s="33">
        <f t="shared" si="0"/>
        <v>20447</v>
      </c>
      <c r="AR50" s="13">
        <f t="shared" si="21"/>
        <v>0.84572113992637632</v>
      </c>
      <c r="AS50" s="90"/>
      <c r="AT50" s="265"/>
      <c r="AU50" s="322"/>
      <c r="AV50" s="147" t="s">
        <v>67</v>
      </c>
      <c r="AW50" s="204">
        <v>22680</v>
      </c>
      <c r="AX50" s="38">
        <v>3354</v>
      </c>
      <c r="AY50" s="84">
        <v>0.14788359788359789</v>
      </c>
      <c r="AZ50" s="38">
        <v>19326</v>
      </c>
      <c r="BA50" s="84">
        <v>0.85211640211640216</v>
      </c>
      <c r="BB50" s="90"/>
      <c r="BC50" s="53">
        <v>45</v>
      </c>
      <c r="BD50" s="32" t="s">
        <v>41</v>
      </c>
      <c r="BE50" s="36">
        <f t="shared" si="51"/>
        <v>0.21642201114687182</v>
      </c>
      <c r="BF50" s="36">
        <f t="shared" si="23"/>
        <v>0.19996739219042961</v>
      </c>
      <c r="BG50" s="36">
        <f t="shared" si="52"/>
        <v>0.78357798885312824</v>
      </c>
      <c r="BH50" s="36">
        <f t="shared" si="24"/>
        <v>0.80003260780957042</v>
      </c>
      <c r="BI50" s="36">
        <f t="shared" si="53"/>
        <v>0.12625698324022347</v>
      </c>
      <c r="BJ50" s="36">
        <f t="shared" si="25"/>
        <v>0.13492575855390573</v>
      </c>
      <c r="BK50" s="36">
        <f t="shared" si="54"/>
        <v>0.8737430167597765</v>
      </c>
      <c r="BL50" s="36">
        <f t="shared" si="26"/>
        <v>0.86507424144609424</v>
      </c>
    </row>
    <row r="51" spans="1:78" s="12" customFormat="1" ht="13.5" customHeight="1">
      <c r="B51" s="263">
        <v>16</v>
      </c>
      <c r="C51" s="320" t="s">
        <v>54</v>
      </c>
      <c r="D51" s="74" t="s">
        <v>130</v>
      </c>
      <c r="E51" s="93">
        <v>17</v>
      </c>
      <c r="F51" s="73">
        <v>4</v>
      </c>
      <c r="G51" s="71">
        <f t="shared" si="4"/>
        <v>0.23529411764705882</v>
      </c>
      <c r="H51" s="73">
        <v>13</v>
      </c>
      <c r="I51" s="71">
        <f t="shared" si="5"/>
        <v>0.76470588235294112</v>
      </c>
      <c r="J51" s="93">
        <v>63</v>
      </c>
      <c r="K51" s="73">
        <v>8</v>
      </c>
      <c r="L51" s="71">
        <f t="shared" si="6"/>
        <v>0.12698412698412698</v>
      </c>
      <c r="M51" s="73">
        <v>55</v>
      </c>
      <c r="N51" s="71">
        <f t="shared" si="7"/>
        <v>0.87301587301587302</v>
      </c>
      <c r="O51" s="93">
        <v>4345</v>
      </c>
      <c r="P51" s="73">
        <v>964</v>
      </c>
      <c r="Q51" s="71">
        <f t="shared" si="8"/>
        <v>0.22186421173762946</v>
      </c>
      <c r="R51" s="73">
        <v>3381</v>
      </c>
      <c r="S51" s="71">
        <f t="shared" si="9"/>
        <v>0.77813578826237051</v>
      </c>
      <c r="T51" s="93">
        <v>3850</v>
      </c>
      <c r="U51" s="73">
        <v>672</v>
      </c>
      <c r="V51" s="71">
        <f t="shared" si="10"/>
        <v>0.17454545454545456</v>
      </c>
      <c r="W51" s="73">
        <v>3178</v>
      </c>
      <c r="X51" s="71">
        <f t="shared" si="11"/>
        <v>0.82545454545454544</v>
      </c>
      <c r="Y51" s="93">
        <v>2796</v>
      </c>
      <c r="Z51" s="73">
        <v>341</v>
      </c>
      <c r="AA51" s="71">
        <f t="shared" si="12"/>
        <v>0.12195994277539342</v>
      </c>
      <c r="AB51" s="73">
        <v>2455</v>
      </c>
      <c r="AC51" s="71">
        <f t="shared" si="13"/>
        <v>0.87804005722460654</v>
      </c>
      <c r="AD51" s="93">
        <v>1526</v>
      </c>
      <c r="AE51" s="73">
        <v>140</v>
      </c>
      <c r="AF51" s="71">
        <f t="shared" si="14"/>
        <v>9.1743119266055051E-2</v>
      </c>
      <c r="AG51" s="73">
        <v>1386</v>
      </c>
      <c r="AH51" s="71">
        <f t="shared" si="15"/>
        <v>0.90825688073394495</v>
      </c>
      <c r="AI51" s="93">
        <v>542</v>
      </c>
      <c r="AJ51" s="73">
        <v>34</v>
      </c>
      <c r="AK51" s="71">
        <f t="shared" si="16"/>
        <v>6.273062730627306E-2</v>
      </c>
      <c r="AL51" s="73">
        <v>508</v>
      </c>
      <c r="AM51" s="71">
        <f t="shared" si="17"/>
        <v>0.9372693726937269</v>
      </c>
      <c r="AN51" s="93">
        <f t="shared" si="18"/>
        <v>13139</v>
      </c>
      <c r="AO51" s="73">
        <f t="shared" si="19"/>
        <v>2163</v>
      </c>
      <c r="AP51" s="71">
        <f t="shared" si="20"/>
        <v>0.16462440063931805</v>
      </c>
      <c r="AQ51" s="72">
        <f t="shared" si="0"/>
        <v>10976</v>
      </c>
      <c r="AR51" s="71">
        <f t="shared" si="21"/>
        <v>0.83537559936068195</v>
      </c>
      <c r="AS51" s="90"/>
      <c r="AT51" s="263">
        <v>16</v>
      </c>
      <c r="AU51" s="320" t="s">
        <v>54</v>
      </c>
      <c r="AV51" s="11" t="s">
        <v>123</v>
      </c>
      <c r="AW51" s="204">
        <v>12660</v>
      </c>
      <c r="AX51" s="38">
        <v>1872</v>
      </c>
      <c r="AY51" s="84">
        <v>0.14786729857819905</v>
      </c>
      <c r="AZ51" s="38">
        <v>10788</v>
      </c>
      <c r="BA51" s="84">
        <v>0.85213270142180098</v>
      </c>
      <c r="BB51" s="90"/>
      <c r="BC51" s="53">
        <v>46</v>
      </c>
      <c r="BD51" s="32" t="s">
        <v>21</v>
      </c>
      <c r="BE51" s="36">
        <f t="shared" si="51"/>
        <v>0.30139657775541018</v>
      </c>
      <c r="BF51" s="36">
        <f t="shared" si="23"/>
        <v>0.29848107895770593</v>
      </c>
      <c r="BG51" s="36">
        <f t="shared" si="52"/>
        <v>0.69860342224458982</v>
      </c>
      <c r="BH51" s="36">
        <f t="shared" si="24"/>
        <v>0.70151892104229407</v>
      </c>
      <c r="BI51" s="36">
        <f t="shared" si="53"/>
        <v>0.20208473436449226</v>
      </c>
      <c r="BJ51" s="36">
        <f t="shared" si="25"/>
        <v>0.21845425867507887</v>
      </c>
      <c r="BK51" s="36">
        <f t="shared" si="54"/>
        <v>0.79791526563550774</v>
      </c>
      <c r="BL51" s="36">
        <f t="shared" si="26"/>
        <v>0.78154574132492116</v>
      </c>
    </row>
    <row r="52" spans="1:78" s="12" customFormat="1" ht="13.5" customHeight="1">
      <c r="B52" s="264"/>
      <c r="C52" s="321"/>
      <c r="D52" s="64" t="s">
        <v>129</v>
      </c>
      <c r="E52" s="94">
        <v>3</v>
      </c>
      <c r="F52" s="63">
        <v>0</v>
      </c>
      <c r="G52" s="61">
        <f t="shared" si="4"/>
        <v>0</v>
      </c>
      <c r="H52" s="63">
        <v>3</v>
      </c>
      <c r="I52" s="61">
        <f t="shared" si="5"/>
        <v>1</v>
      </c>
      <c r="J52" s="94">
        <v>9</v>
      </c>
      <c r="K52" s="63">
        <v>1</v>
      </c>
      <c r="L52" s="61">
        <f t="shared" si="6"/>
        <v>0.1111111111111111</v>
      </c>
      <c r="M52" s="63">
        <v>8</v>
      </c>
      <c r="N52" s="61">
        <f t="shared" si="7"/>
        <v>0.88888888888888884</v>
      </c>
      <c r="O52" s="94">
        <v>972</v>
      </c>
      <c r="P52" s="63">
        <v>160</v>
      </c>
      <c r="Q52" s="61">
        <f t="shared" si="8"/>
        <v>0.16460905349794239</v>
      </c>
      <c r="R52" s="63">
        <v>812</v>
      </c>
      <c r="S52" s="61">
        <f t="shared" si="9"/>
        <v>0.83539094650205759</v>
      </c>
      <c r="T52" s="94">
        <v>570</v>
      </c>
      <c r="U52" s="63">
        <v>54</v>
      </c>
      <c r="V52" s="61">
        <f t="shared" si="10"/>
        <v>9.4736842105263161E-2</v>
      </c>
      <c r="W52" s="63">
        <v>516</v>
      </c>
      <c r="X52" s="61">
        <f t="shared" si="11"/>
        <v>0.90526315789473688</v>
      </c>
      <c r="Y52" s="94">
        <v>389</v>
      </c>
      <c r="Z52" s="63">
        <v>20</v>
      </c>
      <c r="AA52" s="61">
        <f t="shared" si="12"/>
        <v>5.1413881748071981E-2</v>
      </c>
      <c r="AB52" s="63">
        <v>369</v>
      </c>
      <c r="AC52" s="61">
        <f t="shared" si="13"/>
        <v>0.94858611825192807</v>
      </c>
      <c r="AD52" s="94">
        <v>292</v>
      </c>
      <c r="AE52" s="63">
        <v>6</v>
      </c>
      <c r="AF52" s="61">
        <f t="shared" si="14"/>
        <v>2.0547945205479451E-2</v>
      </c>
      <c r="AG52" s="63">
        <v>286</v>
      </c>
      <c r="AH52" s="61">
        <f t="shared" si="15"/>
        <v>0.97945205479452058</v>
      </c>
      <c r="AI52" s="94">
        <v>304</v>
      </c>
      <c r="AJ52" s="63">
        <v>1</v>
      </c>
      <c r="AK52" s="61">
        <f t="shared" si="16"/>
        <v>3.2894736842105261E-3</v>
      </c>
      <c r="AL52" s="63">
        <v>303</v>
      </c>
      <c r="AM52" s="61">
        <f t="shared" si="17"/>
        <v>0.99671052631578949</v>
      </c>
      <c r="AN52" s="94">
        <f t="shared" si="18"/>
        <v>2539</v>
      </c>
      <c r="AO52" s="63">
        <f t="shared" si="19"/>
        <v>242</v>
      </c>
      <c r="AP52" s="61">
        <f t="shared" si="20"/>
        <v>9.5313115399763684E-2</v>
      </c>
      <c r="AQ52" s="62">
        <f t="shared" si="0"/>
        <v>2297</v>
      </c>
      <c r="AR52" s="61">
        <f t="shared" si="21"/>
        <v>0.90468688460023627</v>
      </c>
      <c r="AS52" s="90"/>
      <c r="AT52" s="264"/>
      <c r="AU52" s="321"/>
      <c r="AV52" s="11" t="s">
        <v>129</v>
      </c>
      <c r="AW52" s="204">
        <v>1954</v>
      </c>
      <c r="AX52" s="38">
        <v>207</v>
      </c>
      <c r="AY52" s="84">
        <v>0.10593654042988741</v>
      </c>
      <c r="AZ52" s="38">
        <v>1747</v>
      </c>
      <c r="BA52" s="84">
        <v>0.89406345957011257</v>
      </c>
      <c r="BB52" s="90"/>
      <c r="BC52" s="53">
        <v>47</v>
      </c>
      <c r="BD52" s="32" t="s">
        <v>13</v>
      </c>
      <c r="BE52" s="36">
        <f t="shared" si="51"/>
        <v>0.29034898881174009</v>
      </c>
      <c r="BF52" s="36">
        <f t="shared" si="23"/>
        <v>0.28093901505486091</v>
      </c>
      <c r="BG52" s="36">
        <f t="shared" si="52"/>
        <v>0.70965101118825991</v>
      </c>
      <c r="BH52" s="36">
        <f t="shared" si="24"/>
        <v>0.71906098494513904</v>
      </c>
      <c r="BI52" s="36">
        <f t="shared" si="53"/>
        <v>0.21262626262626264</v>
      </c>
      <c r="BJ52" s="36">
        <f t="shared" si="25"/>
        <v>0.22532309421239932</v>
      </c>
      <c r="BK52" s="36">
        <f t="shared" si="54"/>
        <v>0.78737373737373739</v>
      </c>
      <c r="BL52" s="36">
        <f t="shared" si="26"/>
        <v>0.77467690578760062</v>
      </c>
    </row>
    <row r="53" spans="1:78" s="12" customFormat="1" ht="13.5" customHeight="1">
      <c r="B53" s="265"/>
      <c r="C53" s="322"/>
      <c r="D53" s="70" t="s">
        <v>128</v>
      </c>
      <c r="E53" s="95">
        <v>20</v>
      </c>
      <c r="F53" s="69">
        <v>4</v>
      </c>
      <c r="G53" s="13">
        <f t="shared" si="4"/>
        <v>0.2</v>
      </c>
      <c r="H53" s="69">
        <v>16</v>
      </c>
      <c r="I53" s="13">
        <f t="shared" si="5"/>
        <v>0.8</v>
      </c>
      <c r="J53" s="95">
        <v>72</v>
      </c>
      <c r="K53" s="69">
        <v>9</v>
      </c>
      <c r="L53" s="13">
        <f t="shared" si="6"/>
        <v>0.125</v>
      </c>
      <c r="M53" s="69">
        <v>63</v>
      </c>
      <c r="N53" s="13">
        <f t="shared" si="7"/>
        <v>0.875</v>
      </c>
      <c r="O53" s="95">
        <v>5317</v>
      </c>
      <c r="P53" s="69">
        <v>1124</v>
      </c>
      <c r="Q53" s="13">
        <f t="shared" si="8"/>
        <v>0.21139740455143879</v>
      </c>
      <c r="R53" s="69">
        <v>4193</v>
      </c>
      <c r="S53" s="13">
        <f t="shared" si="9"/>
        <v>0.78860259544856126</v>
      </c>
      <c r="T53" s="95">
        <v>4420</v>
      </c>
      <c r="U53" s="69">
        <v>726</v>
      </c>
      <c r="V53" s="13">
        <f t="shared" si="10"/>
        <v>0.16425339366515837</v>
      </c>
      <c r="W53" s="69">
        <v>3694</v>
      </c>
      <c r="X53" s="13">
        <f t="shared" si="11"/>
        <v>0.83574660633484166</v>
      </c>
      <c r="Y53" s="95">
        <v>3185</v>
      </c>
      <c r="Z53" s="69">
        <v>361</v>
      </c>
      <c r="AA53" s="13">
        <f t="shared" si="12"/>
        <v>0.11334379905808477</v>
      </c>
      <c r="AB53" s="69">
        <v>2824</v>
      </c>
      <c r="AC53" s="13">
        <f t="shared" si="13"/>
        <v>0.88665620094191522</v>
      </c>
      <c r="AD53" s="95">
        <v>1818</v>
      </c>
      <c r="AE53" s="69">
        <v>146</v>
      </c>
      <c r="AF53" s="13">
        <f t="shared" si="14"/>
        <v>8.0308030803080313E-2</v>
      </c>
      <c r="AG53" s="69">
        <v>1672</v>
      </c>
      <c r="AH53" s="13">
        <f t="shared" si="15"/>
        <v>0.91969196919691965</v>
      </c>
      <c r="AI53" s="95">
        <v>846</v>
      </c>
      <c r="AJ53" s="69">
        <v>35</v>
      </c>
      <c r="AK53" s="13">
        <f t="shared" si="16"/>
        <v>4.1371158392434985E-2</v>
      </c>
      <c r="AL53" s="69">
        <v>811</v>
      </c>
      <c r="AM53" s="13">
        <f t="shared" si="17"/>
        <v>0.95862884160756501</v>
      </c>
      <c r="AN53" s="95">
        <f t="shared" si="18"/>
        <v>15678</v>
      </c>
      <c r="AO53" s="69">
        <f t="shared" si="19"/>
        <v>2405</v>
      </c>
      <c r="AP53" s="13">
        <f t="shared" si="20"/>
        <v>0.15339966832504145</v>
      </c>
      <c r="AQ53" s="33">
        <f t="shared" si="0"/>
        <v>13273</v>
      </c>
      <c r="AR53" s="13">
        <f t="shared" si="21"/>
        <v>0.84660033167495852</v>
      </c>
      <c r="AS53" s="90"/>
      <c r="AT53" s="265"/>
      <c r="AU53" s="322"/>
      <c r="AV53" s="147" t="s">
        <v>67</v>
      </c>
      <c r="AW53" s="204">
        <v>14614</v>
      </c>
      <c r="AX53" s="38">
        <v>2079</v>
      </c>
      <c r="AY53" s="84">
        <v>0.14226084576433556</v>
      </c>
      <c r="AZ53" s="38">
        <v>12535</v>
      </c>
      <c r="BA53" s="84">
        <v>0.85773915423566438</v>
      </c>
      <c r="BB53" s="90"/>
      <c r="BC53" s="53">
        <v>48</v>
      </c>
      <c r="BD53" s="32" t="s">
        <v>22</v>
      </c>
      <c r="BE53" s="36">
        <f t="shared" si="51"/>
        <v>0.32779685828500649</v>
      </c>
      <c r="BF53" s="36">
        <f t="shared" si="23"/>
        <v>0.31009771986970686</v>
      </c>
      <c r="BG53" s="36">
        <f t="shared" si="52"/>
        <v>0.67220314171499351</v>
      </c>
      <c r="BH53" s="36">
        <f t="shared" si="24"/>
        <v>0.6899022801302932</v>
      </c>
      <c r="BI53" s="36">
        <f t="shared" si="53"/>
        <v>0.22381679389312978</v>
      </c>
      <c r="BJ53" s="36">
        <f t="shared" si="25"/>
        <v>0.22153846153846155</v>
      </c>
      <c r="BK53" s="36">
        <f t="shared" si="54"/>
        <v>0.77618320610687019</v>
      </c>
      <c r="BL53" s="36">
        <f t="shared" si="26"/>
        <v>0.77846153846153843</v>
      </c>
    </row>
    <row r="54" spans="1:78" s="12" customFormat="1" ht="13.5" customHeight="1">
      <c r="B54" s="263">
        <v>17</v>
      </c>
      <c r="C54" s="320" t="s">
        <v>109</v>
      </c>
      <c r="D54" s="74" t="s">
        <v>130</v>
      </c>
      <c r="E54" s="93">
        <v>41</v>
      </c>
      <c r="F54" s="73">
        <v>5</v>
      </c>
      <c r="G54" s="71">
        <f t="shared" si="4"/>
        <v>0.12195121951219512</v>
      </c>
      <c r="H54" s="73">
        <v>36</v>
      </c>
      <c r="I54" s="71">
        <f t="shared" si="5"/>
        <v>0.87804878048780488</v>
      </c>
      <c r="J54" s="93">
        <v>109</v>
      </c>
      <c r="K54" s="73">
        <v>12</v>
      </c>
      <c r="L54" s="71">
        <f t="shared" si="6"/>
        <v>0.11009174311926606</v>
      </c>
      <c r="M54" s="73">
        <v>97</v>
      </c>
      <c r="N54" s="71">
        <f t="shared" si="7"/>
        <v>0.88990825688073394</v>
      </c>
      <c r="O54" s="93">
        <v>6414</v>
      </c>
      <c r="P54" s="73">
        <v>1426</v>
      </c>
      <c r="Q54" s="71">
        <f t="shared" si="8"/>
        <v>0.22232616152167134</v>
      </c>
      <c r="R54" s="73">
        <v>4988</v>
      </c>
      <c r="S54" s="71">
        <f t="shared" si="9"/>
        <v>0.77767383847832861</v>
      </c>
      <c r="T54" s="93">
        <v>5671</v>
      </c>
      <c r="U54" s="73">
        <v>961</v>
      </c>
      <c r="V54" s="71">
        <f t="shared" si="10"/>
        <v>0.16945864926820667</v>
      </c>
      <c r="W54" s="73">
        <v>4710</v>
      </c>
      <c r="X54" s="71">
        <f t="shared" si="11"/>
        <v>0.83054135073179336</v>
      </c>
      <c r="Y54" s="93">
        <v>3913</v>
      </c>
      <c r="Z54" s="73">
        <v>447</v>
      </c>
      <c r="AA54" s="71">
        <f t="shared" si="12"/>
        <v>0.11423460260669563</v>
      </c>
      <c r="AB54" s="73">
        <v>3466</v>
      </c>
      <c r="AC54" s="71">
        <f t="shared" si="13"/>
        <v>0.8857653973933044</v>
      </c>
      <c r="AD54" s="93">
        <v>2084</v>
      </c>
      <c r="AE54" s="73">
        <v>164</v>
      </c>
      <c r="AF54" s="71">
        <f t="shared" si="14"/>
        <v>7.8694817658349334E-2</v>
      </c>
      <c r="AG54" s="73">
        <v>1920</v>
      </c>
      <c r="AH54" s="71">
        <f t="shared" si="15"/>
        <v>0.92130518234165071</v>
      </c>
      <c r="AI54" s="93">
        <v>662</v>
      </c>
      <c r="AJ54" s="73">
        <v>39</v>
      </c>
      <c r="AK54" s="71">
        <f t="shared" si="16"/>
        <v>5.8912386706948643E-2</v>
      </c>
      <c r="AL54" s="73">
        <v>623</v>
      </c>
      <c r="AM54" s="71">
        <f t="shared" si="17"/>
        <v>0.94108761329305135</v>
      </c>
      <c r="AN54" s="93">
        <f t="shared" si="18"/>
        <v>18894</v>
      </c>
      <c r="AO54" s="73">
        <f t="shared" si="19"/>
        <v>3054</v>
      </c>
      <c r="AP54" s="71">
        <f t="shared" si="20"/>
        <v>0.16163861543347094</v>
      </c>
      <c r="AQ54" s="72">
        <f t="shared" ref="AQ54:AQ101" si="55">SUM(H54,M54,R54,W54,AB54,AG54,AL54)</f>
        <v>15840</v>
      </c>
      <c r="AR54" s="71">
        <f t="shared" si="21"/>
        <v>0.83836138456652909</v>
      </c>
      <c r="AS54" s="90"/>
      <c r="AT54" s="263">
        <v>17</v>
      </c>
      <c r="AU54" s="320" t="s">
        <v>109</v>
      </c>
      <c r="AV54" s="11" t="s">
        <v>123</v>
      </c>
      <c r="AW54" s="204">
        <v>18257</v>
      </c>
      <c r="AX54" s="38">
        <v>2783</v>
      </c>
      <c r="AY54" s="84">
        <v>0.15243468258750068</v>
      </c>
      <c r="AZ54" s="38">
        <v>15474</v>
      </c>
      <c r="BA54" s="84">
        <v>0.8475653174124993</v>
      </c>
      <c r="BB54" s="90"/>
      <c r="BC54" s="53">
        <v>49</v>
      </c>
      <c r="BD54" s="32" t="s">
        <v>23</v>
      </c>
      <c r="BE54" s="36">
        <f t="shared" si="51"/>
        <v>0.19840606364599009</v>
      </c>
      <c r="BF54" s="36">
        <f t="shared" si="23"/>
        <v>0.18124310835122745</v>
      </c>
      <c r="BG54" s="36">
        <f t="shared" si="52"/>
        <v>0.80159393635400988</v>
      </c>
      <c r="BH54" s="36">
        <f t="shared" si="24"/>
        <v>0.81875689164877252</v>
      </c>
      <c r="BI54" s="36">
        <f t="shared" si="53"/>
        <v>0.12949640287769784</v>
      </c>
      <c r="BJ54" s="36">
        <f t="shared" si="25"/>
        <v>0.15056266977105162</v>
      </c>
      <c r="BK54" s="36">
        <f t="shared" si="54"/>
        <v>0.87050359712230219</v>
      </c>
      <c r="BL54" s="36">
        <f t="shared" si="26"/>
        <v>0.84943733022894841</v>
      </c>
    </row>
    <row r="55" spans="1:78" s="12" customFormat="1" ht="13.5" customHeight="1">
      <c r="B55" s="264"/>
      <c r="C55" s="321"/>
      <c r="D55" s="64" t="s">
        <v>129</v>
      </c>
      <c r="E55" s="94">
        <v>3</v>
      </c>
      <c r="F55" s="63">
        <v>0</v>
      </c>
      <c r="G55" s="61">
        <f t="shared" ref="G55:G102" si="56">IFERROR(F55/E55,"-")</f>
        <v>0</v>
      </c>
      <c r="H55" s="63">
        <v>3</v>
      </c>
      <c r="I55" s="61">
        <f t="shared" ref="I55:I102" si="57">IFERROR(H55/E55,"-")</f>
        <v>1</v>
      </c>
      <c r="J55" s="94">
        <v>14</v>
      </c>
      <c r="K55" s="63">
        <v>3</v>
      </c>
      <c r="L55" s="61">
        <f t="shared" ref="L55:L102" si="58">IFERROR(K55/J55,"-")</f>
        <v>0.21428571428571427</v>
      </c>
      <c r="M55" s="63">
        <v>11</v>
      </c>
      <c r="N55" s="61">
        <f t="shared" ref="N55:N102" si="59">IFERROR(M55/J55,"-")</f>
        <v>0.7857142857142857</v>
      </c>
      <c r="O55" s="94">
        <v>1300</v>
      </c>
      <c r="P55" s="63">
        <v>185</v>
      </c>
      <c r="Q55" s="61">
        <f t="shared" ref="Q55:Q102" si="60">IFERROR(P55/O55,"-")</f>
        <v>0.1423076923076923</v>
      </c>
      <c r="R55" s="63">
        <v>1115</v>
      </c>
      <c r="S55" s="61">
        <f t="shared" ref="S55:S102" si="61">IFERROR(R55/O55,"-")</f>
        <v>0.85769230769230764</v>
      </c>
      <c r="T55" s="94">
        <v>671</v>
      </c>
      <c r="U55" s="63">
        <v>90</v>
      </c>
      <c r="V55" s="61">
        <f t="shared" ref="V55:V102" si="62">IFERROR(U55/T55,"-")</f>
        <v>0.13412816691505217</v>
      </c>
      <c r="W55" s="63">
        <v>581</v>
      </c>
      <c r="X55" s="61">
        <f t="shared" ref="X55:X102" si="63">IFERROR(W55/T55,"-")</f>
        <v>0.86587183308494786</v>
      </c>
      <c r="Y55" s="94">
        <v>553</v>
      </c>
      <c r="Z55" s="63">
        <v>36</v>
      </c>
      <c r="AA55" s="61">
        <f t="shared" ref="AA55:AA102" si="64">IFERROR(Z55/Y55,"-")</f>
        <v>6.50994575045208E-2</v>
      </c>
      <c r="AB55" s="63">
        <v>517</v>
      </c>
      <c r="AC55" s="61">
        <f t="shared" ref="AC55:AC102" si="65">IFERROR(AB55/Y55,"-")</f>
        <v>0.93490054249547916</v>
      </c>
      <c r="AD55" s="94">
        <v>401</v>
      </c>
      <c r="AE55" s="63">
        <v>9</v>
      </c>
      <c r="AF55" s="61">
        <f t="shared" ref="AF55:AF102" si="66">IFERROR(AE55/AD55,"-")</f>
        <v>2.2443890274314215E-2</v>
      </c>
      <c r="AG55" s="63">
        <v>392</v>
      </c>
      <c r="AH55" s="61">
        <f t="shared" ref="AH55:AH102" si="67">IFERROR(AG55/AD55,"-")</f>
        <v>0.97755610972568574</v>
      </c>
      <c r="AI55" s="94">
        <v>420</v>
      </c>
      <c r="AJ55" s="63">
        <v>3</v>
      </c>
      <c r="AK55" s="61">
        <f t="shared" ref="AK55:AK102" si="68">IFERROR(AJ55/AI55,"-")</f>
        <v>7.1428571428571426E-3</v>
      </c>
      <c r="AL55" s="63">
        <v>417</v>
      </c>
      <c r="AM55" s="61">
        <f t="shared" ref="AM55:AM102" si="69">IFERROR(AL55/AI55,"-")</f>
        <v>0.99285714285714288</v>
      </c>
      <c r="AN55" s="94">
        <f t="shared" ref="AN55:AN102" si="70">SUM(E55,J55,O55,T55,Y55,AD55,AI55)</f>
        <v>3362</v>
      </c>
      <c r="AO55" s="63">
        <f t="shared" ref="AO55:AO102" si="71">SUM(F55,K55,P55,U55,Z55,AE55,AJ55)</f>
        <v>326</v>
      </c>
      <c r="AP55" s="61">
        <f t="shared" ref="AP55:AP102" si="72">IFERROR(AO55/AN55,"-")</f>
        <v>9.6966091612135638E-2</v>
      </c>
      <c r="AQ55" s="62">
        <f t="shared" si="55"/>
        <v>3036</v>
      </c>
      <c r="AR55" s="61">
        <f t="shared" ref="AR55:AR102" si="73">IFERROR(AQ55/AN55,"-")</f>
        <v>0.90303390838786435</v>
      </c>
      <c r="AS55" s="90"/>
      <c r="AT55" s="264"/>
      <c r="AU55" s="321"/>
      <c r="AV55" s="11" t="s">
        <v>129</v>
      </c>
      <c r="AW55" s="204">
        <v>2587</v>
      </c>
      <c r="AX55" s="38">
        <v>295</v>
      </c>
      <c r="AY55" s="84">
        <v>0.11403169694626981</v>
      </c>
      <c r="AZ55" s="38">
        <v>2292</v>
      </c>
      <c r="BA55" s="84">
        <v>0.8859683030537302</v>
      </c>
      <c r="BB55" s="90"/>
      <c r="BC55" s="53">
        <v>50</v>
      </c>
      <c r="BD55" s="32" t="s">
        <v>14</v>
      </c>
      <c r="BE55" s="36">
        <f t="shared" si="51"/>
        <v>0.24768981018981018</v>
      </c>
      <c r="BF55" s="36">
        <f t="shared" si="23"/>
        <v>0.23339633709183341</v>
      </c>
      <c r="BG55" s="36">
        <f t="shared" si="52"/>
        <v>0.75231018981018982</v>
      </c>
      <c r="BH55" s="36">
        <f t="shared" si="24"/>
        <v>0.76660366290816662</v>
      </c>
      <c r="BI55" s="36">
        <f t="shared" si="53"/>
        <v>0.1682825484764543</v>
      </c>
      <c r="BJ55" s="36">
        <f t="shared" si="25"/>
        <v>0.17775974025974026</v>
      </c>
      <c r="BK55" s="36">
        <f t="shared" si="54"/>
        <v>0.8317174515235457</v>
      </c>
      <c r="BL55" s="36">
        <f t="shared" si="26"/>
        <v>0.82224025974025972</v>
      </c>
    </row>
    <row r="56" spans="1:78" s="12" customFormat="1" ht="13.5" customHeight="1">
      <c r="B56" s="265"/>
      <c r="C56" s="322"/>
      <c r="D56" s="70" t="s">
        <v>128</v>
      </c>
      <c r="E56" s="95">
        <v>44</v>
      </c>
      <c r="F56" s="69">
        <v>5</v>
      </c>
      <c r="G56" s="13">
        <f t="shared" si="56"/>
        <v>0.11363636363636363</v>
      </c>
      <c r="H56" s="69">
        <v>39</v>
      </c>
      <c r="I56" s="13">
        <f t="shared" si="57"/>
        <v>0.88636363636363635</v>
      </c>
      <c r="J56" s="95">
        <v>123</v>
      </c>
      <c r="K56" s="69">
        <v>15</v>
      </c>
      <c r="L56" s="13">
        <f t="shared" si="58"/>
        <v>0.12195121951219512</v>
      </c>
      <c r="M56" s="69">
        <v>108</v>
      </c>
      <c r="N56" s="13">
        <f t="shared" si="59"/>
        <v>0.87804878048780488</v>
      </c>
      <c r="O56" s="95">
        <v>7714</v>
      </c>
      <c r="P56" s="69">
        <v>1611</v>
      </c>
      <c r="Q56" s="13">
        <f t="shared" si="60"/>
        <v>0.20884106818771064</v>
      </c>
      <c r="R56" s="69">
        <v>6103</v>
      </c>
      <c r="S56" s="13">
        <f t="shared" si="61"/>
        <v>0.79115893181228936</v>
      </c>
      <c r="T56" s="95">
        <v>6342</v>
      </c>
      <c r="U56" s="69">
        <v>1051</v>
      </c>
      <c r="V56" s="13">
        <f t="shared" si="62"/>
        <v>0.16572059287291074</v>
      </c>
      <c r="W56" s="69">
        <v>5291</v>
      </c>
      <c r="X56" s="13">
        <f t="shared" si="63"/>
        <v>0.83427940712708926</v>
      </c>
      <c r="Y56" s="95">
        <v>4466</v>
      </c>
      <c r="Z56" s="69">
        <v>483</v>
      </c>
      <c r="AA56" s="13">
        <f t="shared" si="64"/>
        <v>0.10815047021943573</v>
      </c>
      <c r="AB56" s="69">
        <v>3983</v>
      </c>
      <c r="AC56" s="13">
        <f t="shared" si="65"/>
        <v>0.89184952978056431</v>
      </c>
      <c r="AD56" s="95">
        <v>2485</v>
      </c>
      <c r="AE56" s="69">
        <v>173</v>
      </c>
      <c r="AF56" s="13">
        <f t="shared" si="66"/>
        <v>6.9617706237424554E-2</v>
      </c>
      <c r="AG56" s="69">
        <v>2312</v>
      </c>
      <c r="AH56" s="13">
        <f t="shared" si="67"/>
        <v>0.93038229376257542</v>
      </c>
      <c r="AI56" s="95">
        <v>1082</v>
      </c>
      <c r="AJ56" s="69">
        <v>42</v>
      </c>
      <c r="AK56" s="13">
        <f t="shared" si="68"/>
        <v>3.8817005545286505E-2</v>
      </c>
      <c r="AL56" s="69">
        <v>1040</v>
      </c>
      <c r="AM56" s="13">
        <f t="shared" si="69"/>
        <v>0.96118299445471345</v>
      </c>
      <c r="AN56" s="95">
        <f t="shared" si="70"/>
        <v>22256</v>
      </c>
      <c r="AO56" s="69">
        <f t="shared" si="71"/>
        <v>3380</v>
      </c>
      <c r="AP56" s="13">
        <f t="shared" si="72"/>
        <v>0.15186915887850466</v>
      </c>
      <c r="AQ56" s="33">
        <f t="shared" si="55"/>
        <v>18876</v>
      </c>
      <c r="AR56" s="13">
        <f t="shared" si="73"/>
        <v>0.84813084112149528</v>
      </c>
      <c r="AS56" s="90"/>
      <c r="AT56" s="265"/>
      <c r="AU56" s="322"/>
      <c r="AV56" s="147" t="s">
        <v>67</v>
      </c>
      <c r="AW56" s="204">
        <v>20844</v>
      </c>
      <c r="AX56" s="38">
        <v>3078</v>
      </c>
      <c r="AY56" s="84">
        <v>0.14766839378238342</v>
      </c>
      <c r="AZ56" s="38">
        <v>17766</v>
      </c>
      <c r="BA56" s="84">
        <v>0.85233160621761661</v>
      </c>
      <c r="BB56" s="90"/>
      <c r="BC56" s="53">
        <v>51</v>
      </c>
      <c r="BD56" s="32" t="s">
        <v>42</v>
      </c>
      <c r="BE56" s="36">
        <f t="shared" si="51"/>
        <v>0.34882659117888776</v>
      </c>
      <c r="BF56" s="36">
        <f t="shared" si="23"/>
        <v>0.33882730455075843</v>
      </c>
      <c r="BG56" s="36">
        <f t="shared" si="52"/>
        <v>0.65117340882111219</v>
      </c>
      <c r="BH56" s="36">
        <f t="shared" si="24"/>
        <v>0.66117269544924151</v>
      </c>
      <c r="BI56" s="36">
        <f t="shared" si="53"/>
        <v>0.22820641282565129</v>
      </c>
      <c r="BJ56" s="36">
        <f t="shared" si="25"/>
        <v>0.21289954337899544</v>
      </c>
      <c r="BK56" s="36">
        <f t="shared" si="54"/>
        <v>0.77179358717434865</v>
      </c>
      <c r="BL56" s="36">
        <f t="shared" si="26"/>
        <v>0.78710045662100458</v>
      </c>
    </row>
    <row r="57" spans="1:78" s="12" customFormat="1" ht="13.5" customHeight="1">
      <c r="B57" s="263">
        <v>18</v>
      </c>
      <c r="C57" s="320" t="s">
        <v>55</v>
      </c>
      <c r="D57" s="74" t="s">
        <v>130</v>
      </c>
      <c r="E57" s="93">
        <v>19</v>
      </c>
      <c r="F57" s="234">
        <v>1</v>
      </c>
      <c r="G57" s="71">
        <f t="shared" si="56"/>
        <v>5.2631578947368418E-2</v>
      </c>
      <c r="H57" s="82">
        <v>18</v>
      </c>
      <c r="I57" s="71">
        <f t="shared" si="57"/>
        <v>0.94736842105263153</v>
      </c>
      <c r="J57" s="93">
        <v>78</v>
      </c>
      <c r="K57" s="73">
        <v>13</v>
      </c>
      <c r="L57" s="71">
        <f t="shared" si="58"/>
        <v>0.16666666666666666</v>
      </c>
      <c r="M57" s="73">
        <v>65</v>
      </c>
      <c r="N57" s="71">
        <f t="shared" si="59"/>
        <v>0.83333333333333337</v>
      </c>
      <c r="O57" s="93">
        <v>5630</v>
      </c>
      <c r="P57" s="73">
        <v>1199</v>
      </c>
      <c r="Q57" s="71">
        <f t="shared" si="60"/>
        <v>0.21296625222024868</v>
      </c>
      <c r="R57" s="73">
        <v>4431</v>
      </c>
      <c r="S57" s="71">
        <f t="shared" si="61"/>
        <v>0.78703374777975132</v>
      </c>
      <c r="T57" s="93">
        <v>5122</v>
      </c>
      <c r="U57" s="73">
        <v>838</v>
      </c>
      <c r="V57" s="71">
        <f t="shared" si="62"/>
        <v>0.1636079656384225</v>
      </c>
      <c r="W57" s="73">
        <v>4284</v>
      </c>
      <c r="X57" s="71">
        <f t="shared" si="63"/>
        <v>0.8363920343615775</v>
      </c>
      <c r="Y57" s="93">
        <v>3708</v>
      </c>
      <c r="Z57" s="73">
        <v>436</v>
      </c>
      <c r="AA57" s="71">
        <f t="shared" si="64"/>
        <v>0.11758360302049622</v>
      </c>
      <c r="AB57" s="73">
        <v>3272</v>
      </c>
      <c r="AC57" s="71">
        <f t="shared" si="65"/>
        <v>0.8824163969795038</v>
      </c>
      <c r="AD57" s="93">
        <v>1897</v>
      </c>
      <c r="AE57" s="73">
        <v>178</v>
      </c>
      <c r="AF57" s="71">
        <f t="shared" si="66"/>
        <v>9.3832366895097524E-2</v>
      </c>
      <c r="AG57" s="73">
        <v>1719</v>
      </c>
      <c r="AH57" s="71">
        <f t="shared" si="67"/>
        <v>0.90616763310490245</v>
      </c>
      <c r="AI57" s="93">
        <v>635</v>
      </c>
      <c r="AJ57" s="73">
        <v>35</v>
      </c>
      <c r="AK57" s="71">
        <f t="shared" si="68"/>
        <v>5.5118110236220472E-2</v>
      </c>
      <c r="AL57" s="73">
        <v>600</v>
      </c>
      <c r="AM57" s="71">
        <f t="shared" si="69"/>
        <v>0.94488188976377951</v>
      </c>
      <c r="AN57" s="93">
        <f t="shared" si="70"/>
        <v>17089</v>
      </c>
      <c r="AO57" s="73">
        <f t="shared" si="71"/>
        <v>2700</v>
      </c>
      <c r="AP57" s="71">
        <f t="shared" si="72"/>
        <v>0.15799637193516297</v>
      </c>
      <c r="AQ57" s="72">
        <f t="shared" si="55"/>
        <v>14389</v>
      </c>
      <c r="AR57" s="71">
        <f t="shared" si="73"/>
        <v>0.84200362806483708</v>
      </c>
      <c r="AS57" s="90"/>
      <c r="AT57" s="263">
        <v>18</v>
      </c>
      <c r="AU57" s="320" t="s">
        <v>55</v>
      </c>
      <c r="AV57" s="11" t="s">
        <v>123</v>
      </c>
      <c r="AW57" s="204">
        <v>16584</v>
      </c>
      <c r="AX57" s="38">
        <v>2450</v>
      </c>
      <c r="AY57" s="84">
        <v>0.14773275446213219</v>
      </c>
      <c r="AZ57" s="38">
        <v>14134</v>
      </c>
      <c r="BA57" s="84">
        <v>0.85226724553786781</v>
      </c>
      <c r="BB57" s="90"/>
      <c r="BC57" s="53">
        <v>52</v>
      </c>
      <c r="BD57" s="32" t="s">
        <v>4</v>
      </c>
      <c r="BE57" s="36">
        <f t="shared" si="51"/>
        <v>0.30416928078480582</v>
      </c>
      <c r="BF57" s="36">
        <f t="shared" si="23"/>
        <v>0.2904876580373269</v>
      </c>
      <c r="BG57" s="36">
        <f t="shared" si="52"/>
        <v>0.69583071921519424</v>
      </c>
      <c r="BH57" s="36">
        <f t="shared" si="24"/>
        <v>0.7095123419626731</v>
      </c>
      <c r="BI57" s="36">
        <f t="shared" si="53"/>
        <v>0.19736842105263158</v>
      </c>
      <c r="BJ57" s="36">
        <f t="shared" si="25"/>
        <v>0.20985915492957746</v>
      </c>
      <c r="BK57" s="36">
        <f t="shared" si="54"/>
        <v>0.80263157894736847</v>
      </c>
      <c r="BL57" s="36">
        <f t="shared" si="26"/>
        <v>0.79014084507042248</v>
      </c>
    </row>
    <row r="58" spans="1:78" s="12" customFormat="1" ht="13.5" customHeight="1">
      <c r="B58" s="264"/>
      <c r="C58" s="321"/>
      <c r="D58" s="64" t="s">
        <v>129</v>
      </c>
      <c r="E58" s="179">
        <v>3</v>
      </c>
      <c r="F58" s="235">
        <v>1</v>
      </c>
      <c r="G58" s="170">
        <f t="shared" si="56"/>
        <v>0.33333333333333331</v>
      </c>
      <c r="H58" s="236">
        <v>2</v>
      </c>
      <c r="I58" s="170">
        <f t="shared" si="57"/>
        <v>0.66666666666666663</v>
      </c>
      <c r="J58" s="179">
        <v>12</v>
      </c>
      <c r="K58" s="172">
        <v>1</v>
      </c>
      <c r="L58" s="170">
        <f t="shared" si="58"/>
        <v>8.3333333333333329E-2</v>
      </c>
      <c r="M58" s="172">
        <v>11</v>
      </c>
      <c r="N58" s="170">
        <f t="shared" si="59"/>
        <v>0.91666666666666663</v>
      </c>
      <c r="O58" s="179">
        <v>1139</v>
      </c>
      <c r="P58" s="172">
        <v>166</v>
      </c>
      <c r="Q58" s="170">
        <f t="shared" si="60"/>
        <v>0.14574187884108866</v>
      </c>
      <c r="R58" s="172">
        <v>973</v>
      </c>
      <c r="S58" s="170">
        <f t="shared" si="61"/>
        <v>0.85425812115891131</v>
      </c>
      <c r="T58" s="179">
        <v>663</v>
      </c>
      <c r="U58" s="172">
        <v>72</v>
      </c>
      <c r="V58" s="170">
        <f t="shared" si="62"/>
        <v>0.10859728506787331</v>
      </c>
      <c r="W58" s="172">
        <v>591</v>
      </c>
      <c r="X58" s="170">
        <f t="shared" si="63"/>
        <v>0.89140271493212675</v>
      </c>
      <c r="Y58" s="179">
        <v>482</v>
      </c>
      <c r="Z58" s="172">
        <v>22</v>
      </c>
      <c r="AA58" s="170">
        <f t="shared" si="64"/>
        <v>4.5643153526970952E-2</v>
      </c>
      <c r="AB58" s="172">
        <v>460</v>
      </c>
      <c r="AC58" s="170">
        <f t="shared" si="65"/>
        <v>0.9543568464730291</v>
      </c>
      <c r="AD58" s="179">
        <v>350</v>
      </c>
      <c r="AE58" s="172">
        <v>13</v>
      </c>
      <c r="AF58" s="170">
        <f t="shared" si="66"/>
        <v>3.7142857142857144E-2</v>
      </c>
      <c r="AG58" s="172">
        <v>337</v>
      </c>
      <c r="AH58" s="170">
        <f t="shared" si="67"/>
        <v>0.96285714285714286</v>
      </c>
      <c r="AI58" s="179">
        <v>350</v>
      </c>
      <c r="AJ58" s="172">
        <v>1</v>
      </c>
      <c r="AK58" s="170">
        <f t="shared" si="68"/>
        <v>2.8571428571428571E-3</v>
      </c>
      <c r="AL58" s="172">
        <v>349</v>
      </c>
      <c r="AM58" s="170">
        <f t="shared" si="69"/>
        <v>0.99714285714285711</v>
      </c>
      <c r="AN58" s="179">
        <f t="shared" si="70"/>
        <v>2999</v>
      </c>
      <c r="AO58" s="172">
        <f t="shared" si="71"/>
        <v>276</v>
      </c>
      <c r="AP58" s="170">
        <f t="shared" si="72"/>
        <v>9.2030676892297436E-2</v>
      </c>
      <c r="AQ58" s="171">
        <f t="shared" si="55"/>
        <v>2723</v>
      </c>
      <c r="AR58" s="170">
        <f t="shared" si="73"/>
        <v>0.90796932310770262</v>
      </c>
      <c r="AS58" s="90"/>
      <c r="AT58" s="264"/>
      <c r="AU58" s="321"/>
      <c r="AV58" s="11" t="s">
        <v>129</v>
      </c>
      <c r="AW58" s="204">
        <v>2328</v>
      </c>
      <c r="AX58" s="38">
        <v>278</v>
      </c>
      <c r="AY58" s="84">
        <v>0.11941580756013746</v>
      </c>
      <c r="AZ58" s="38">
        <v>2050</v>
      </c>
      <c r="BA58" s="84">
        <v>0.88058419243986252</v>
      </c>
      <c r="BB58" s="90"/>
      <c r="BC58" s="53">
        <v>53</v>
      </c>
      <c r="BD58" s="32" t="s">
        <v>19</v>
      </c>
      <c r="BE58" s="36">
        <f t="shared" si="51"/>
        <v>0.2840486481053372</v>
      </c>
      <c r="BF58" s="36">
        <f t="shared" si="23"/>
        <v>0.24894470240607852</v>
      </c>
      <c r="BG58" s="36">
        <f t="shared" si="52"/>
        <v>0.71595135189466275</v>
      </c>
      <c r="BH58" s="36">
        <f t="shared" si="24"/>
        <v>0.75105529759392153</v>
      </c>
      <c r="BI58" s="36">
        <f t="shared" si="53"/>
        <v>0.19407496977025393</v>
      </c>
      <c r="BJ58" s="36">
        <f t="shared" si="25"/>
        <v>0.17027417027417027</v>
      </c>
      <c r="BK58" s="36">
        <f t="shared" si="54"/>
        <v>0.80592503022974604</v>
      </c>
      <c r="BL58" s="36">
        <f t="shared" si="26"/>
        <v>0.82972582972582976</v>
      </c>
    </row>
    <row r="59" spans="1:78" s="12" customFormat="1" ht="13.5" customHeight="1">
      <c r="B59" s="265"/>
      <c r="C59" s="322"/>
      <c r="D59" s="70" t="s">
        <v>128</v>
      </c>
      <c r="E59" s="97">
        <v>22</v>
      </c>
      <c r="F59" s="57">
        <v>2</v>
      </c>
      <c r="G59" s="55">
        <f t="shared" si="56"/>
        <v>9.0909090909090912E-2</v>
      </c>
      <c r="H59" s="57">
        <v>20</v>
      </c>
      <c r="I59" s="55">
        <f t="shared" si="57"/>
        <v>0.90909090909090906</v>
      </c>
      <c r="J59" s="97">
        <v>90</v>
      </c>
      <c r="K59" s="57">
        <v>14</v>
      </c>
      <c r="L59" s="55">
        <f t="shared" si="58"/>
        <v>0.15555555555555556</v>
      </c>
      <c r="M59" s="57">
        <v>76</v>
      </c>
      <c r="N59" s="55">
        <f t="shared" si="59"/>
        <v>0.84444444444444444</v>
      </c>
      <c r="O59" s="97">
        <v>6769</v>
      </c>
      <c r="P59" s="57">
        <v>1365</v>
      </c>
      <c r="Q59" s="55">
        <f t="shared" si="60"/>
        <v>0.20165460186142709</v>
      </c>
      <c r="R59" s="57">
        <v>5404</v>
      </c>
      <c r="S59" s="55">
        <f t="shared" si="61"/>
        <v>0.79834539813857286</v>
      </c>
      <c r="T59" s="97">
        <v>5785</v>
      </c>
      <c r="U59" s="57">
        <v>910</v>
      </c>
      <c r="V59" s="55">
        <f t="shared" si="62"/>
        <v>0.15730337078651685</v>
      </c>
      <c r="W59" s="57">
        <v>4875</v>
      </c>
      <c r="X59" s="55">
        <f t="shared" si="63"/>
        <v>0.84269662921348309</v>
      </c>
      <c r="Y59" s="97">
        <v>4190</v>
      </c>
      <c r="Z59" s="57">
        <v>458</v>
      </c>
      <c r="AA59" s="55">
        <f t="shared" si="64"/>
        <v>0.10930787589498807</v>
      </c>
      <c r="AB59" s="57">
        <v>3732</v>
      </c>
      <c r="AC59" s="55">
        <f t="shared" si="65"/>
        <v>0.89069212410501197</v>
      </c>
      <c r="AD59" s="97">
        <v>2247</v>
      </c>
      <c r="AE59" s="57">
        <v>191</v>
      </c>
      <c r="AF59" s="55">
        <f t="shared" si="66"/>
        <v>8.5002225189141078E-2</v>
      </c>
      <c r="AG59" s="57">
        <v>2056</v>
      </c>
      <c r="AH59" s="55">
        <f t="shared" si="67"/>
        <v>0.91499777481085898</v>
      </c>
      <c r="AI59" s="97">
        <v>985</v>
      </c>
      <c r="AJ59" s="57">
        <v>36</v>
      </c>
      <c r="AK59" s="55">
        <f t="shared" si="68"/>
        <v>3.654822335025381E-2</v>
      </c>
      <c r="AL59" s="57">
        <v>949</v>
      </c>
      <c r="AM59" s="55">
        <f t="shared" si="69"/>
        <v>0.96345177664974624</v>
      </c>
      <c r="AN59" s="97">
        <f t="shared" si="70"/>
        <v>20088</v>
      </c>
      <c r="AO59" s="57">
        <f t="shared" si="71"/>
        <v>2976</v>
      </c>
      <c r="AP59" s="55">
        <f t="shared" si="72"/>
        <v>0.14814814814814814</v>
      </c>
      <c r="AQ59" s="56">
        <f t="shared" si="55"/>
        <v>17112</v>
      </c>
      <c r="AR59" s="55">
        <f t="shared" si="73"/>
        <v>0.85185185185185186</v>
      </c>
      <c r="AS59" s="90"/>
      <c r="AT59" s="265"/>
      <c r="AU59" s="322"/>
      <c r="AV59" s="147" t="s">
        <v>67</v>
      </c>
      <c r="AW59" s="204">
        <v>18912</v>
      </c>
      <c r="AX59" s="38">
        <v>2728</v>
      </c>
      <c r="AY59" s="84">
        <v>0.14424703891708968</v>
      </c>
      <c r="AZ59" s="38">
        <v>16184</v>
      </c>
      <c r="BA59" s="84">
        <v>0.85575296108291032</v>
      </c>
      <c r="BB59" s="90"/>
      <c r="BC59" s="53">
        <v>54</v>
      </c>
      <c r="BD59" s="32" t="s">
        <v>24</v>
      </c>
      <c r="BE59" s="36">
        <f t="shared" si="51"/>
        <v>0.32998075370956725</v>
      </c>
      <c r="BF59" s="36">
        <f t="shared" si="23"/>
        <v>0.31703645526539698</v>
      </c>
      <c r="BG59" s="36">
        <f t="shared" si="52"/>
        <v>0.67001924629043275</v>
      </c>
      <c r="BH59" s="36">
        <f t="shared" si="24"/>
        <v>0.68296354473460308</v>
      </c>
      <c r="BI59" s="36">
        <f t="shared" si="53"/>
        <v>0.20338983050847459</v>
      </c>
      <c r="BJ59" s="36">
        <f t="shared" si="25"/>
        <v>0.22566886390073673</v>
      </c>
      <c r="BK59" s="36">
        <f t="shared" si="54"/>
        <v>0.79661016949152541</v>
      </c>
      <c r="BL59" s="36">
        <f t="shared" si="26"/>
        <v>0.7743311360992633</v>
      </c>
    </row>
    <row r="60" spans="1:78" s="12" customFormat="1" ht="13.5" customHeight="1">
      <c r="B60" s="263">
        <v>19</v>
      </c>
      <c r="C60" s="320" t="s">
        <v>110</v>
      </c>
      <c r="D60" s="74" t="s">
        <v>130</v>
      </c>
      <c r="E60" s="93">
        <v>23</v>
      </c>
      <c r="F60" s="73">
        <v>2</v>
      </c>
      <c r="G60" s="71">
        <f t="shared" si="56"/>
        <v>8.6956521739130432E-2</v>
      </c>
      <c r="H60" s="73">
        <v>21</v>
      </c>
      <c r="I60" s="71">
        <f t="shared" si="57"/>
        <v>0.91304347826086951</v>
      </c>
      <c r="J60" s="93">
        <v>94</v>
      </c>
      <c r="K60" s="73">
        <v>9</v>
      </c>
      <c r="L60" s="71">
        <f t="shared" si="58"/>
        <v>9.5744680851063829E-2</v>
      </c>
      <c r="M60" s="73">
        <v>85</v>
      </c>
      <c r="N60" s="71">
        <f t="shared" si="59"/>
        <v>0.9042553191489362</v>
      </c>
      <c r="O60" s="93">
        <v>3794</v>
      </c>
      <c r="P60" s="73">
        <v>798</v>
      </c>
      <c r="Q60" s="71">
        <f t="shared" si="60"/>
        <v>0.21033210332103322</v>
      </c>
      <c r="R60" s="73">
        <v>2996</v>
      </c>
      <c r="S60" s="71">
        <f t="shared" si="61"/>
        <v>0.78966789667896675</v>
      </c>
      <c r="T60" s="93">
        <v>3407</v>
      </c>
      <c r="U60" s="73">
        <v>604</v>
      </c>
      <c r="V60" s="71">
        <f t="shared" si="62"/>
        <v>0.17728206633401819</v>
      </c>
      <c r="W60" s="73">
        <v>2803</v>
      </c>
      <c r="X60" s="71">
        <f t="shared" si="63"/>
        <v>0.82271793366598178</v>
      </c>
      <c r="Y60" s="93">
        <v>2234</v>
      </c>
      <c r="Z60" s="73">
        <v>307</v>
      </c>
      <c r="AA60" s="71">
        <f t="shared" si="64"/>
        <v>0.13742166517457474</v>
      </c>
      <c r="AB60" s="73">
        <v>1927</v>
      </c>
      <c r="AC60" s="71">
        <f t="shared" si="65"/>
        <v>0.86257833482542523</v>
      </c>
      <c r="AD60" s="93">
        <v>1083</v>
      </c>
      <c r="AE60" s="73">
        <v>106</v>
      </c>
      <c r="AF60" s="71">
        <f t="shared" si="66"/>
        <v>9.7876269621421971E-2</v>
      </c>
      <c r="AG60" s="73">
        <v>977</v>
      </c>
      <c r="AH60" s="71">
        <f t="shared" si="67"/>
        <v>0.90212373037857807</v>
      </c>
      <c r="AI60" s="93">
        <v>330</v>
      </c>
      <c r="AJ60" s="73">
        <v>18</v>
      </c>
      <c r="AK60" s="71">
        <f t="shared" si="68"/>
        <v>5.4545454545454543E-2</v>
      </c>
      <c r="AL60" s="73">
        <v>312</v>
      </c>
      <c r="AM60" s="71">
        <f t="shared" si="69"/>
        <v>0.94545454545454544</v>
      </c>
      <c r="AN60" s="93">
        <f t="shared" si="70"/>
        <v>10965</v>
      </c>
      <c r="AO60" s="73">
        <f t="shared" si="71"/>
        <v>1844</v>
      </c>
      <c r="AP60" s="71">
        <f t="shared" si="72"/>
        <v>0.16817145462836297</v>
      </c>
      <c r="AQ60" s="72">
        <f t="shared" si="55"/>
        <v>9121</v>
      </c>
      <c r="AR60" s="71">
        <f t="shared" si="73"/>
        <v>0.83182854537163697</v>
      </c>
      <c r="AS60" s="90"/>
      <c r="AT60" s="263">
        <v>19</v>
      </c>
      <c r="AU60" s="320" t="s">
        <v>110</v>
      </c>
      <c r="AV60" s="11" t="s">
        <v>123</v>
      </c>
      <c r="AW60" s="204">
        <v>10654</v>
      </c>
      <c r="AX60" s="38">
        <v>1653</v>
      </c>
      <c r="AY60" s="84">
        <v>0.15515299418058945</v>
      </c>
      <c r="AZ60" s="38">
        <v>9001</v>
      </c>
      <c r="BA60" s="84">
        <v>0.84484700581941052</v>
      </c>
      <c r="BB60" s="90"/>
      <c r="BC60" s="53">
        <v>55</v>
      </c>
      <c r="BD60" s="32" t="s">
        <v>15</v>
      </c>
      <c r="BE60" s="36">
        <f t="shared" si="51"/>
        <v>0.28323181655320673</v>
      </c>
      <c r="BF60" s="36">
        <f t="shared" si="23"/>
        <v>0.27842700797625675</v>
      </c>
      <c r="BG60" s="36">
        <f t="shared" si="52"/>
        <v>0.71676818344679327</v>
      </c>
      <c r="BH60" s="36">
        <f t="shared" si="24"/>
        <v>0.72157299202374325</v>
      </c>
      <c r="BI60" s="36">
        <f t="shared" si="53"/>
        <v>0.1291916696081892</v>
      </c>
      <c r="BJ60" s="36">
        <f t="shared" si="25"/>
        <v>0.14572025052192067</v>
      </c>
      <c r="BK60" s="36">
        <f t="shared" si="54"/>
        <v>0.87080833039181083</v>
      </c>
      <c r="BL60" s="36">
        <f t="shared" si="26"/>
        <v>0.85427974947807939</v>
      </c>
    </row>
    <row r="61" spans="1:78" s="12" customFormat="1" ht="13.5" customHeight="1">
      <c r="A61" s="75"/>
      <c r="B61" s="264"/>
      <c r="C61" s="321"/>
      <c r="D61" s="64" t="s">
        <v>129</v>
      </c>
      <c r="E61" s="94">
        <v>3</v>
      </c>
      <c r="F61" s="63">
        <v>1</v>
      </c>
      <c r="G61" s="61">
        <f t="shared" si="56"/>
        <v>0.33333333333333331</v>
      </c>
      <c r="H61" s="63">
        <v>2</v>
      </c>
      <c r="I61" s="61">
        <f t="shared" si="57"/>
        <v>0.66666666666666663</v>
      </c>
      <c r="J61" s="94">
        <v>11</v>
      </c>
      <c r="K61" s="63">
        <v>1</v>
      </c>
      <c r="L61" s="61">
        <f t="shared" si="58"/>
        <v>9.0909090909090912E-2</v>
      </c>
      <c r="M61" s="63">
        <v>10</v>
      </c>
      <c r="N61" s="61">
        <f t="shared" si="59"/>
        <v>0.90909090909090906</v>
      </c>
      <c r="O61" s="94">
        <v>892</v>
      </c>
      <c r="P61" s="63">
        <v>96</v>
      </c>
      <c r="Q61" s="61">
        <f t="shared" si="60"/>
        <v>0.10762331838565023</v>
      </c>
      <c r="R61" s="63">
        <v>796</v>
      </c>
      <c r="S61" s="61">
        <f t="shared" si="61"/>
        <v>0.8923766816143498</v>
      </c>
      <c r="T61" s="94">
        <v>498</v>
      </c>
      <c r="U61" s="63">
        <v>51</v>
      </c>
      <c r="V61" s="61">
        <f t="shared" si="62"/>
        <v>0.10240963855421686</v>
      </c>
      <c r="W61" s="63">
        <v>447</v>
      </c>
      <c r="X61" s="61">
        <f t="shared" si="63"/>
        <v>0.89759036144578308</v>
      </c>
      <c r="Y61" s="94">
        <v>348</v>
      </c>
      <c r="Z61" s="63">
        <v>20</v>
      </c>
      <c r="AA61" s="61">
        <f t="shared" si="64"/>
        <v>5.7471264367816091E-2</v>
      </c>
      <c r="AB61" s="63">
        <v>328</v>
      </c>
      <c r="AC61" s="61">
        <f t="shared" si="65"/>
        <v>0.94252873563218387</v>
      </c>
      <c r="AD61" s="94">
        <v>281</v>
      </c>
      <c r="AE61" s="63">
        <v>0</v>
      </c>
      <c r="AF61" s="61">
        <f t="shared" si="66"/>
        <v>0</v>
      </c>
      <c r="AG61" s="63">
        <v>281</v>
      </c>
      <c r="AH61" s="61">
        <f t="shared" si="67"/>
        <v>1</v>
      </c>
      <c r="AI61" s="94">
        <v>203</v>
      </c>
      <c r="AJ61" s="63">
        <v>2</v>
      </c>
      <c r="AK61" s="61">
        <f t="shared" si="68"/>
        <v>9.852216748768473E-3</v>
      </c>
      <c r="AL61" s="63">
        <v>201</v>
      </c>
      <c r="AM61" s="61">
        <f t="shared" si="69"/>
        <v>0.99014778325123154</v>
      </c>
      <c r="AN61" s="94">
        <f t="shared" si="70"/>
        <v>2236</v>
      </c>
      <c r="AO61" s="63">
        <f t="shared" si="71"/>
        <v>171</v>
      </c>
      <c r="AP61" s="61">
        <f t="shared" si="72"/>
        <v>7.6475849731663686E-2</v>
      </c>
      <c r="AQ61" s="62">
        <f t="shared" si="55"/>
        <v>2065</v>
      </c>
      <c r="AR61" s="61">
        <f t="shared" si="73"/>
        <v>0.92352415026833634</v>
      </c>
      <c r="AS61" s="90"/>
      <c r="AT61" s="264"/>
      <c r="AU61" s="321"/>
      <c r="AV61" s="11" t="s">
        <v>129</v>
      </c>
      <c r="AW61" s="204">
        <v>1794</v>
      </c>
      <c r="AX61" s="38">
        <v>148</v>
      </c>
      <c r="AY61" s="84">
        <v>8.2497212931995537E-2</v>
      </c>
      <c r="AZ61" s="38">
        <v>1646</v>
      </c>
      <c r="BA61" s="84">
        <v>0.91750278706800448</v>
      </c>
      <c r="BB61" s="90"/>
      <c r="BC61" s="53">
        <v>56</v>
      </c>
      <c r="BD61" s="32" t="s">
        <v>9</v>
      </c>
      <c r="BE61" s="36">
        <f t="shared" si="51"/>
        <v>0.19174337009022147</v>
      </c>
      <c r="BF61" s="36">
        <f t="shared" si="23"/>
        <v>0.1767464114832536</v>
      </c>
      <c r="BG61" s="36">
        <f t="shared" si="52"/>
        <v>0.80825662990977853</v>
      </c>
      <c r="BH61" s="36">
        <f t="shared" si="24"/>
        <v>0.82325358851674646</v>
      </c>
      <c r="BI61" s="36">
        <f t="shared" si="53"/>
        <v>0.1580110497237569</v>
      </c>
      <c r="BJ61" s="36">
        <f t="shared" si="25"/>
        <v>0.16549520766773163</v>
      </c>
      <c r="BK61" s="36">
        <f t="shared" si="54"/>
        <v>0.8419889502762431</v>
      </c>
      <c r="BL61" s="36">
        <f t="shared" si="26"/>
        <v>0.83450479233226837</v>
      </c>
    </row>
    <row r="62" spans="1:78" s="12" customFormat="1" ht="13.5" customHeight="1">
      <c r="A62" s="75"/>
      <c r="B62" s="265"/>
      <c r="C62" s="322"/>
      <c r="D62" s="70" t="s">
        <v>128</v>
      </c>
      <c r="E62" s="95">
        <v>26</v>
      </c>
      <c r="F62" s="69">
        <v>3</v>
      </c>
      <c r="G62" s="13">
        <f t="shared" si="56"/>
        <v>0.11538461538461539</v>
      </c>
      <c r="H62" s="69">
        <v>23</v>
      </c>
      <c r="I62" s="13">
        <f t="shared" si="57"/>
        <v>0.88461538461538458</v>
      </c>
      <c r="J62" s="95">
        <v>105</v>
      </c>
      <c r="K62" s="69">
        <v>10</v>
      </c>
      <c r="L62" s="13">
        <f t="shared" si="58"/>
        <v>9.5238095238095233E-2</v>
      </c>
      <c r="M62" s="69">
        <v>95</v>
      </c>
      <c r="N62" s="13">
        <f t="shared" si="59"/>
        <v>0.90476190476190477</v>
      </c>
      <c r="O62" s="95">
        <v>4686</v>
      </c>
      <c r="P62" s="69">
        <v>894</v>
      </c>
      <c r="Q62" s="13">
        <f t="shared" si="60"/>
        <v>0.19078104993597952</v>
      </c>
      <c r="R62" s="69">
        <v>3792</v>
      </c>
      <c r="S62" s="13">
        <f t="shared" si="61"/>
        <v>0.80921895006402045</v>
      </c>
      <c r="T62" s="95">
        <v>3905</v>
      </c>
      <c r="U62" s="69">
        <v>655</v>
      </c>
      <c r="V62" s="13">
        <f t="shared" si="62"/>
        <v>0.16773367477592829</v>
      </c>
      <c r="W62" s="69">
        <v>3250</v>
      </c>
      <c r="X62" s="13">
        <f t="shared" si="63"/>
        <v>0.83226632522407173</v>
      </c>
      <c r="Y62" s="95">
        <v>2582</v>
      </c>
      <c r="Z62" s="69">
        <v>327</v>
      </c>
      <c r="AA62" s="13">
        <f t="shared" si="64"/>
        <v>0.12664601084430674</v>
      </c>
      <c r="AB62" s="69">
        <v>2255</v>
      </c>
      <c r="AC62" s="13">
        <f t="shared" si="65"/>
        <v>0.87335398915569329</v>
      </c>
      <c r="AD62" s="95">
        <v>1364</v>
      </c>
      <c r="AE62" s="69">
        <v>106</v>
      </c>
      <c r="AF62" s="13">
        <f t="shared" si="66"/>
        <v>7.7712609970674487E-2</v>
      </c>
      <c r="AG62" s="69">
        <v>1258</v>
      </c>
      <c r="AH62" s="13">
        <f t="shared" si="67"/>
        <v>0.92228739002932547</v>
      </c>
      <c r="AI62" s="95">
        <v>533</v>
      </c>
      <c r="AJ62" s="69">
        <v>20</v>
      </c>
      <c r="AK62" s="13">
        <f t="shared" si="68"/>
        <v>3.7523452157598502E-2</v>
      </c>
      <c r="AL62" s="69">
        <v>513</v>
      </c>
      <c r="AM62" s="13">
        <f t="shared" si="69"/>
        <v>0.96247654784240155</v>
      </c>
      <c r="AN62" s="95">
        <f t="shared" si="70"/>
        <v>13201</v>
      </c>
      <c r="AO62" s="69">
        <f t="shared" si="71"/>
        <v>2015</v>
      </c>
      <c r="AP62" s="13">
        <f t="shared" si="72"/>
        <v>0.15263995151882434</v>
      </c>
      <c r="AQ62" s="33">
        <f t="shared" si="55"/>
        <v>11186</v>
      </c>
      <c r="AR62" s="13">
        <f t="shared" si="73"/>
        <v>0.84736004848117563</v>
      </c>
      <c r="AS62" s="90"/>
      <c r="AT62" s="265"/>
      <c r="AU62" s="322"/>
      <c r="AV62" s="147" t="s">
        <v>67</v>
      </c>
      <c r="AW62" s="204">
        <v>12448</v>
      </c>
      <c r="AX62" s="38">
        <v>1801</v>
      </c>
      <c r="AY62" s="84">
        <v>0.1446818766066838</v>
      </c>
      <c r="AZ62" s="38">
        <v>10647</v>
      </c>
      <c r="BA62" s="84">
        <v>0.85531812339331614</v>
      </c>
      <c r="BB62" s="90"/>
      <c r="BC62" s="53">
        <v>57</v>
      </c>
      <c r="BD62" s="32" t="s">
        <v>43</v>
      </c>
      <c r="BE62" s="36">
        <f t="shared" si="51"/>
        <v>0.21654657745753988</v>
      </c>
      <c r="BF62" s="36">
        <f t="shared" si="23"/>
        <v>0.20538224661936003</v>
      </c>
      <c r="BG62" s="36">
        <f t="shared" si="52"/>
        <v>0.78345342254246009</v>
      </c>
      <c r="BH62" s="36">
        <f t="shared" si="24"/>
        <v>0.79461775338064</v>
      </c>
      <c r="BI62" s="36">
        <f t="shared" si="53"/>
        <v>0.18437500000000001</v>
      </c>
      <c r="BJ62" s="36">
        <f t="shared" si="25"/>
        <v>0.21258341277407056</v>
      </c>
      <c r="BK62" s="36">
        <f t="shared" si="54"/>
        <v>0.81562500000000004</v>
      </c>
      <c r="BL62" s="36">
        <f t="shared" si="26"/>
        <v>0.78741658722592944</v>
      </c>
    </row>
    <row r="63" spans="1:78" s="12" customFormat="1" ht="13.5" customHeight="1">
      <c r="A63" s="75"/>
      <c r="B63" s="263">
        <v>20</v>
      </c>
      <c r="C63" s="320" t="s">
        <v>111</v>
      </c>
      <c r="D63" s="74" t="s">
        <v>130</v>
      </c>
      <c r="E63" s="93">
        <v>34</v>
      </c>
      <c r="F63" s="73">
        <v>4</v>
      </c>
      <c r="G63" s="71">
        <f t="shared" si="56"/>
        <v>0.11764705882352941</v>
      </c>
      <c r="H63" s="73">
        <v>30</v>
      </c>
      <c r="I63" s="71">
        <f t="shared" si="57"/>
        <v>0.88235294117647056</v>
      </c>
      <c r="J63" s="93">
        <v>95</v>
      </c>
      <c r="K63" s="73">
        <v>16</v>
      </c>
      <c r="L63" s="71">
        <f t="shared" si="58"/>
        <v>0.16842105263157894</v>
      </c>
      <c r="M63" s="73">
        <v>79</v>
      </c>
      <c r="N63" s="71">
        <f t="shared" si="59"/>
        <v>0.83157894736842108</v>
      </c>
      <c r="O63" s="93">
        <v>6785</v>
      </c>
      <c r="P63" s="73">
        <v>1340</v>
      </c>
      <c r="Q63" s="71">
        <f t="shared" si="60"/>
        <v>0.19749447310243184</v>
      </c>
      <c r="R63" s="73">
        <v>5445</v>
      </c>
      <c r="S63" s="71">
        <f t="shared" si="61"/>
        <v>0.80250552689756816</v>
      </c>
      <c r="T63" s="93">
        <v>5704</v>
      </c>
      <c r="U63" s="73">
        <v>817</v>
      </c>
      <c r="V63" s="71">
        <f t="shared" si="62"/>
        <v>0.1432328190743338</v>
      </c>
      <c r="W63" s="73">
        <v>4887</v>
      </c>
      <c r="X63" s="71">
        <f t="shared" si="63"/>
        <v>0.85676718092566617</v>
      </c>
      <c r="Y63" s="93">
        <v>3672</v>
      </c>
      <c r="Z63" s="73">
        <v>360</v>
      </c>
      <c r="AA63" s="71">
        <f t="shared" si="64"/>
        <v>9.8039215686274508E-2</v>
      </c>
      <c r="AB63" s="73">
        <v>3312</v>
      </c>
      <c r="AC63" s="71">
        <f t="shared" si="65"/>
        <v>0.90196078431372551</v>
      </c>
      <c r="AD63" s="93">
        <v>1738</v>
      </c>
      <c r="AE63" s="73">
        <v>124</v>
      </c>
      <c r="AF63" s="71">
        <f t="shared" si="66"/>
        <v>7.1346375143843496E-2</v>
      </c>
      <c r="AG63" s="73">
        <v>1614</v>
      </c>
      <c r="AH63" s="71">
        <f t="shared" si="67"/>
        <v>0.92865362485615655</v>
      </c>
      <c r="AI63" s="93">
        <v>547</v>
      </c>
      <c r="AJ63" s="73">
        <v>26</v>
      </c>
      <c r="AK63" s="71">
        <f t="shared" si="68"/>
        <v>4.7531992687385741E-2</v>
      </c>
      <c r="AL63" s="73">
        <v>521</v>
      </c>
      <c r="AM63" s="71">
        <f t="shared" si="69"/>
        <v>0.95246800731261427</v>
      </c>
      <c r="AN63" s="93">
        <f t="shared" si="70"/>
        <v>18575</v>
      </c>
      <c r="AO63" s="73">
        <f t="shared" si="71"/>
        <v>2687</v>
      </c>
      <c r="AP63" s="71">
        <f t="shared" si="72"/>
        <v>0.14465679676985196</v>
      </c>
      <c r="AQ63" s="72">
        <f t="shared" si="55"/>
        <v>15888</v>
      </c>
      <c r="AR63" s="71">
        <f t="shared" si="73"/>
        <v>0.85534320323014801</v>
      </c>
      <c r="AS63" s="90"/>
      <c r="AT63" s="263">
        <v>20</v>
      </c>
      <c r="AU63" s="320" t="s">
        <v>111</v>
      </c>
      <c r="AV63" s="11" t="s">
        <v>123</v>
      </c>
      <c r="AW63" s="204">
        <v>17850</v>
      </c>
      <c r="AX63" s="38">
        <v>2301</v>
      </c>
      <c r="AY63" s="84">
        <v>0.12890756302521009</v>
      </c>
      <c r="AZ63" s="38">
        <v>15549</v>
      </c>
      <c r="BA63" s="84">
        <v>0.87109243697478989</v>
      </c>
      <c r="BB63" s="90"/>
      <c r="BC63" s="53">
        <v>58</v>
      </c>
      <c r="BD63" s="32" t="s">
        <v>25</v>
      </c>
      <c r="BE63" s="36">
        <f t="shared" si="51"/>
        <v>0.41268226517463547</v>
      </c>
      <c r="BF63" s="36">
        <f t="shared" si="23"/>
        <v>0.3935141509433962</v>
      </c>
      <c r="BG63" s="36">
        <f t="shared" si="52"/>
        <v>0.58731773482536453</v>
      </c>
      <c r="BH63" s="36">
        <f t="shared" si="24"/>
        <v>0.60648584905660374</v>
      </c>
      <c r="BI63" s="36">
        <f t="shared" si="53"/>
        <v>0.23327305605786619</v>
      </c>
      <c r="BJ63" s="36">
        <f t="shared" si="25"/>
        <v>0.27027027027027029</v>
      </c>
      <c r="BK63" s="36">
        <f t="shared" si="54"/>
        <v>0.76672694394213381</v>
      </c>
      <c r="BL63" s="36">
        <f t="shared" si="26"/>
        <v>0.72972972972972971</v>
      </c>
    </row>
    <row r="64" spans="1:78" s="12" customFormat="1" ht="13.5" customHeight="1">
      <c r="A64" s="75"/>
      <c r="B64" s="264"/>
      <c r="C64" s="321"/>
      <c r="D64" s="64" t="s">
        <v>129</v>
      </c>
      <c r="E64" s="94">
        <v>4</v>
      </c>
      <c r="F64" s="63">
        <v>1</v>
      </c>
      <c r="G64" s="61">
        <f t="shared" si="56"/>
        <v>0.25</v>
      </c>
      <c r="H64" s="63">
        <v>3</v>
      </c>
      <c r="I64" s="61">
        <f t="shared" si="57"/>
        <v>0.75</v>
      </c>
      <c r="J64" s="94">
        <v>15</v>
      </c>
      <c r="K64" s="63">
        <v>0</v>
      </c>
      <c r="L64" s="61">
        <f t="shared" si="58"/>
        <v>0</v>
      </c>
      <c r="M64" s="63">
        <v>15</v>
      </c>
      <c r="N64" s="61">
        <f t="shared" si="59"/>
        <v>1</v>
      </c>
      <c r="O64" s="94">
        <v>1491</v>
      </c>
      <c r="P64" s="63">
        <v>214</v>
      </c>
      <c r="Q64" s="61">
        <f t="shared" si="60"/>
        <v>0.14352783366867874</v>
      </c>
      <c r="R64" s="63">
        <v>1277</v>
      </c>
      <c r="S64" s="61">
        <f t="shared" si="61"/>
        <v>0.85647216633132128</v>
      </c>
      <c r="T64" s="94">
        <v>768</v>
      </c>
      <c r="U64" s="63">
        <v>82</v>
      </c>
      <c r="V64" s="61">
        <f t="shared" si="62"/>
        <v>0.10677083333333333</v>
      </c>
      <c r="W64" s="63">
        <v>686</v>
      </c>
      <c r="X64" s="61">
        <f t="shared" si="63"/>
        <v>0.89322916666666663</v>
      </c>
      <c r="Y64" s="94">
        <v>526</v>
      </c>
      <c r="Z64" s="63">
        <v>21</v>
      </c>
      <c r="AA64" s="61">
        <f t="shared" si="64"/>
        <v>3.9923954372623575E-2</v>
      </c>
      <c r="AB64" s="63">
        <v>505</v>
      </c>
      <c r="AC64" s="61">
        <f t="shared" si="65"/>
        <v>0.96007604562737647</v>
      </c>
      <c r="AD64" s="94">
        <v>342</v>
      </c>
      <c r="AE64" s="63">
        <v>5</v>
      </c>
      <c r="AF64" s="61">
        <f t="shared" si="66"/>
        <v>1.4619883040935672E-2</v>
      </c>
      <c r="AG64" s="63">
        <v>337</v>
      </c>
      <c r="AH64" s="61">
        <f t="shared" si="67"/>
        <v>0.98538011695906436</v>
      </c>
      <c r="AI64" s="94">
        <v>303</v>
      </c>
      <c r="AJ64" s="63">
        <v>0</v>
      </c>
      <c r="AK64" s="61">
        <f t="shared" si="68"/>
        <v>0</v>
      </c>
      <c r="AL64" s="63">
        <v>303</v>
      </c>
      <c r="AM64" s="61">
        <f t="shared" si="69"/>
        <v>1</v>
      </c>
      <c r="AN64" s="94">
        <f t="shared" si="70"/>
        <v>3449</v>
      </c>
      <c r="AO64" s="63">
        <f t="shared" si="71"/>
        <v>323</v>
      </c>
      <c r="AP64" s="61">
        <f t="shared" si="72"/>
        <v>9.3650333429979707E-2</v>
      </c>
      <c r="AQ64" s="62">
        <f t="shared" si="55"/>
        <v>3126</v>
      </c>
      <c r="AR64" s="61">
        <f t="shared" si="73"/>
        <v>0.90634966657002025</v>
      </c>
      <c r="AS64" s="90"/>
      <c r="AT64" s="264"/>
      <c r="AU64" s="321"/>
      <c r="AV64" s="11" t="s">
        <v>129</v>
      </c>
      <c r="AW64" s="204">
        <v>2708</v>
      </c>
      <c r="AX64" s="38">
        <v>292</v>
      </c>
      <c r="AY64" s="84">
        <v>0.10782865583456426</v>
      </c>
      <c r="AZ64" s="38">
        <v>2416</v>
      </c>
      <c r="BA64" s="84">
        <v>0.89217134416543575</v>
      </c>
      <c r="BB64" s="90"/>
      <c r="BC64" s="53">
        <v>59</v>
      </c>
      <c r="BD64" s="32" t="s">
        <v>20</v>
      </c>
      <c r="BE64" s="36">
        <f t="shared" si="51"/>
        <v>0.21189613991832962</v>
      </c>
      <c r="BF64" s="36">
        <f t="shared" si="23"/>
        <v>0.19970165054617198</v>
      </c>
      <c r="BG64" s="36">
        <f t="shared" si="52"/>
        <v>0.78810386008167044</v>
      </c>
      <c r="BH64" s="36">
        <f t="shared" si="24"/>
        <v>0.80029834945382805</v>
      </c>
      <c r="BI64" s="36">
        <f t="shared" si="53"/>
        <v>0.1550429669832655</v>
      </c>
      <c r="BJ64" s="36">
        <f t="shared" si="25"/>
        <v>0.14134203548847643</v>
      </c>
      <c r="BK64" s="36">
        <f t="shared" si="54"/>
        <v>0.84495703301673453</v>
      </c>
      <c r="BL64" s="36">
        <f t="shared" si="26"/>
        <v>0.85865796451152354</v>
      </c>
    </row>
    <row r="65" spans="1:64" s="12" customFormat="1" ht="13.5" customHeight="1">
      <c r="A65" s="75"/>
      <c r="B65" s="265"/>
      <c r="C65" s="322"/>
      <c r="D65" s="58" t="s">
        <v>128</v>
      </c>
      <c r="E65" s="97">
        <v>38</v>
      </c>
      <c r="F65" s="57">
        <v>5</v>
      </c>
      <c r="G65" s="55">
        <f t="shared" si="56"/>
        <v>0.13157894736842105</v>
      </c>
      <c r="H65" s="57">
        <v>33</v>
      </c>
      <c r="I65" s="55">
        <f t="shared" si="57"/>
        <v>0.86842105263157898</v>
      </c>
      <c r="J65" s="97">
        <v>110</v>
      </c>
      <c r="K65" s="57">
        <v>16</v>
      </c>
      <c r="L65" s="55">
        <f t="shared" si="58"/>
        <v>0.14545454545454545</v>
      </c>
      <c r="M65" s="57">
        <v>94</v>
      </c>
      <c r="N65" s="55">
        <f t="shared" si="59"/>
        <v>0.8545454545454545</v>
      </c>
      <c r="O65" s="97">
        <v>8276</v>
      </c>
      <c r="P65" s="57">
        <v>1554</v>
      </c>
      <c r="Q65" s="55">
        <f t="shared" si="60"/>
        <v>0.18777187046882551</v>
      </c>
      <c r="R65" s="57">
        <v>6722</v>
      </c>
      <c r="S65" s="55">
        <f t="shared" si="61"/>
        <v>0.81222812953117451</v>
      </c>
      <c r="T65" s="97">
        <v>6472</v>
      </c>
      <c r="U65" s="57">
        <v>899</v>
      </c>
      <c r="V65" s="55">
        <f t="shared" si="62"/>
        <v>0.1389060568603214</v>
      </c>
      <c r="W65" s="57">
        <v>5573</v>
      </c>
      <c r="X65" s="55">
        <f t="shared" si="63"/>
        <v>0.86109394313967857</v>
      </c>
      <c r="Y65" s="97">
        <v>4198</v>
      </c>
      <c r="Z65" s="57">
        <v>381</v>
      </c>
      <c r="AA65" s="55">
        <f t="shared" si="64"/>
        <v>9.0757503573130061E-2</v>
      </c>
      <c r="AB65" s="57">
        <v>3817</v>
      </c>
      <c r="AC65" s="55">
        <f t="shared" si="65"/>
        <v>0.90924249642686994</v>
      </c>
      <c r="AD65" s="97">
        <v>2080</v>
      </c>
      <c r="AE65" s="57">
        <v>129</v>
      </c>
      <c r="AF65" s="55">
        <f t="shared" si="66"/>
        <v>6.2019230769230771E-2</v>
      </c>
      <c r="AG65" s="57">
        <v>1951</v>
      </c>
      <c r="AH65" s="55">
        <f t="shared" si="67"/>
        <v>0.93798076923076923</v>
      </c>
      <c r="AI65" s="97">
        <v>850</v>
      </c>
      <c r="AJ65" s="57">
        <v>26</v>
      </c>
      <c r="AK65" s="55">
        <f t="shared" si="68"/>
        <v>3.0588235294117649E-2</v>
      </c>
      <c r="AL65" s="57">
        <v>824</v>
      </c>
      <c r="AM65" s="55">
        <f t="shared" si="69"/>
        <v>0.96941176470588231</v>
      </c>
      <c r="AN65" s="97">
        <f t="shared" si="70"/>
        <v>22024</v>
      </c>
      <c r="AO65" s="57">
        <f t="shared" si="71"/>
        <v>3010</v>
      </c>
      <c r="AP65" s="55">
        <f t="shared" si="72"/>
        <v>0.13666908826734472</v>
      </c>
      <c r="AQ65" s="56">
        <f t="shared" si="55"/>
        <v>19014</v>
      </c>
      <c r="AR65" s="55">
        <f t="shared" si="73"/>
        <v>0.8633309117326553</v>
      </c>
      <c r="AS65" s="90"/>
      <c r="AT65" s="265"/>
      <c r="AU65" s="322"/>
      <c r="AV65" s="147" t="s">
        <v>67</v>
      </c>
      <c r="AW65" s="204">
        <v>20558</v>
      </c>
      <c r="AX65" s="38">
        <v>2593</v>
      </c>
      <c r="AY65" s="84">
        <v>0.12613094659013524</v>
      </c>
      <c r="AZ65" s="38">
        <v>17965</v>
      </c>
      <c r="BA65" s="84">
        <v>0.87386905340986476</v>
      </c>
      <c r="BB65" s="90"/>
      <c r="BC65" s="53">
        <v>60</v>
      </c>
      <c r="BD65" s="32" t="s">
        <v>44</v>
      </c>
      <c r="BE65" s="36">
        <f t="shared" si="51"/>
        <v>0.21258363657706303</v>
      </c>
      <c r="BF65" s="36">
        <f t="shared" si="23"/>
        <v>0.19400785854616895</v>
      </c>
      <c r="BG65" s="36">
        <f t="shared" si="52"/>
        <v>0.78741636342293697</v>
      </c>
      <c r="BH65" s="36">
        <f t="shared" si="24"/>
        <v>0.80599214145383102</v>
      </c>
      <c r="BI65" s="36">
        <f t="shared" si="53"/>
        <v>0.176056338028169</v>
      </c>
      <c r="BJ65" s="36">
        <f t="shared" si="25"/>
        <v>0.17468944099378883</v>
      </c>
      <c r="BK65" s="36">
        <f t="shared" si="54"/>
        <v>0.823943661971831</v>
      </c>
      <c r="BL65" s="36">
        <f t="shared" si="26"/>
        <v>0.8253105590062112</v>
      </c>
    </row>
    <row r="66" spans="1:64" s="12" customFormat="1" ht="13.5" customHeight="1">
      <c r="A66" s="75"/>
      <c r="B66" s="263">
        <v>21</v>
      </c>
      <c r="C66" s="320" t="s">
        <v>112</v>
      </c>
      <c r="D66" s="74" t="s">
        <v>130</v>
      </c>
      <c r="E66" s="93">
        <v>24</v>
      </c>
      <c r="F66" s="73">
        <v>6</v>
      </c>
      <c r="G66" s="71">
        <f t="shared" si="56"/>
        <v>0.25</v>
      </c>
      <c r="H66" s="73">
        <v>18</v>
      </c>
      <c r="I66" s="71">
        <f t="shared" si="57"/>
        <v>0.75</v>
      </c>
      <c r="J66" s="93">
        <v>71</v>
      </c>
      <c r="K66" s="73">
        <v>10</v>
      </c>
      <c r="L66" s="71">
        <f t="shared" si="58"/>
        <v>0.14084507042253522</v>
      </c>
      <c r="M66" s="73">
        <v>61</v>
      </c>
      <c r="N66" s="71">
        <f t="shared" si="59"/>
        <v>0.85915492957746475</v>
      </c>
      <c r="O66" s="93">
        <v>4196</v>
      </c>
      <c r="P66" s="73">
        <v>930</v>
      </c>
      <c r="Q66" s="71">
        <f t="shared" si="60"/>
        <v>0.22163965681601525</v>
      </c>
      <c r="R66" s="73">
        <v>3266</v>
      </c>
      <c r="S66" s="71">
        <f t="shared" si="61"/>
        <v>0.77836034318398473</v>
      </c>
      <c r="T66" s="93">
        <v>3979</v>
      </c>
      <c r="U66" s="73">
        <v>644</v>
      </c>
      <c r="V66" s="71">
        <f t="shared" si="62"/>
        <v>0.16184971098265896</v>
      </c>
      <c r="W66" s="73">
        <v>3335</v>
      </c>
      <c r="X66" s="71">
        <f t="shared" si="63"/>
        <v>0.83815028901734101</v>
      </c>
      <c r="Y66" s="93">
        <v>2650</v>
      </c>
      <c r="Z66" s="73">
        <v>290</v>
      </c>
      <c r="AA66" s="71">
        <f t="shared" si="64"/>
        <v>0.10943396226415095</v>
      </c>
      <c r="AB66" s="73">
        <v>2360</v>
      </c>
      <c r="AC66" s="71">
        <f t="shared" si="65"/>
        <v>0.89056603773584908</v>
      </c>
      <c r="AD66" s="93">
        <v>1131</v>
      </c>
      <c r="AE66" s="73">
        <v>103</v>
      </c>
      <c r="AF66" s="71">
        <f t="shared" si="66"/>
        <v>9.1069849690539342E-2</v>
      </c>
      <c r="AG66" s="73">
        <v>1028</v>
      </c>
      <c r="AH66" s="71">
        <f t="shared" si="67"/>
        <v>0.90893015030946067</v>
      </c>
      <c r="AI66" s="93">
        <v>294</v>
      </c>
      <c r="AJ66" s="73">
        <v>14</v>
      </c>
      <c r="AK66" s="71">
        <f t="shared" si="68"/>
        <v>4.7619047619047616E-2</v>
      </c>
      <c r="AL66" s="73">
        <v>280</v>
      </c>
      <c r="AM66" s="71">
        <f t="shared" si="69"/>
        <v>0.95238095238095233</v>
      </c>
      <c r="AN66" s="93">
        <f t="shared" si="70"/>
        <v>12345</v>
      </c>
      <c r="AO66" s="73">
        <f t="shared" si="71"/>
        <v>1997</v>
      </c>
      <c r="AP66" s="71">
        <f t="shared" si="72"/>
        <v>0.16176589712434183</v>
      </c>
      <c r="AQ66" s="72">
        <f t="shared" si="55"/>
        <v>10348</v>
      </c>
      <c r="AR66" s="71">
        <f t="shared" si="73"/>
        <v>0.83823410287565814</v>
      </c>
      <c r="AS66" s="90"/>
      <c r="AT66" s="263">
        <v>21</v>
      </c>
      <c r="AU66" s="320" t="s">
        <v>112</v>
      </c>
      <c r="AV66" s="11" t="s">
        <v>123</v>
      </c>
      <c r="AW66" s="204">
        <v>11924</v>
      </c>
      <c r="AX66" s="38">
        <v>1790</v>
      </c>
      <c r="AY66" s="84">
        <v>0.15011741026501174</v>
      </c>
      <c r="AZ66" s="38">
        <v>10134</v>
      </c>
      <c r="BA66" s="84">
        <v>0.84988258973498831</v>
      </c>
      <c r="BB66" s="90"/>
      <c r="BC66" s="53">
        <v>61</v>
      </c>
      <c r="BD66" s="32" t="s">
        <v>16</v>
      </c>
      <c r="BE66" s="36">
        <f t="shared" si="51"/>
        <v>0.22663614328036627</v>
      </c>
      <c r="BF66" s="36">
        <f t="shared" si="23"/>
        <v>0.22434807256235828</v>
      </c>
      <c r="BG66" s="36">
        <f t="shared" si="52"/>
        <v>0.7733638567196337</v>
      </c>
      <c r="BH66" s="36">
        <f t="shared" si="24"/>
        <v>0.77565192743764177</v>
      </c>
      <c r="BI66" s="36">
        <f t="shared" si="53"/>
        <v>0.17065868263473055</v>
      </c>
      <c r="BJ66" s="36">
        <f t="shared" si="25"/>
        <v>0.18524871355060035</v>
      </c>
      <c r="BK66" s="36">
        <f t="shared" si="54"/>
        <v>0.8293413173652695</v>
      </c>
      <c r="BL66" s="36">
        <f t="shared" si="26"/>
        <v>0.81475128644939965</v>
      </c>
    </row>
    <row r="67" spans="1:64" s="12" customFormat="1" ht="13.5" customHeight="1">
      <c r="A67" s="75"/>
      <c r="B67" s="264"/>
      <c r="C67" s="321"/>
      <c r="D67" s="64" t="s">
        <v>129</v>
      </c>
      <c r="E67" s="94">
        <v>7</v>
      </c>
      <c r="F67" s="63">
        <v>1</v>
      </c>
      <c r="G67" s="61">
        <f t="shared" si="56"/>
        <v>0.14285714285714285</v>
      </c>
      <c r="H67" s="63">
        <v>6</v>
      </c>
      <c r="I67" s="61">
        <f t="shared" si="57"/>
        <v>0.8571428571428571</v>
      </c>
      <c r="J67" s="94">
        <v>9</v>
      </c>
      <c r="K67" s="63">
        <v>1</v>
      </c>
      <c r="L67" s="61">
        <f t="shared" si="58"/>
        <v>0.1111111111111111</v>
      </c>
      <c r="M67" s="63">
        <v>8</v>
      </c>
      <c r="N67" s="61">
        <f t="shared" si="59"/>
        <v>0.88888888888888884</v>
      </c>
      <c r="O67" s="94">
        <v>861</v>
      </c>
      <c r="P67" s="63">
        <v>142</v>
      </c>
      <c r="Q67" s="61">
        <f t="shared" si="60"/>
        <v>0.16492450638792103</v>
      </c>
      <c r="R67" s="63">
        <v>719</v>
      </c>
      <c r="S67" s="61">
        <f t="shared" si="61"/>
        <v>0.835075493612079</v>
      </c>
      <c r="T67" s="94">
        <v>453</v>
      </c>
      <c r="U67" s="63">
        <v>63</v>
      </c>
      <c r="V67" s="61">
        <f t="shared" si="62"/>
        <v>0.13907284768211919</v>
      </c>
      <c r="W67" s="63">
        <v>390</v>
      </c>
      <c r="X67" s="61">
        <f t="shared" si="63"/>
        <v>0.86092715231788075</v>
      </c>
      <c r="Y67" s="94">
        <v>284</v>
      </c>
      <c r="Z67" s="63">
        <v>13</v>
      </c>
      <c r="AA67" s="61">
        <f t="shared" si="64"/>
        <v>4.5774647887323945E-2</v>
      </c>
      <c r="AB67" s="63">
        <v>271</v>
      </c>
      <c r="AC67" s="61">
        <f t="shared" si="65"/>
        <v>0.95422535211267601</v>
      </c>
      <c r="AD67" s="94">
        <v>225</v>
      </c>
      <c r="AE67" s="63">
        <v>2</v>
      </c>
      <c r="AF67" s="61">
        <f t="shared" si="66"/>
        <v>8.8888888888888889E-3</v>
      </c>
      <c r="AG67" s="63">
        <v>223</v>
      </c>
      <c r="AH67" s="61">
        <f t="shared" si="67"/>
        <v>0.99111111111111116</v>
      </c>
      <c r="AI67" s="94">
        <v>164</v>
      </c>
      <c r="AJ67" s="63">
        <v>2</v>
      </c>
      <c r="AK67" s="61">
        <f t="shared" si="68"/>
        <v>1.2195121951219513E-2</v>
      </c>
      <c r="AL67" s="63">
        <v>162</v>
      </c>
      <c r="AM67" s="61">
        <f t="shared" si="69"/>
        <v>0.98780487804878048</v>
      </c>
      <c r="AN67" s="94">
        <f t="shared" si="70"/>
        <v>2003</v>
      </c>
      <c r="AO67" s="63">
        <f t="shared" si="71"/>
        <v>224</v>
      </c>
      <c r="AP67" s="61">
        <f t="shared" si="72"/>
        <v>0.11183225162256615</v>
      </c>
      <c r="AQ67" s="62">
        <f t="shared" si="55"/>
        <v>1779</v>
      </c>
      <c r="AR67" s="61">
        <f t="shared" si="73"/>
        <v>0.88816774837743384</v>
      </c>
      <c r="AS67" s="90"/>
      <c r="AT67" s="264"/>
      <c r="AU67" s="321"/>
      <c r="AV67" s="11" t="s">
        <v>129</v>
      </c>
      <c r="AW67" s="204">
        <v>1547</v>
      </c>
      <c r="AX67" s="38">
        <v>192</v>
      </c>
      <c r="AY67" s="84">
        <v>0.12411118293471235</v>
      </c>
      <c r="AZ67" s="38">
        <v>1355</v>
      </c>
      <c r="BA67" s="84">
        <v>0.87588881706528765</v>
      </c>
      <c r="BB67" s="90"/>
      <c r="BC67" s="53">
        <v>62</v>
      </c>
      <c r="BD67" s="32" t="s">
        <v>17</v>
      </c>
      <c r="BE67" s="36">
        <f t="shared" si="51"/>
        <v>0.20788817663817663</v>
      </c>
      <c r="BF67" s="36">
        <f t="shared" si="23"/>
        <v>0.18324064473560184</v>
      </c>
      <c r="BG67" s="36">
        <f t="shared" si="52"/>
        <v>0.7921118233618234</v>
      </c>
      <c r="BH67" s="36">
        <f t="shared" si="24"/>
        <v>0.81675935526439813</v>
      </c>
      <c r="BI67" s="36">
        <f t="shared" si="53"/>
        <v>0.17467467467467468</v>
      </c>
      <c r="BJ67" s="36">
        <f t="shared" si="25"/>
        <v>0.17138193688792167</v>
      </c>
      <c r="BK67" s="36">
        <f t="shared" si="54"/>
        <v>0.82532532532532532</v>
      </c>
      <c r="BL67" s="36">
        <f t="shared" si="26"/>
        <v>0.82861806311207831</v>
      </c>
    </row>
    <row r="68" spans="1:64" s="12" customFormat="1" ht="13.5" customHeight="1">
      <c r="B68" s="265"/>
      <c r="C68" s="322"/>
      <c r="D68" s="70" t="s">
        <v>128</v>
      </c>
      <c r="E68" s="95">
        <v>31</v>
      </c>
      <c r="F68" s="69">
        <v>7</v>
      </c>
      <c r="G68" s="13">
        <f t="shared" si="56"/>
        <v>0.22580645161290322</v>
      </c>
      <c r="H68" s="69">
        <v>24</v>
      </c>
      <c r="I68" s="13">
        <f t="shared" si="57"/>
        <v>0.77419354838709675</v>
      </c>
      <c r="J68" s="95">
        <v>80</v>
      </c>
      <c r="K68" s="69">
        <v>11</v>
      </c>
      <c r="L68" s="13">
        <f t="shared" si="58"/>
        <v>0.13750000000000001</v>
      </c>
      <c r="M68" s="69">
        <v>69</v>
      </c>
      <c r="N68" s="13">
        <f t="shared" si="59"/>
        <v>0.86250000000000004</v>
      </c>
      <c r="O68" s="95">
        <v>5057</v>
      </c>
      <c r="P68" s="69">
        <v>1072</v>
      </c>
      <c r="Q68" s="13">
        <f t="shared" si="60"/>
        <v>0.21198338936128139</v>
      </c>
      <c r="R68" s="69">
        <v>3985</v>
      </c>
      <c r="S68" s="13">
        <f t="shared" si="61"/>
        <v>0.78801661063871864</v>
      </c>
      <c r="T68" s="95">
        <v>4432</v>
      </c>
      <c r="U68" s="69">
        <v>707</v>
      </c>
      <c r="V68" s="13">
        <f t="shared" si="62"/>
        <v>0.15952166064981949</v>
      </c>
      <c r="W68" s="69">
        <v>3725</v>
      </c>
      <c r="X68" s="13">
        <f t="shared" si="63"/>
        <v>0.84047833935018046</v>
      </c>
      <c r="Y68" s="95">
        <v>2934</v>
      </c>
      <c r="Z68" s="69">
        <v>303</v>
      </c>
      <c r="AA68" s="13">
        <f t="shared" si="64"/>
        <v>0.1032719836400818</v>
      </c>
      <c r="AB68" s="69">
        <v>2631</v>
      </c>
      <c r="AC68" s="13">
        <f t="shared" si="65"/>
        <v>0.89672801635991817</v>
      </c>
      <c r="AD68" s="95">
        <v>1356</v>
      </c>
      <c r="AE68" s="69">
        <v>105</v>
      </c>
      <c r="AF68" s="13">
        <f t="shared" si="66"/>
        <v>7.7433628318584066E-2</v>
      </c>
      <c r="AG68" s="69">
        <v>1251</v>
      </c>
      <c r="AH68" s="13">
        <f t="shared" si="67"/>
        <v>0.92256637168141598</v>
      </c>
      <c r="AI68" s="95">
        <v>458</v>
      </c>
      <c r="AJ68" s="69">
        <v>16</v>
      </c>
      <c r="AK68" s="13">
        <f t="shared" si="68"/>
        <v>3.4934497816593885E-2</v>
      </c>
      <c r="AL68" s="69">
        <v>442</v>
      </c>
      <c r="AM68" s="13">
        <f t="shared" si="69"/>
        <v>0.96506550218340614</v>
      </c>
      <c r="AN68" s="95">
        <f t="shared" si="70"/>
        <v>14348</v>
      </c>
      <c r="AO68" s="69">
        <f t="shared" si="71"/>
        <v>2221</v>
      </c>
      <c r="AP68" s="13">
        <f t="shared" si="72"/>
        <v>0.15479509339280736</v>
      </c>
      <c r="AQ68" s="33">
        <f t="shared" si="55"/>
        <v>12127</v>
      </c>
      <c r="AR68" s="13">
        <f t="shared" si="73"/>
        <v>0.84520490660719261</v>
      </c>
      <c r="AS68" s="90"/>
      <c r="AT68" s="265"/>
      <c r="AU68" s="322"/>
      <c r="AV68" s="147" t="s">
        <v>67</v>
      </c>
      <c r="AW68" s="204">
        <v>13471</v>
      </c>
      <c r="AX68" s="38">
        <v>1982</v>
      </c>
      <c r="AY68" s="84">
        <v>0.14713087372875064</v>
      </c>
      <c r="AZ68" s="38">
        <v>11489</v>
      </c>
      <c r="BA68" s="84">
        <v>0.85286912627124933</v>
      </c>
      <c r="BB68" s="90"/>
      <c r="BC68" s="53">
        <v>63</v>
      </c>
      <c r="BD68" s="32" t="s">
        <v>26</v>
      </c>
      <c r="BE68" s="36">
        <f t="shared" si="51"/>
        <v>0.31463714637146373</v>
      </c>
      <c r="BF68" s="36">
        <f t="shared" si="23"/>
        <v>0.29453125000000002</v>
      </c>
      <c r="BG68" s="36">
        <f t="shared" si="52"/>
        <v>0.68536285362853633</v>
      </c>
      <c r="BH68" s="36">
        <f t="shared" si="24"/>
        <v>0.70546874999999998</v>
      </c>
      <c r="BI68" s="36">
        <f t="shared" si="53"/>
        <v>0.2197952218430034</v>
      </c>
      <c r="BJ68" s="36">
        <f t="shared" si="25"/>
        <v>0.21653543307086615</v>
      </c>
      <c r="BK68" s="36">
        <f t="shared" si="54"/>
        <v>0.78020477815699663</v>
      </c>
      <c r="BL68" s="36">
        <f t="shared" si="26"/>
        <v>0.78346456692913391</v>
      </c>
    </row>
    <row r="69" spans="1:64" s="12" customFormat="1" ht="13.5" customHeight="1">
      <c r="B69" s="263">
        <v>22</v>
      </c>
      <c r="C69" s="320" t="s">
        <v>56</v>
      </c>
      <c r="D69" s="74" t="s">
        <v>130</v>
      </c>
      <c r="E69" s="93">
        <v>25</v>
      </c>
      <c r="F69" s="73">
        <v>5</v>
      </c>
      <c r="G69" s="71">
        <f t="shared" si="56"/>
        <v>0.2</v>
      </c>
      <c r="H69" s="73">
        <v>20</v>
      </c>
      <c r="I69" s="71">
        <f t="shared" si="57"/>
        <v>0.8</v>
      </c>
      <c r="J69" s="93">
        <v>85</v>
      </c>
      <c r="K69" s="73">
        <v>5</v>
      </c>
      <c r="L69" s="71">
        <f t="shared" si="58"/>
        <v>5.8823529411764705E-2</v>
      </c>
      <c r="M69" s="73">
        <v>80</v>
      </c>
      <c r="N69" s="71">
        <f t="shared" si="59"/>
        <v>0.94117647058823528</v>
      </c>
      <c r="O69" s="93">
        <v>6155</v>
      </c>
      <c r="P69" s="73">
        <v>1169</v>
      </c>
      <c r="Q69" s="71">
        <f t="shared" si="60"/>
        <v>0.18992688870836719</v>
      </c>
      <c r="R69" s="73">
        <v>4986</v>
      </c>
      <c r="S69" s="71">
        <f t="shared" si="61"/>
        <v>0.81007311129163284</v>
      </c>
      <c r="T69" s="93">
        <v>4984</v>
      </c>
      <c r="U69" s="73">
        <v>714</v>
      </c>
      <c r="V69" s="71">
        <f t="shared" si="62"/>
        <v>0.14325842696629212</v>
      </c>
      <c r="W69" s="73">
        <v>4270</v>
      </c>
      <c r="X69" s="71">
        <f t="shared" si="63"/>
        <v>0.8567415730337079</v>
      </c>
      <c r="Y69" s="93">
        <v>3098</v>
      </c>
      <c r="Z69" s="73">
        <v>311</v>
      </c>
      <c r="AA69" s="71">
        <f t="shared" si="64"/>
        <v>0.10038734667527437</v>
      </c>
      <c r="AB69" s="73">
        <v>2787</v>
      </c>
      <c r="AC69" s="71">
        <f t="shared" si="65"/>
        <v>0.89961265332472562</v>
      </c>
      <c r="AD69" s="93">
        <v>1343</v>
      </c>
      <c r="AE69" s="73">
        <v>96</v>
      </c>
      <c r="AF69" s="71">
        <f t="shared" si="66"/>
        <v>7.1481757259865969E-2</v>
      </c>
      <c r="AG69" s="73">
        <v>1247</v>
      </c>
      <c r="AH69" s="71">
        <f t="shared" si="67"/>
        <v>0.92851824274013406</v>
      </c>
      <c r="AI69" s="93">
        <v>391</v>
      </c>
      <c r="AJ69" s="73">
        <v>11</v>
      </c>
      <c r="AK69" s="71">
        <f t="shared" si="68"/>
        <v>2.8132992327365727E-2</v>
      </c>
      <c r="AL69" s="73">
        <v>380</v>
      </c>
      <c r="AM69" s="71">
        <f t="shared" si="69"/>
        <v>0.97186700767263423</v>
      </c>
      <c r="AN69" s="93">
        <f t="shared" si="70"/>
        <v>16081</v>
      </c>
      <c r="AO69" s="73">
        <f t="shared" si="71"/>
        <v>2311</v>
      </c>
      <c r="AP69" s="71">
        <f t="shared" si="72"/>
        <v>0.14370996828555438</v>
      </c>
      <c r="AQ69" s="72">
        <f t="shared" si="55"/>
        <v>13770</v>
      </c>
      <c r="AR69" s="71">
        <f t="shared" si="73"/>
        <v>0.85629003171444562</v>
      </c>
      <c r="AS69" s="90"/>
      <c r="AT69" s="263">
        <v>22</v>
      </c>
      <c r="AU69" s="320" t="s">
        <v>56</v>
      </c>
      <c r="AV69" s="11" t="s">
        <v>123</v>
      </c>
      <c r="AW69" s="204">
        <v>15138</v>
      </c>
      <c r="AX69" s="38">
        <v>2007</v>
      </c>
      <c r="AY69" s="84">
        <v>0.13258026159334127</v>
      </c>
      <c r="AZ69" s="38">
        <v>13131</v>
      </c>
      <c r="BA69" s="84">
        <v>0.86741973840665876</v>
      </c>
      <c r="BB69" s="90"/>
      <c r="BC69" s="53">
        <v>64</v>
      </c>
      <c r="BD69" s="32" t="s">
        <v>45</v>
      </c>
      <c r="BE69" s="36">
        <f t="shared" si="51"/>
        <v>0.14201462609105922</v>
      </c>
      <c r="BF69" s="36">
        <f t="shared" si="23"/>
        <v>0.13275434243176179</v>
      </c>
      <c r="BG69" s="36">
        <f t="shared" si="52"/>
        <v>0.85798537390894081</v>
      </c>
      <c r="BH69" s="36">
        <f t="shared" si="24"/>
        <v>0.86724565756823824</v>
      </c>
      <c r="BI69" s="36">
        <f t="shared" si="53"/>
        <v>0.14166666666666666</v>
      </c>
      <c r="BJ69" s="36">
        <f t="shared" si="25"/>
        <v>0.14081145584725538</v>
      </c>
      <c r="BK69" s="36">
        <f t="shared" si="54"/>
        <v>0.85833333333333328</v>
      </c>
      <c r="BL69" s="36">
        <f t="shared" si="26"/>
        <v>0.85918854415274459</v>
      </c>
    </row>
    <row r="70" spans="1:64" s="12" customFormat="1" ht="13.5" customHeight="1">
      <c r="B70" s="264"/>
      <c r="C70" s="321"/>
      <c r="D70" s="64" t="s">
        <v>129</v>
      </c>
      <c r="E70" s="94">
        <v>3</v>
      </c>
      <c r="F70" s="63">
        <v>1</v>
      </c>
      <c r="G70" s="61">
        <f t="shared" si="56"/>
        <v>0.33333333333333331</v>
      </c>
      <c r="H70" s="63">
        <v>2</v>
      </c>
      <c r="I70" s="61">
        <f t="shared" si="57"/>
        <v>0.66666666666666663</v>
      </c>
      <c r="J70" s="94">
        <v>15</v>
      </c>
      <c r="K70" s="63">
        <v>1</v>
      </c>
      <c r="L70" s="61">
        <f t="shared" si="58"/>
        <v>6.6666666666666666E-2</v>
      </c>
      <c r="M70" s="63">
        <v>14</v>
      </c>
      <c r="N70" s="61">
        <f t="shared" si="59"/>
        <v>0.93333333333333335</v>
      </c>
      <c r="O70" s="94">
        <v>1307</v>
      </c>
      <c r="P70" s="63">
        <v>193</v>
      </c>
      <c r="Q70" s="61">
        <f t="shared" si="60"/>
        <v>0.1476664116296863</v>
      </c>
      <c r="R70" s="63">
        <v>1114</v>
      </c>
      <c r="S70" s="61">
        <f t="shared" si="61"/>
        <v>0.8523335883703137</v>
      </c>
      <c r="T70" s="94">
        <v>629</v>
      </c>
      <c r="U70" s="63">
        <v>77</v>
      </c>
      <c r="V70" s="61">
        <f t="shared" si="62"/>
        <v>0.12241653418124006</v>
      </c>
      <c r="W70" s="63">
        <v>552</v>
      </c>
      <c r="X70" s="61">
        <f t="shared" si="63"/>
        <v>0.8775834658187599</v>
      </c>
      <c r="Y70" s="94">
        <v>444</v>
      </c>
      <c r="Z70" s="63">
        <v>20</v>
      </c>
      <c r="AA70" s="61">
        <f t="shared" si="64"/>
        <v>4.5045045045045043E-2</v>
      </c>
      <c r="AB70" s="63">
        <v>424</v>
      </c>
      <c r="AC70" s="61">
        <f t="shared" si="65"/>
        <v>0.95495495495495497</v>
      </c>
      <c r="AD70" s="94">
        <v>282</v>
      </c>
      <c r="AE70" s="63">
        <v>5</v>
      </c>
      <c r="AF70" s="61">
        <f t="shared" si="66"/>
        <v>1.7730496453900711E-2</v>
      </c>
      <c r="AG70" s="63">
        <v>277</v>
      </c>
      <c r="AH70" s="61">
        <f t="shared" si="67"/>
        <v>0.98226950354609932</v>
      </c>
      <c r="AI70" s="94">
        <v>284</v>
      </c>
      <c r="AJ70" s="63">
        <v>1</v>
      </c>
      <c r="AK70" s="61">
        <f t="shared" si="68"/>
        <v>3.5211267605633804E-3</v>
      </c>
      <c r="AL70" s="63">
        <v>283</v>
      </c>
      <c r="AM70" s="61">
        <f t="shared" si="69"/>
        <v>0.99647887323943662</v>
      </c>
      <c r="AN70" s="94">
        <f t="shared" si="70"/>
        <v>2964</v>
      </c>
      <c r="AO70" s="63">
        <f t="shared" si="71"/>
        <v>298</v>
      </c>
      <c r="AP70" s="61">
        <f t="shared" si="72"/>
        <v>0.10053981106612686</v>
      </c>
      <c r="AQ70" s="62">
        <f t="shared" si="55"/>
        <v>2666</v>
      </c>
      <c r="AR70" s="61">
        <f t="shared" si="73"/>
        <v>0.89946018893387314</v>
      </c>
      <c r="AS70" s="90"/>
      <c r="AT70" s="264"/>
      <c r="AU70" s="321"/>
      <c r="AV70" s="11" t="s">
        <v>129</v>
      </c>
      <c r="AW70" s="204">
        <v>2421</v>
      </c>
      <c r="AX70" s="38">
        <v>250</v>
      </c>
      <c r="AY70" s="84">
        <v>0.10326311441553077</v>
      </c>
      <c r="AZ70" s="38">
        <v>2171</v>
      </c>
      <c r="BA70" s="84">
        <v>0.89673688558446918</v>
      </c>
      <c r="BB70" s="90"/>
      <c r="BC70" s="53">
        <v>65</v>
      </c>
      <c r="BD70" s="32" t="s">
        <v>10</v>
      </c>
      <c r="BE70" s="36">
        <f t="shared" ref="BE70:BE80" si="74">INDEX($AP:$AP,(ROW()+(BC70*2)-2))</f>
        <v>0.25070093457943926</v>
      </c>
      <c r="BF70" s="36">
        <f t="shared" si="23"/>
        <v>0.22929619497637405</v>
      </c>
      <c r="BG70" s="36">
        <f t="shared" ref="BG70:BG80" si="75">INDEX($AR:$AR,(ROW()+(BC70*2)-2))</f>
        <v>0.74929906542056079</v>
      </c>
      <c r="BH70" s="36">
        <f t="shared" si="24"/>
        <v>0.77070380502362601</v>
      </c>
      <c r="BI70" s="36">
        <f t="shared" ref="BI70:BI80" si="76">INDEX($AP:$AP,(ROW()+(BC70*2)-1))</f>
        <v>0.19472361809045227</v>
      </c>
      <c r="BJ70" s="36">
        <f t="shared" si="25"/>
        <v>0.19363762102351315</v>
      </c>
      <c r="BK70" s="36">
        <f t="shared" ref="BK70:BK80" si="77">INDEX($AR:$AR,(ROW()+(BC70*2)-1))</f>
        <v>0.80527638190954776</v>
      </c>
      <c r="BL70" s="36">
        <f t="shared" si="26"/>
        <v>0.80636237897648688</v>
      </c>
    </row>
    <row r="71" spans="1:64" s="12" customFormat="1" ht="13.5" customHeight="1">
      <c r="B71" s="265"/>
      <c r="C71" s="322"/>
      <c r="D71" s="70" t="s">
        <v>128</v>
      </c>
      <c r="E71" s="95">
        <v>28</v>
      </c>
      <c r="F71" s="69">
        <v>6</v>
      </c>
      <c r="G71" s="13">
        <f t="shared" si="56"/>
        <v>0.21428571428571427</v>
      </c>
      <c r="H71" s="69">
        <v>22</v>
      </c>
      <c r="I71" s="13">
        <f t="shared" si="57"/>
        <v>0.7857142857142857</v>
      </c>
      <c r="J71" s="95">
        <v>100</v>
      </c>
      <c r="K71" s="69">
        <v>6</v>
      </c>
      <c r="L71" s="13">
        <f t="shared" si="58"/>
        <v>0.06</v>
      </c>
      <c r="M71" s="69">
        <v>94</v>
      </c>
      <c r="N71" s="13">
        <f t="shared" si="59"/>
        <v>0.94</v>
      </c>
      <c r="O71" s="95">
        <v>7462</v>
      </c>
      <c r="P71" s="69">
        <v>1362</v>
      </c>
      <c r="Q71" s="13">
        <f t="shared" si="60"/>
        <v>0.18252479228088983</v>
      </c>
      <c r="R71" s="69">
        <v>6100</v>
      </c>
      <c r="S71" s="13">
        <f t="shared" si="61"/>
        <v>0.8174752077191102</v>
      </c>
      <c r="T71" s="95">
        <v>5613</v>
      </c>
      <c r="U71" s="69">
        <v>791</v>
      </c>
      <c r="V71" s="13">
        <f t="shared" si="62"/>
        <v>0.14092285765187956</v>
      </c>
      <c r="W71" s="69">
        <v>4822</v>
      </c>
      <c r="X71" s="13">
        <f t="shared" si="63"/>
        <v>0.85907714234812038</v>
      </c>
      <c r="Y71" s="95">
        <v>3542</v>
      </c>
      <c r="Z71" s="69">
        <v>331</v>
      </c>
      <c r="AA71" s="13">
        <f t="shared" si="64"/>
        <v>9.3450028232636928E-2</v>
      </c>
      <c r="AB71" s="69">
        <v>3211</v>
      </c>
      <c r="AC71" s="13">
        <f t="shared" si="65"/>
        <v>0.90654997176736307</v>
      </c>
      <c r="AD71" s="95">
        <v>1625</v>
      </c>
      <c r="AE71" s="69">
        <v>101</v>
      </c>
      <c r="AF71" s="13">
        <f t="shared" si="66"/>
        <v>6.2153846153846157E-2</v>
      </c>
      <c r="AG71" s="69">
        <v>1524</v>
      </c>
      <c r="AH71" s="13">
        <f t="shared" si="67"/>
        <v>0.93784615384615388</v>
      </c>
      <c r="AI71" s="95">
        <v>675</v>
      </c>
      <c r="AJ71" s="69">
        <v>12</v>
      </c>
      <c r="AK71" s="13">
        <f t="shared" si="68"/>
        <v>1.7777777777777778E-2</v>
      </c>
      <c r="AL71" s="69">
        <v>663</v>
      </c>
      <c r="AM71" s="13">
        <f t="shared" si="69"/>
        <v>0.98222222222222222</v>
      </c>
      <c r="AN71" s="95">
        <f t="shared" si="70"/>
        <v>19045</v>
      </c>
      <c r="AO71" s="69">
        <f t="shared" si="71"/>
        <v>2609</v>
      </c>
      <c r="AP71" s="13">
        <f t="shared" si="72"/>
        <v>0.13699133630874244</v>
      </c>
      <c r="AQ71" s="33">
        <f t="shared" si="55"/>
        <v>16436</v>
      </c>
      <c r="AR71" s="13">
        <f t="shared" si="73"/>
        <v>0.8630086636912575</v>
      </c>
      <c r="AS71" s="90"/>
      <c r="AT71" s="265"/>
      <c r="AU71" s="322"/>
      <c r="AV71" s="147" t="s">
        <v>67</v>
      </c>
      <c r="AW71" s="204">
        <v>17559</v>
      </c>
      <c r="AX71" s="38">
        <v>2257</v>
      </c>
      <c r="AY71" s="84">
        <v>0.12853807164417108</v>
      </c>
      <c r="AZ71" s="38">
        <v>15302</v>
      </c>
      <c r="BA71" s="84">
        <v>0.87146192835582892</v>
      </c>
      <c r="BB71" s="90"/>
      <c r="BC71" s="53">
        <v>66</v>
      </c>
      <c r="BD71" s="32" t="s">
        <v>5</v>
      </c>
      <c r="BE71" s="36">
        <f t="shared" si="74"/>
        <v>0.50849825378346913</v>
      </c>
      <c r="BF71" s="36">
        <f t="shared" ref="BF71:BF80" si="78">INDEX($AY:$AY,(ROW()+(BC71*2)-2))</f>
        <v>0.50259579728059334</v>
      </c>
      <c r="BG71" s="36">
        <f t="shared" si="75"/>
        <v>0.49150174621653087</v>
      </c>
      <c r="BH71" s="36">
        <f t="shared" ref="BH71:BH80" si="79">INDEX($BA:$BA,(ROW()+(BC71*2)-2))</f>
        <v>0.49740420271940666</v>
      </c>
      <c r="BI71" s="36">
        <f t="shared" si="76"/>
        <v>0.39205155746509129</v>
      </c>
      <c r="BJ71" s="36">
        <f t="shared" ref="BJ71:BJ80" si="80">INDEX($AY:$AY,(ROW()+(BC71*2)-1))</f>
        <v>0.42576687116564416</v>
      </c>
      <c r="BK71" s="36">
        <f t="shared" si="77"/>
        <v>0.60794844253490865</v>
      </c>
      <c r="BL71" s="36">
        <f t="shared" ref="BL71:BL80" si="81">INDEX($BA:$BA,(ROW()+(BC71*2)-1))</f>
        <v>0.57423312883435584</v>
      </c>
    </row>
    <row r="72" spans="1:64" s="12" customFormat="1" ht="13.5" customHeight="1">
      <c r="B72" s="263">
        <v>23</v>
      </c>
      <c r="C72" s="320" t="s">
        <v>113</v>
      </c>
      <c r="D72" s="74" t="s">
        <v>130</v>
      </c>
      <c r="E72" s="93">
        <v>40</v>
      </c>
      <c r="F72" s="73">
        <v>3</v>
      </c>
      <c r="G72" s="71">
        <f t="shared" si="56"/>
        <v>7.4999999999999997E-2</v>
      </c>
      <c r="H72" s="73">
        <v>37</v>
      </c>
      <c r="I72" s="71">
        <f t="shared" si="57"/>
        <v>0.92500000000000004</v>
      </c>
      <c r="J72" s="93">
        <v>148</v>
      </c>
      <c r="K72" s="73">
        <v>13</v>
      </c>
      <c r="L72" s="71">
        <f t="shared" si="58"/>
        <v>8.7837837837837843E-2</v>
      </c>
      <c r="M72" s="73">
        <v>135</v>
      </c>
      <c r="N72" s="71">
        <f t="shared" si="59"/>
        <v>0.91216216216216217</v>
      </c>
      <c r="O72" s="93">
        <v>8467</v>
      </c>
      <c r="P72" s="73">
        <v>1553</v>
      </c>
      <c r="Q72" s="71">
        <f t="shared" si="60"/>
        <v>0.1834179756702492</v>
      </c>
      <c r="R72" s="73">
        <v>6914</v>
      </c>
      <c r="S72" s="71">
        <f t="shared" si="61"/>
        <v>0.8165820243297508</v>
      </c>
      <c r="T72" s="93">
        <v>8433</v>
      </c>
      <c r="U72" s="73">
        <v>1161</v>
      </c>
      <c r="V72" s="71">
        <f t="shared" si="62"/>
        <v>0.13767342582710779</v>
      </c>
      <c r="W72" s="73">
        <v>7272</v>
      </c>
      <c r="X72" s="71">
        <f t="shared" si="63"/>
        <v>0.86232657417289216</v>
      </c>
      <c r="Y72" s="93">
        <v>5538</v>
      </c>
      <c r="Z72" s="73">
        <v>568</v>
      </c>
      <c r="AA72" s="71">
        <f t="shared" si="64"/>
        <v>0.10256410256410256</v>
      </c>
      <c r="AB72" s="73">
        <v>4970</v>
      </c>
      <c r="AC72" s="71">
        <f t="shared" si="65"/>
        <v>0.89743589743589747</v>
      </c>
      <c r="AD72" s="93">
        <v>2296</v>
      </c>
      <c r="AE72" s="73">
        <v>144</v>
      </c>
      <c r="AF72" s="71">
        <f t="shared" si="66"/>
        <v>6.2717770034843204E-2</v>
      </c>
      <c r="AG72" s="73">
        <v>2152</v>
      </c>
      <c r="AH72" s="71">
        <f t="shared" si="67"/>
        <v>0.93728222996515675</v>
      </c>
      <c r="AI72" s="93">
        <v>601</v>
      </c>
      <c r="AJ72" s="73">
        <v>24</v>
      </c>
      <c r="AK72" s="71">
        <f t="shared" si="68"/>
        <v>3.9933444259567387E-2</v>
      </c>
      <c r="AL72" s="73">
        <v>577</v>
      </c>
      <c r="AM72" s="71">
        <f t="shared" si="69"/>
        <v>0.96006655574043265</v>
      </c>
      <c r="AN72" s="93">
        <f t="shared" si="70"/>
        <v>25523</v>
      </c>
      <c r="AO72" s="73">
        <f t="shared" si="71"/>
        <v>3466</v>
      </c>
      <c r="AP72" s="71">
        <f t="shared" si="72"/>
        <v>0.13579908317987696</v>
      </c>
      <c r="AQ72" s="72">
        <f t="shared" si="55"/>
        <v>22057</v>
      </c>
      <c r="AR72" s="71">
        <f t="shared" si="73"/>
        <v>0.86420091682012301</v>
      </c>
      <c r="AS72" s="90"/>
      <c r="AT72" s="263">
        <v>23</v>
      </c>
      <c r="AU72" s="320" t="s">
        <v>113</v>
      </c>
      <c r="AV72" s="11" t="s">
        <v>123</v>
      </c>
      <c r="AW72" s="204">
        <v>24871</v>
      </c>
      <c r="AX72" s="38">
        <v>3195</v>
      </c>
      <c r="AY72" s="84">
        <v>0.12846286840094889</v>
      </c>
      <c r="AZ72" s="38">
        <v>21676</v>
      </c>
      <c r="BA72" s="84">
        <v>0.87153713159905111</v>
      </c>
      <c r="BB72" s="90"/>
      <c r="BC72" s="53">
        <v>67</v>
      </c>
      <c r="BD72" s="32" t="s">
        <v>6</v>
      </c>
      <c r="BE72" s="36">
        <f t="shared" si="74"/>
        <v>0.24105668684645018</v>
      </c>
      <c r="BF72" s="36">
        <f t="shared" si="78"/>
        <v>0.20942408376963351</v>
      </c>
      <c r="BG72" s="36">
        <f t="shared" si="75"/>
        <v>0.75894331315354979</v>
      </c>
      <c r="BH72" s="36">
        <f t="shared" si="79"/>
        <v>0.79057591623036649</v>
      </c>
      <c r="BI72" s="36">
        <f t="shared" si="76"/>
        <v>0.18276762402088773</v>
      </c>
      <c r="BJ72" s="36">
        <f t="shared" si="80"/>
        <v>0.12037037037037036</v>
      </c>
      <c r="BK72" s="36">
        <f t="shared" si="77"/>
        <v>0.81723237597911225</v>
      </c>
      <c r="BL72" s="36">
        <f t="shared" si="81"/>
        <v>0.87962962962962965</v>
      </c>
    </row>
    <row r="73" spans="1:64" s="12" customFormat="1" ht="13.5" customHeight="1">
      <c r="A73" s="75"/>
      <c r="B73" s="264"/>
      <c r="C73" s="321"/>
      <c r="D73" s="64" t="s">
        <v>129</v>
      </c>
      <c r="E73" s="94">
        <v>7</v>
      </c>
      <c r="F73" s="63">
        <v>2</v>
      </c>
      <c r="G73" s="61">
        <f t="shared" si="56"/>
        <v>0.2857142857142857</v>
      </c>
      <c r="H73" s="63">
        <v>5</v>
      </c>
      <c r="I73" s="61">
        <f t="shared" si="57"/>
        <v>0.7142857142857143</v>
      </c>
      <c r="J73" s="94">
        <v>17</v>
      </c>
      <c r="K73" s="63">
        <v>3</v>
      </c>
      <c r="L73" s="61">
        <f t="shared" si="58"/>
        <v>0.17647058823529413</v>
      </c>
      <c r="M73" s="63">
        <v>14</v>
      </c>
      <c r="N73" s="61">
        <f t="shared" si="59"/>
        <v>0.82352941176470584</v>
      </c>
      <c r="O73" s="94">
        <v>1614</v>
      </c>
      <c r="P73" s="63">
        <v>230</v>
      </c>
      <c r="Q73" s="61">
        <f t="shared" si="60"/>
        <v>0.14250309789343246</v>
      </c>
      <c r="R73" s="63">
        <v>1384</v>
      </c>
      <c r="S73" s="61">
        <f t="shared" si="61"/>
        <v>0.85749690210656748</v>
      </c>
      <c r="T73" s="94">
        <v>985</v>
      </c>
      <c r="U73" s="63">
        <v>108</v>
      </c>
      <c r="V73" s="61">
        <f t="shared" si="62"/>
        <v>0.10964467005076142</v>
      </c>
      <c r="W73" s="63">
        <v>877</v>
      </c>
      <c r="X73" s="61">
        <f t="shared" si="63"/>
        <v>0.89035532994923861</v>
      </c>
      <c r="Y73" s="94">
        <v>714</v>
      </c>
      <c r="Z73" s="63">
        <v>34</v>
      </c>
      <c r="AA73" s="61">
        <f t="shared" si="64"/>
        <v>4.7619047619047616E-2</v>
      </c>
      <c r="AB73" s="63">
        <v>680</v>
      </c>
      <c r="AC73" s="61">
        <f t="shared" si="65"/>
        <v>0.95238095238095233</v>
      </c>
      <c r="AD73" s="94">
        <v>481</v>
      </c>
      <c r="AE73" s="63">
        <v>6</v>
      </c>
      <c r="AF73" s="61">
        <f t="shared" si="66"/>
        <v>1.2474012474012475E-2</v>
      </c>
      <c r="AG73" s="63">
        <v>475</v>
      </c>
      <c r="AH73" s="61">
        <f t="shared" si="67"/>
        <v>0.98752598752598753</v>
      </c>
      <c r="AI73" s="94">
        <v>335</v>
      </c>
      <c r="AJ73" s="63">
        <v>0</v>
      </c>
      <c r="AK73" s="61">
        <f t="shared" si="68"/>
        <v>0</v>
      </c>
      <c r="AL73" s="63">
        <v>335</v>
      </c>
      <c r="AM73" s="61">
        <f t="shared" si="69"/>
        <v>1</v>
      </c>
      <c r="AN73" s="94">
        <f t="shared" si="70"/>
        <v>4153</v>
      </c>
      <c r="AO73" s="63">
        <f t="shared" si="71"/>
        <v>383</v>
      </c>
      <c r="AP73" s="61">
        <f t="shared" si="72"/>
        <v>9.2222489766433907E-2</v>
      </c>
      <c r="AQ73" s="62">
        <f t="shared" si="55"/>
        <v>3770</v>
      </c>
      <c r="AR73" s="61">
        <f t="shared" si="73"/>
        <v>0.90777751023356612</v>
      </c>
      <c r="AS73" s="90"/>
      <c r="AT73" s="264"/>
      <c r="AU73" s="321"/>
      <c r="AV73" s="11" t="s">
        <v>129</v>
      </c>
      <c r="AW73" s="204">
        <v>3344</v>
      </c>
      <c r="AX73" s="38">
        <v>312</v>
      </c>
      <c r="AY73" s="84">
        <v>9.3301435406698566E-2</v>
      </c>
      <c r="AZ73" s="38">
        <v>3032</v>
      </c>
      <c r="BA73" s="84">
        <v>0.90669856459330145</v>
      </c>
      <c r="BB73" s="90"/>
      <c r="BC73" s="53">
        <v>68</v>
      </c>
      <c r="BD73" s="32" t="s">
        <v>46</v>
      </c>
      <c r="BE73" s="36">
        <f t="shared" si="74"/>
        <v>0.21470099667774087</v>
      </c>
      <c r="BF73" s="36">
        <f t="shared" si="78"/>
        <v>0.21723987810187201</v>
      </c>
      <c r="BG73" s="36">
        <f t="shared" si="75"/>
        <v>0.7852990033222591</v>
      </c>
      <c r="BH73" s="36">
        <f t="shared" si="79"/>
        <v>0.78276012189812805</v>
      </c>
      <c r="BI73" s="36">
        <f t="shared" si="76"/>
        <v>0.12623762376237624</v>
      </c>
      <c r="BJ73" s="36">
        <f t="shared" si="80"/>
        <v>0.1524390243902439</v>
      </c>
      <c r="BK73" s="36">
        <f t="shared" si="77"/>
        <v>0.87376237623762376</v>
      </c>
      <c r="BL73" s="36">
        <f t="shared" si="81"/>
        <v>0.84756097560975607</v>
      </c>
    </row>
    <row r="74" spans="1:64" s="12" customFormat="1" ht="13.5" customHeight="1">
      <c r="A74" s="75"/>
      <c r="B74" s="265"/>
      <c r="C74" s="322"/>
      <c r="D74" s="70" t="s">
        <v>128</v>
      </c>
      <c r="E74" s="95">
        <v>47</v>
      </c>
      <c r="F74" s="69">
        <v>5</v>
      </c>
      <c r="G74" s="13">
        <f t="shared" si="56"/>
        <v>0.10638297872340426</v>
      </c>
      <c r="H74" s="69">
        <v>42</v>
      </c>
      <c r="I74" s="13">
        <f t="shared" si="57"/>
        <v>0.8936170212765957</v>
      </c>
      <c r="J74" s="95">
        <v>165</v>
      </c>
      <c r="K74" s="69">
        <v>16</v>
      </c>
      <c r="L74" s="13">
        <f t="shared" si="58"/>
        <v>9.696969696969697E-2</v>
      </c>
      <c r="M74" s="69">
        <v>149</v>
      </c>
      <c r="N74" s="13">
        <f t="shared" si="59"/>
        <v>0.90303030303030307</v>
      </c>
      <c r="O74" s="95">
        <v>10081</v>
      </c>
      <c r="P74" s="69">
        <v>1783</v>
      </c>
      <c r="Q74" s="13">
        <f t="shared" si="60"/>
        <v>0.17686737426842575</v>
      </c>
      <c r="R74" s="69">
        <v>8298</v>
      </c>
      <c r="S74" s="13">
        <f t="shared" si="61"/>
        <v>0.8231326257315742</v>
      </c>
      <c r="T74" s="95">
        <v>9418</v>
      </c>
      <c r="U74" s="69">
        <v>1269</v>
      </c>
      <c r="V74" s="13">
        <f t="shared" si="62"/>
        <v>0.13474198343597366</v>
      </c>
      <c r="W74" s="69">
        <v>8149</v>
      </c>
      <c r="X74" s="13">
        <f t="shared" si="63"/>
        <v>0.86525801656402634</v>
      </c>
      <c r="Y74" s="95">
        <v>6252</v>
      </c>
      <c r="Z74" s="69">
        <v>602</v>
      </c>
      <c r="AA74" s="13">
        <f t="shared" si="64"/>
        <v>9.628918746001279E-2</v>
      </c>
      <c r="AB74" s="69">
        <v>5650</v>
      </c>
      <c r="AC74" s="13">
        <f t="shared" si="65"/>
        <v>0.9037108125399872</v>
      </c>
      <c r="AD74" s="95">
        <v>2777</v>
      </c>
      <c r="AE74" s="69">
        <v>150</v>
      </c>
      <c r="AF74" s="13">
        <f t="shared" si="66"/>
        <v>5.4015124234785737E-2</v>
      </c>
      <c r="AG74" s="69">
        <v>2627</v>
      </c>
      <c r="AH74" s="13">
        <f t="shared" si="67"/>
        <v>0.94598487576521428</v>
      </c>
      <c r="AI74" s="95">
        <v>936</v>
      </c>
      <c r="AJ74" s="69">
        <v>24</v>
      </c>
      <c r="AK74" s="13">
        <f t="shared" si="68"/>
        <v>2.564102564102564E-2</v>
      </c>
      <c r="AL74" s="69">
        <v>912</v>
      </c>
      <c r="AM74" s="13">
        <f t="shared" si="69"/>
        <v>0.97435897435897434</v>
      </c>
      <c r="AN74" s="95">
        <f t="shared" si="70"/>
        <v>29676</v>
      </c>
      <c r="AO74" s="69">
        <f t="shared" si="71"/>
        <v>3849</v>
      </c>
      <c r="AP74" s="13">
        <f t="shared" si="72"/>
        <v>0.12970076829761423</v>
      </c>
      <c r="AQ74" s="33">
        <f t="shared" si="55"/>
        <v>25827</v>
      </c>
      <c r="AR74" s="13">
        <f t="shared" si="73"/>
        <v>0.87029923170238577</v>
      </c>
      <c r="AS74" s="90"/>
      <c r="AT74" s="265"/>
      <c r="AU74" s="322"/>
      <c r="AV74" s="147" t="s">
        <v>67</v>
      </c>
      <c r="AW74" s="204">
        <v>28215</v>
      </c>
      <c r="AX74" s="38">
        <v>3507</v>
      </c>
      <c r="AY74" s="84">
        <v>0.1242955874534822</v>
      </c>
      <c r="AZ74" s="38">
        <v>24708</v>
      </c>
      <c r="BA74" s="84">
        <v>0.87570441254651776</v>
      </c>
      <c r="BB74" s="90"/>
      <c r="BC74" s="53">
        <v>69</v>
      </c>
      <c r="BD74" s="32" t="s">
        <v>47</v>
      </c>
      <c r="BE74" s="36">
        <f t="shared" si="74"/>
        <v>0.20954254795868174</v>
      </c>
      <c r="BF74" s="36">
        <f t="shared" si="78"/>
        <v>0.19183168316831684</v>
      </c>
      <c r="BG74" s="36">
        <f t="shared" si="75"/>
        <v>0.79045745204131823</v>
      </c>
      <c r="BH74" s="36">
        <f t="shared" si="79"/>
        <v>0.80816831683168322</v>
      </c>
      <c r="BI74" s="36">
        <f t="shared" si="76"/>
        <v>0.18231540565177756</v>
      </c>
      <c r="BJ74" s="36">
        <f t="shared" si="80"/>
        <v>0.17845828933474128</v>
      </c>
      <c r="BK74" s="36">
        <f t="shared" si="77"/>
        <v>0.81768459434822238</v>
      </c>
      <c r="BL74" s="36">
        <f t="shared" si="81"/>
        <v>0.82154171066525872</v>
      </c>
    </row>
    <row r="75" spans="1:64" s="12" customFormat="1" ht="13.5" customHeight="1">
      <c r="A75" s="75"/>
      <c r="B75" s="263">
        <v>24</v>
      </c>
      <c r="C75" s="320" t="s">
        <v>114</v>
      </c>
      <c r="D75" s="74" t="s">
        <v>130</v>
      </c>
      <c r="E75" s="93">
        <v>27</v>
      </c>
      <c r="F75" s="73">
        <v>1</v>
      </c>
      <c r="G75" s="71">
        <f t="shared" si="56"/>
        <v>3.7037037037037035E-2</v>
      </c>
      <c r="H75" s="73">
        <v>26</v>
      </c>
      <c r="I75" s="71">
        <f t="shared" si="57"/>
        <v>0.96296296296296291</v>
      </c>
      <c r="J75" s="93">
        <v>67</v>
      </c>
      <c r="K75" s="73">
        <v>6</v>
      </c>
      <c r="L75" s="71">
        <f t="shared" si="58"/>
        <v>8.9552238805970144E-2</v>
      </c>
      <c r="M75" s="73">
        <v>61</v>
      </c>
      <c r="N75" s="71">
        <f t="shared" si="59"/>
        <v>0.91044776119402981</v>
      </c>
      <c r="O75" s="93">
        <v>4096</v>
      </c>
      <c r="P75" s="73">
        <v>726</v>
      </c>
      <c r="Q75" s="71">
        <f t="shared" si="60"/>
        <v>0.17724609375</v>
      </c>
      <c r="R75" s="73">
        <v>3370</v>
      </c>
      <c r="S75" s="71">
        <f t="shared" si="61"/>
        <v>0.82275390625</v>
      </c>
      <c r="T75" s="93">
        <v>3220</v>
      </c>
      <c r="U75" s="73">
        <v>431</v>
      </c>
      <c r="V75" s="71">
        <f t="shared" si="62"/>
        <v>0.13385093167701864</v>
      </c>
      <c r="W75" s="73">
        <v>2789</v>
      </c>
      <c r="X75" s="71">
        <f t="shared" si="63"/>
        <v>0.86614906832298133</v>
      </c>
      <c r="Y75" s="93">
        <v>2264</v>
      </c>
      <c r="Z75" s="73">
        <v>213</v>
      </c>
      <c r="AA75" s="71">
        <f t="shared" si="64"/>
        <v>9.4081272084805656E-2</v>
      </c>
      <c r="AB75" s="73">
        <v>2051</v>
      </c>
      <c r="AC75" s="71">
        <f t="shared" si="65"/>
        <v>0.90591872791519434</v>
      </c>
      <c r="AD75" s="93">
        <v>1071</v>
      </c>
      <c r="AE75" s="73">
        <v>68</v>
      </c>
      <c r="AF75" s="71">
        <f t="shared" si="66"/>
        <v>6.3492063492063489E-2</v>
      </c>
      <c r="AG75" s="73">
        <v>1003</v>
      </c>
      <c r="AH75" s="71">
        <f t="shared" si="67"/>
        <v>0.93650793650793651</v>
      </c>
      <c r="AI75" s="93">
        <v>356</v>
      </c>
      <c r="AJ75" s="73">
        <v>4</v>
      </c>
      <c r="AK75" s="71">
        <f t="shared" si="68"/>
        <v>1.1235955056179775E-2</v>
      </c>
      <c r="AL75" s="73">
        <v>352</v>
      </c>
      <c r="AM75" s="71">
        <f t="shared" si="69"/>
        <v>0.9887640449438202</v>
      </c>
      <c r="AN75" s="93">
        <f t="shared" si="70"/>
        <v>11101</v>
      </c>
      <c r="AO75" s="73">
        <f t="shared" si="71"/>
        <v>1449</v>
      </c>
      <c r="AP75" s="71">
        <f t="shared" si="72"/>
        <v>0.13052878119088371</v>
      </c>
      <c r="AQ75" s="73">
        <f t="shared" si="55"/>
        <v>9652</v>
      </c>
      <c r="AR75" s="71">
        <f t="shared" si="73"/>
        <v>0.86947121880911626</v>
      </c>
      <c r="AS75" s="90"/>
      <c r="AT75" s="263">
        <v>24</v>
      </c>
      <c r="AU75" s="320" t="s">
        <v>114</v>
      </c>
      <c r="AV75" s="11" t="s">
        <v>123</v>
      </c>
      <c r="AW75" s="204">
        <v>10525</v>
      </c>
      <c r="AX75" s="38">
        <v>1191</v>
      </c>
      <c r="AY75" s="84">
        <v>0.11315914489311164</v>
      </c>
      <c r="AZ75" s="38">
        <v>9334</v>
      </c>
      <c r="BA75" s="84">
        <v>0.88684085510688837</v>
      </c>
      <c r="BB75" s="90"/>
      <c r="BC75" s="53">
        <v>70</v>
      </c>
      <c r="BD75" s="32" t="s">
        <v>48</v>
      </c>
      <c r="BE75" s="36">
        <f t="shared" si="74"/>
        <v>0.25123639960435212</v>
      </c>
      <c r="BF75" s="36">
        <f t="shared" si="78"/>
        <v>0.25</v>
      </c>
      <c r="BG75" s="36">
        <f t="shared" si="75"/>
        <v>0.74876360039564782</v>
      </c>
      <c r="BH75" s="36">
        <f t="shared" si="79"/>
        <v>0.75</v>
      </c>
      <c r="BI75" s="36">
        <f t="shared" si="76"/>
        <v>0.13846153846153847</v>
      </c>
      <c r="BJ75" s="36">
        <f t="shared" si="80"/>
        <v>0.15094339622641509</v>
      </c>
      <c r="BK75" s="36">
        <f t="shared" si="77"/>
        <v>0.86153846153846159</v>
      </c>
      <c r="BL75" s="36">
        <f t="shared" si="81"/>
        <v>0.84905660377358494</v>
      </c>
    </row>
    <row r="76" spans="1:64" s="12" customFormat="1" ht="13.5" customHeight="1">
      <c r="B76" s="264"/>
      <c r="C76" s="321"/>
      <c r="D76" s="64" t="s">
        <v>129</v>
      </c>
      <c r="E76" s="94">
        <v>5</v>
      </c>
      <c r="F76" s="63">
        <v>1</v>
      </c>
      <c r="G76" s="61">
        <f t="shared" si="56"/>
        <v>0.2</v>
      </c>
      <c r="H76" s="63">
        <v>4</v>
      </c>
      <c r="I76" s="61">
        <f t="shared" si="57"/>
        <v>0.8</v>
      </c>
      <c r="J76" s="94">
        <v>10</v>
      </c>
      <c r="K76" s="63">
        <v>4</v>
      </c>
      <c r="L76" s="61">
        <f t="shared" si="58"/>
        <v>0.4</v>
      </c>
      <c r="M76" s="63">
        <v>6</v>
      </c>
      <c r="N76" s="61">
        <f t="shared" si="59"/>
        <v>0.6</v>
      </c>
      <c r="O76" s="94">
        <v>953</v>
      </c>
      <c r="P76" s="63">
        <v>133</v>
      </c>
      <c r="Q76" s="61">
        <f t="shared" si="60"/>
        <v>0.13955928646379853</v>
      </c>
      <c r="R76" s="63">
        <v>820</v>
      </c>
      <c r="S76" s="61">
        <f t="shared" si="61"/>
        <v>0.86044071353620144</v>
      </c>
      <c r="T76" s="94">
        <v>490</v>
      </c>
      <c r="U76" s="63">
        <v>52</v>
      </c>
      <c r="V76" s="61">
        <f t="shared" si="62"/>
        <v>0.10612244897959183</v>
      </c>
      <c r="W76" s="63">
        <v>438</v>
      </c>
      <c r="X76" s="61">
        <f t="shared" si="63"/>
        <v>0.89387755102040811</v>
      </c>
      <c r="Y76" s="94">
        <v>355</v>
      </c>
      <c r="Z76" s="63">
        <v>16</v>
      </c>
      <c r="AA76" s="61">
        <f t="shared" si="64"/>
        <v>4.507042253521127E-2</v>
      </c>
      <c r="AB76" s="63">
        <v>339</v>
      </c>
      <c r="AC76" s="61">
        <f t="shared" si="65"/>
        <v>0.95492957746478868</v>
      </c>
      <c r="AD76" s="94">
        <v>263</v>
      </c>
      <c r="AE76" s="63">
        <v>3</v>
      </c>
      <c r="AF76" s="61">
        <f t="shared" si="66"/>
        <v>1.1406844106463879E-2</v>
      </c>
      <c r="AG76" s="63">
        <v>260</v>
      </c>
      <c r="AH76" s="61">
        <f t="shared" si="67"/>
        <v>0.98859315589353614</v>
      </c>
      <c r="AI76" s="94">
        <v>206</v>
      </c>
      <c r="AJ76" s="63">
        <v>1</v>
      </c>
      <c r="AK76" s="61">
        <f t="shared" si="68"/>
        <v>4.8543689320388345E-3</v>
      </c>
      <c r="AL76" s="63">
        <v>205</v>
      </c>
      <c r="AM76" s="61">
        <f t="shared" si="69"/>
        <v>0.99514563106796117</v>
      </c>
      <c r="AN76" s="94">
        <f t="shared" si="70"/>
        <v>2282</v>
      </c>
      <c r="AO76" s="63">
        <f t="shared" si="71"/>
        <v>210</v>
      </c>
      <c r="AP76" s="61">
        <f t="shared" si="72"/>
        <v>9.202453987730061E-2</v>
      </c>
      <c r="AQ76" s="62">
        <f t="shared" si="55"/>
        <v>2072</v>
      </c>
      <c r="AR76" s="61">
        <f t="shared" si="73"/>
        <v>0.90797546012269936</v>
      </c>
      <c r="AS76" s="90"/>
      <c r="AT76" s="264"/>
      <c r="AU76" s="321"/>
      <c r="AV76" s="11" t="s">
        <v>129</v>
      </c>
      <c r="AW76" s="204">
        <v>1795</v>
      </c>
      <c r="AX76" s="38">
        <v>171</v>
      </c>
      <c r="AY76" s="84">
        <v>9.5264623955431754E-2</v>
      </c>
      <c r="AZ76" s="38">
        <v>1624</v>
      </c>
      <c r="BA76" s="84">
        <v>0.90473537604456822</v>
      </c>
      <c r="BB76" s="90"/>
      <c r="BC76" s="53">
        <v>71</v>
      </c>
      <c r="BD76" s="32" t="s">
        <v>49</v>
      </c>
      <c r="BE76" s="36">
        <f t="shared" si="74"/>
        <v>0.13735343383584589</v>
      </c>
      <c r="BF76" s="36">
        <f t="shared" si="78"/>
        <v>0.12291086350974931</v>
      </c>
      <c r="BG76" s="36">
        <f t="shared" si="75"/>
        <v>0.86264656616415414</v>
      </c>
      <c r="BH76" s="36">
        <f t="shared" si="79"/>
        <v>0.87708913649025066</v>
      </c>
      <c r="BI76" s="36">
        <f t="shared" si="76"/>
        <v>0.16475095785440613</v>
      </c>
      <c r="BJ76" s="36">
        <f t="shared" si="80"/>
        <v>0.15077605321507762</v>
      </c>
      <c r="BK76" s="36">
        <f t="shared" si="77"/>
        <v>0.83524904214559392</v>
      </c>
      <c r="BL76" s="36">
        <f t="shared" si="81"/>
        <v>0.84922394678492241</v>
      </c>
    </row>
    <row r="77" spans="1:64" s="12" customFormat="1" ht="13.5" customHeight="1">
      <c r="B77" s="265"/>
      <c r="C77" s="322"/>
      <c r="D77" s="70" t="s">
        <v>128</v>
      </c>
      <c r="E77" s="95">
        <v>32</v>
      </c>
      <c r="F77" s="69">
        <v>2</v>
      </c>
      <c r="G77" s="13">
        <f t="shared" si="56"/>
        <v>6.25E-2</v>
      </c>
      <c r="H77" s="69">
        <v>30</v>
      </c>
      <c r="I77" s="13">
        <f t="shared" si="57"/>
        <v>0.9375</v>
      </c>
      <c r="J77" s="95">
        <v>77</v>
      </c>
      <c r="K77" s="69">
        <v>10</v>
      </c>
      <c r="L77" s="13">
        <f t="shared" si="58"/>
        <v>0.12987012987012986</v>
      </c>
      <c r="M77" s="69">
        <v>67</v>
      </c>
      <c r="N77" s="13">
        <f t="shared" si="59"/>
        <v>0.87012987012987009</v>
      </c>
      <c r="O77" s="95">
        <v>5049</v>
      </c>
      <c r="P77" s="69">
        <v>859</v>
      </c>
      <c r="Q77" s="13">
        <f t="shared" si="60"/>
        <v>0.17013269954446425</v>
      </c>
      <c r="R77" s="69">
        <v>4190</v>
      </c>
      <c r="S77" s="13">
        <f t="shared" si="61"/>
        <v>0.82986730045553569</v>
      </c>
      <c r="T77" s="95">
        <v>3710</v>
      </c>
      <c r="U77" s="69">
        <v>483</v>
      </c>
      <c r="V77" s="13">
        <f t="shared" si="62"/>
        <v>0.13018867924528302</v>
      </c>
      <c r="W77" s="69">
        <v>3227</v>
      </c>
      <c r="X77" s="13">
        <f t="shared" si="63"/>
        <v>0.86981132075471701</v>
      </c>
      <c r="Y77" s="95">
        <v>2619</v>
      </c>
      <c r="Z77" s="69">
        <v>229</v>
      </c>
      <c r="AA77" s="13">
        <f t="shared" si="64"/>
        <v>8.743795341733486E-2</v>
      </c>
      <c r="AB77" s="69">
        <v>2390</v>
      </c>
      <c r="AC77" s="13">
        <f t="shared" si="65"/>
        <v>0.91256204658266515</v>
      </c>
      <c r="AD77" s="95">
        <v>1334</v>
      </c>
      <c r="AE77" s="69">
        <v>71</v>
      </c>
      <c r="AF77" s="13">
        <f t="shared" si="66"/>
        <v>5.3223388305847073E-2</v>
      </c>
      <c r="AG77" s="69">
        <v>1263</v>
      </c>
      <c r="AH77" s="13">
        <f t="shared" si="67"/>
        <v>0.94677661169415295</v>
      </c>
      <c r="AI77" s="95">
        <v>562</v>
      </c>
      <c r="AJ77" s="69">
        <v>5</v>
      </c>
      <c r="AK77" s="13">
        <f t="shared" si="68"/>
        <v>8.8967971530249119E-3</v>
      </c>
      <c r="AL77" s="69">
        <v>557</v>
      </c>
      <c r="AM77" s="13">
        <f t="shared" si="69"/>
        <v>0.99110320284697506</v>
      </c>
      <c r="AN77" s="95">
        <f t="shared" si="70"/>
        <v>13383</v>
      </c>
      <c r="AO77" s="69">
        <f t="shared" si="71"/>
        <v>1659</v>
      </c>
      <c r="AP77" s="13">
        <f t="shared" si="72"/>
        <v>0.1239632369423896</v>
      </c>
      <c r="AQ77" s="33">
        <f t="shared" si="55"/>
        <v>11724</v>
      </c>
      <c r="AR77" s="13">
        <f t="shared" si="73"/>
        <v>0.87603676305761036</v>
      </c>
      <c r="AS77" s="90"/>
      <c r="AT77" s="265"/>
      <c r="AU77" s="322"/>
      <c r="AV77" s="147" t="s">
        <v>67</v>
      </c>
      <c r="AW77" s="204">
        <v>12320</v>
      </c>
      <c r="AX77" s="38">
        <v>1362</v>
      </c>
      <c r="AY77" s="84">
        <v>0.11055194805194805</v>
      </c>
      <c r="AZ77" s="38">
        <v>10958</v>
      </c>
      <c r="BA77" s="84">
        <v>0.88944805194805199</v>
      </c>
      <c r="BB77" s="90"/>
      <c r="BC77" s="53">
        <v>72</v>
      </c>
      <c r="BD77" s="32" t="s">
        <v>27</v>
      </c>
      <c r="BE77" s="36">
        <f t="shared" si="74"/>
        <v>0.29652042360060515</v>
      </c>
      <c r="BF77" s="36">
        <f t="shared" si="78"/>
        <v>0.27302100161550891</v>
      </c>
      <c r="BG77" s="36">
        <f t="shared" si="75"/>
        <v>0.70347957639939485</v>
      </c>
      <c r="BH77" s="36">
        <f t="shared" si="79"/>
        <v>0.72697899838449109</v>
      </c>
      <c r="BI77" s="36">
        <f t="shared" si="76"/>
        <v>0.23509933774834438</v>
      </c>
      <c r="BJ77" s="36">
        <f t="shared" si="80"/>
        <v>0.23333333333333334</v>
      </c>
      <c r="BK77" s="36">
        <f t="shared" si="77"/>
        <v>0.76490066225165565</v>
      </c>
      <c r="BL77" s="36">
        <f t="shared" si="81"/>
        <v>0.76666666666666672</v>
      </c>
    </row>
    <row r="78" spans="1:64" s="12" customFormat="1" ht="13.5" customHeight="1">
      <c r="B78" s="263">
        <v>25</v>
      </c>
      <c r="C78" s="320" t="s">
        <v>115</v>
      </c>
      <c r="D78" s="74" t="s">
        <v>130</v>
      </c>
      <c r="E78" s="93">
        <v>9</v>
      </c>
      <c r="F78" s="73">
        <v>1</v>
      </c>
      <c r="G78" s="71">
        <f t="shared" si="56"/>
        <v>0.1111111111111111</v>
      </c>
      <c r="H78" s="73">
        <v>8</v>
      </c>
      <c r="I78" s="71">
        <f t="shared" si="57"/>
        <v>0.88888888888888884</v>
      </c>
      <c r="J78" s="93">
        <v>23</v>
      </c>
      <c r="K78" s="73">
        <v>5</v>
      </c>
      <c r="L78" s="71">
        <f t="shared" si="58"/>
        <v>0.21739130434782608</v>
      </c>
      <c r="M78" s="73">
        <v>18</v>
      </c>
      <c r="N78" s="71">
        <f t="shared" si="59"/>
        <v>0.78260869565217395</v>
      </c>
      <c r="O78" s="93">
        <v>2594</v>
      </c>
      <c r="P78" s="73">
        <v>526</v>
      </c>
      <c r="Q78" s="71">
        <f t="shared" si="60"/>
        <v>0.2027756360832691</v>
      </c>
      <c r="R78" s="73">
        <v>2068</v>
      </c>
      <c r="S78" s="71">
        <f t="shared" si="61"/>
        <v>0.7972243639167309</v>
      </c>
      <c r="T78" s="93">
        <v>2199</v>
      </c>
      <c r="U78" s="73">
        <v>364</v>
      </c>
      <c r="V78" s="71">
        <f t="shared" si="62"/>
        <v>0.16552978626648476</v>
      </c>
      <c r="W78" s="73">
        <v>1835</v>
      </c>
      <c r="X78" s="71">
        <f t="shared" si="63"/>
        <v>0.83447021373351526</v>
      </c>
      <c r="Y78" s="93">
        <v>1471</v>
      </c>
      <c r="Z78" s="73">
        <v>204</v>
      </c>
      <c r="AA78" s="71">
        <f t="shared" si="64"/>
        <v>0.13868116927260368</v>
      </c>
      <c r="AB78" s="73">
        <v>1267</v>
      </c>
      <c r="AC78" s="71">
        <f t="shared" si="65"/>
        <v>0.86131883072739635</v>
      </c>
      <c r="AD78" s="93">
        <v>780</v>
      </c>
      <c r="AE78" s="73">
        <v>86</v>
      </c>
      <c r="AF78" s="71">
        <f t="shared" si="66"/>
        <v>0.11025641025641025</v>
      </c>
      <c r="AG78" s="73">
        <v>694</v>
      </c>
      <c r="AH78" s="71">
        <f t="shared" si="67"/>
        <v>0.88974358974358969</v>
      </c>
      <c r="AI78" s="93">
        <v>278</v>
      </c>
      <c r="AJ78" s="73">
        <v>15</v>
      </c>
      <c r="AK78" s="71">
        <f t="shared" si="68"/>
        <v>5.3956834532374098E-2</v>
      </c>
      <c r="AL78" s="73">
        <v>263</v>
      </c>
      <c r="AM78" s="71">
        <f t="shared" si="69"/>
        <v>0.9460431654676259</v>
      </c>
      <c r="AN78" s="93">
        <f t="shared" si="70"/>
        <v>7354</v>
      </c>
      <c r="AO78" s="73">
        <f t="shared" si="71"/>
        <v>1201</v>
      </c>
      <c r="AP78" s="71">
        <f t="shared" si="72"/>
        <v>0.16331248300244763</v>
      </c>
      <c r="AQ78" s="72">
        <f t="shared" si="55"/>
        <v>6153</v>
      </c>
      <c r="AR78" s="71">
        <f t="shared" si="73"/>
        <v>0.83668751699755239</v>
      </c>
      <c r="AS78" s="90"/>
      <c r="AT78" s="263">
        <v>25</v>
      </c>
      <c r="AU78" s="320" t="s">
        <v>115</v>
      </c>
      <c r="AV78" s="11" t="s">
        <v>123</v>
      </c>
      <c r="AW78" s="204">
        <v>7016</v>
      </c>
      <c r="AX78" s="38">
        <v>1050</v>
      </c>
      <c r="AY78" s="84">
        <v>0.14965792474344355</v>
      </c>
      <c r="AZ78" s="38">
        <v>5966</v>
      </c>
      <c r="BA78" s="84">
        <v>0.85034207525655647</v>
      </c>
      <c r="BB78" s="90"/>
      <c r="BC78" s="53">
        <v>73</v>
      </c>
      <c r="BD78" s="32" t="s">
        <v>28</v>
      </c>
      <c r="BE78" s="36">
        <f t="shared" si="74"/>
        <v>0.33728746540134441</v>
      </c>
      <c r="BF78" s="36">
        <f t="shared" si="78"/>
        <v>0.32073170731707318</v>
      </c>
      <c r="BG78" s="36">
        <f t="shared" si="75"/>
        <v>0.66271253459865564</v>
      </c>
      <c r="BH78" s="36">
        <f t="shared" si="79"/>
        <v>0.67926829268292688</v>
      </c>
      <c r="BI78" s="36">
        <f t="shared" si="76"/>
        <v>0.24568965517241378</v>
      </c>
      <c r="BJ78" s="36">
        <f t="shared" si="80"/>
        <v>0.27100271002710025</v>
      </c>
      <c r="BK78" s="36">
        <f t="shared" si="77"/>
        <v>0.75431034482758619</v>
      </c>
      <c r="BL78" s="36">
        <f t="shared" si="81"/>
        <v>0.7289972899728997</v>
      </c>
    </row>
    <row r="79" spans="1:64" s="12" customFormat="1" ht="13.5" customHeight="1">
      <c r="B79" s="264"/>
      <c r="C79" s="321"/>
      <c r="D79" s="64" t="s">
        <v>129</v>
      </c>
      <c r="E79" s="94">
        <v>3</v>
      </c>
      <c r="F79" s="63">
        <v>1</v>
      </c>
      <c r="G79" s="61">
        <f t="shared" si="56"/>
        <v>0.33333333333333331</v>
      </c>
      <c r="H79" s="63">
        <v>2</v>
      </c>
      <c r="I79" s="61">
        <f t="shared" si="57"/>
        <v>0.66666666666666663</v>
      </c>
      <c r="J79" s="94">
        <v>3</v>
      </c>
      <c r="K79" s="63">
        <v>0</v>
      </c>
      <c r="L79" s="61">
        <f t="shared" si="58"/>
        <v>0</v>
      </c>
      <c r="M79" s="63">
        <v>3</v>
      </c>
      <c r="N79" s="61">
        <f t="shared" si="59"/>
        <v>1</v>
      </c>
      <c r="O79" s="94">
        <v>643</v>
      </c>
      <c r="P79" s="63">
        <v>76</v>
      </c>
      <c r="Q79" s="61">
        <f t="shared" si="60"/>
        <v>0.1181959564541213</v>
      </c>
      <c r="R79" s="63">
        <v>567</v>
      </c>
      <c r="S79" s="61">
        <f t="shared" si="61"/>
        <v>0.88180404354587871</v>
      </c>
      <c r="T79" s="94">
        <v>389</v>
      </c>
      <c r="U79" s="63">
        <v>43</v>
      </c>
      <c r="V79" s="61">
        <f t="shared" si="62"/>
        <v>0.11053984575835475</v>
      </c>
      <c r="W79" s="63">
        <v>346</v>
      </c>
      <c r="X79" s="61">
        <f t="shared" si="63"/>
        <v>0.88946015424164526</v>
      </c>
      <c r="Y79" s="94">
        <v>259</v>
      </c>
      <c r="Z79" s="63">
        <v>10</v>
      </c>
      <c r="AA79" s="61">
        <f t="shared" si="64"/>
        <v>3.8610038610038609E-2</v>
      </c>
      <c r="AB79" s="63">
        <v>249</v>
      </c>
      <c r="AC79" s="61">
        <f t="shared" si="65"/>
        <v>0.96138996138996136</v>
      </c>
      <c r="AD79" s="94">
        <v>213</v>
      </c>
      <c r="AE79" s="63">
        <v>3</v>
      </c>
      <c r="AF79" s="61">
        <f t="shared" si="66"/>
        <v>1.4084507042253521E-2</v>
      </c>
      <c r="AG79" s="63">
        <v>210</v>
      </c>
      <c r="AH79" s="61">
        <f t="shared" si="67"/>
        <v>0.9859154929577465</v>
      </c>
      <c r="AI79" s="94">
        <v>203</v>
      </c>
      <c r="AJ79" s="63">
        <v>0</v>
      </c>
      <c r="AK79" s="61">
        <f t="shared" si="68"/>
        <v>0</v>
      </c>
      <c r="AL79" s="63">
        <v>203</v>
      </c>
      <c r="AM79" s="61">
        <f t="shared" si="69"/>
        <v>1</v>
      </c>
      <c r="AN79" s="94">
        <f t="shared" si="70"/>
        <v>1713</v>
      </c>
      <c r="AO79" s="63">
        <f t="shared" si="71"/>
        <v>133</v>
      </c>
      <c r="AP79" s="61">
        <f t="shared" si="72"/>
        <v>7.7641564506713362E-2</v>
      </c>
      <c r="AQ79" s="62">
        <f t="shared" si="55"/>
        <v>1580</v>
      </c>
      <c r="AR79" s="61">
        <f t="shared" si="73"/>
        <v>0.92235843549328667</v>
      </c>
      <c r="AS79" s="90"/>
      <c r="AT79" s="264"/>
      <c r="AU79" s="321"/>
      <c r="AV79" s="11" t="s">
        <v>129</v>
      </c>
      <c r="AW79" s="204">
        <v>1226</v>
      </c>
      <c r="AX79" s="38">
        <v>115</v>
      </c>
      <c r="AY79" s="84">
        <v>9.380097879282219E-2</v>
      </c>
      <c r="AZ79" s="38">
        <v>1111</v>
      </c>
      <c r="BA79" s="84">
        <v>0.90619902120717777</v>
      </c>
      <c r="BB79" s="90"/>
      <c r="BC79" s="53">
        <v>74</v>
      </c>
      <c r="BD79" s="32" t="s">
        <v>29</v>
      </c>
      <c r="BE79" s="36">
        <f t="shared" si="74"/>
        <v>0.346483704974271</v>
      </c>
      <c r="BF79" s="36">
        <f t="shared" si="78"/>
        <v>0.34706959706959706</v>
      </c>
      <c r="BG79" s="36">
        <f t="shared" si="75"/>
        <v>0.65351629502572894</v>
      </c>
      <c r="BH79" s="36">
        <f t="shared" si="79"/>
        <v>0.65293040293040294</v>
      </c>
      <c r="BI79" s="36">
        <f t="shared" si="76"/>
        <v>0.24806201550387597</v>
      </c>
      <c r="BJ79" s="36">
        <f t="shared" si="80"/>
        <v>0.33175355450236965</v>
      </c>
      <c r="BK79" s="36">
        <f t="shared" si="77"/>
        <v>0.75193798449612403</v>
      </c>
      <c r="BL79" s="36">
        <f t="shared" si="81"/>
        <v>0.66824644549763035</v>
      </c>
    </row>
    <row r="80" spans="1:64" s="12" customFormat="1" ht="13.5" customHeight="1">
      <c r="B80" s="265"/>
      <c r="C80" s="322"/>
      <c r="D80" s="70" t="s">
        <v>128</v>
      </c>
      <c r="E80" s="95">
        <v>12</v>
      </c>
      <c r="F80" s="69">
        <v>2</v>
      </c>
      <c r="G80" s="13">
        <f t="shared" si="56"/>
        <v>0.16666666666666666</v>
      </c>
      <c r="H80" s="69">
        <v>10</v>
      </c>
      <c r="I80" s="13">
        <f t="shared" si="57"/>
        <v>0.83333333333333337</v>
      </c>
      <c r="J80" s="95">
        <v>26</v>
      </c>
      <c r="K80" s="69">
        <v>5</v>
      </c>
      <c r="L80" s="13">
        <f t="shared" si="58"/>
        <v>0.19230769230769232</v>
      </c>
      <c r="M80" s="69">
        <v>21</v>
      </c>
      <c r="N80" s="13">
        <f t="shared" si="59"/>
        <v>0.80769230769230771</v>
      </c>
      <c r="O80" s="95">
        <v>3237</v>
      </c>
      <c r="P80" s="69">
        <v>602</v>
      </c>
      <c r="Q80" s="13">
        <f t="shared" si="60"/>
        <v>0.18597466790237874</v>
      </c>
      <c r="R80" s="69">
        <v>2635</v>
      </c>
      <c r="S80" s="13">
        <f t="shared" si="61"/>
        <v>0.81402533209762129</v>
      </c>
      <c r="T80" s="95">
        <v>2588</v>
      </c>
      <c r="U80" s="69">
        <v>407</v>
      </c>
      <c r="V80" s="13">
        <f t="shared" si="62"/>
        <v>0.15726429675425038</v>
      </c>
      <c r="W80" s="69">
        <v>2181</v>
      </c>
      <c r="X80" s="13">
        <f t="shared" si="63"/>
        <v>0.84273570324574965</v>
      </c>
      <c r="Y80" s="95">
        <v>1730</v>
      </c>
      <c r="Z80" s="69">
        <v>214</v>
      </c>
      <c r="AA80" s="13">
        <f t="shared" si="64"/>
        <v>0.12369942196531791</v>
      </c>
      <c r="AB80" s="69">
        <v>1516</v>
      </c>
      <c r="AC80" s="13">
        <f t="shared" si="65"/>
        <v>0.87630057803468209</v>
      </c>
      <c r="AD80" s="95">
        <v>993</v>
      </c>
      <c r="AE80" s="69">
        <v>89</v>
      </c>
      <c r="AF80" s="13">
        <f t="shared" si="66"/>
        <v>8.9627391742195361E-2</v>
      </c>
      <c r="AG80" s="69">
        <v>904</v>
      </c>
      <c r="AH80" s="13">
        <f t="shared" si="67"/>
        <v>0.91037260825780464</v>
      </c>
      <c r="AI80" s="95">
        <v>481</v>
      </c>
      <c r="AJ80" s="69">
        <v>15</v>
      </c>
      <c r="AK80" s="13">
        <f t="shared" si="68"/>
        <v>3.1185031185031187E-2</v>
      </c>
      <c r="AL80" s="69">
        <v>466</v>
      </c>
      <c r="AM80" s="13">
        <f t="shared" si="69"/>
        <v>0.96881496881496887</v>
      </c>
      <c r="AN80" s="95">
        <f t="shared" si="70"/>
        <v>9067</v>
      </c>
      <c r="AO80" s="69">
        <f t="shared" si="71"/>
        <v>1334</v>
      </c>
      <c r="AP80" s="13">
        <f t="shared" si="72"/>
        <v>0.147126943862358</v>
      </c>
      <c r="AQ80" s="33">
        <f t="shared" si="55"/>
        <v>7733</v>
      </c>
      <c r="AR80" s="13">
        <f t="shared" si="73"/>
        <v>0.85287305613764197</v>
      </c>
      <c r="AS80" s="90"/>
      <c r="AT80" s="265"/>
      <c r="AU80" s="322"/>
      <c r="AV80" s="147" t="s">
        <v>67</v>
      </c>
      <c r="AW80" s="204">
        <v>8242</v>
      </c>
      <c r="AX80" s="38">
        <v>1165</v>
      </c>
      <c r="AY80" s="84">
        <v>0.141349187090512</v>
      </c>
      <c r="AZ80" s="38">
        <v>7077</v>
      </c>
      <c r="BA80" s="84">
        <v>0.85865081290948797</v>
      </c>
      <c r="BB80" s="90"/>
      <c r="BC80" s="53">
        <v>75</v>
      </c>
      <c r="BD80" s="76" t="s">
        <v>192</v>
      </c>
      <c r="BE80" s="36">
        <f t="shared" si="74"/>
        <v>0.23346069467078409</v>
      </c>
      <c r="BF80" s="36">
        <f t="shared" si="78"/>
        <v>0.22078504936347224</v>
      </c>
      <c r="BG80" s="36">
        <f t="shared" si="75"/>
        <v>0.76653930532921588</v>
      </c>
      <c r="BH80" s="36">
        <f t="shared" si="79"/>
        <v>0.77921495063652779</v>
      </c>
      <c r="BI80" s="36">
        <f t="shared" si="76"/>
        <v>0.15873151939329153</v>
      </c>
      <c r="BJ80" s="36">
        <f t="shared" si="80"/>
        <v>0.16630035766685719</v>
      </c>
      <c r="BK80" s="36">
        <f t="shared" si="77"/>
        <v>0.84126848060670845</v>
      </c>
      <c r="BL80" s="36">
        <f t="shared" si="81"/>
        <v>0.83369964233314287</v>
      </c>
    </row>
    <row r="81" spans="2:54" s="12" customFormat="1" ht="13.5" customHeight="1">
      <c r="B81" s="263">
        <v>26</v>
      </c>
      <c r="C81" s="320" t="s">
        <v>30</v>
      </c>
      <c r="D81" s="74" t="s">
        <v>130</v>
      </c>
      <c r="E81" s="93">
        <v>243</v>
      </c>
      <c r="F81" s="73">
        <v>40</v>
      </c>
      <c r="G81" s="71">
        <f t="shared" si="56"/>
        <v>0.16460905349794239</v>
      </c>
      <c r="H81" s="73">
        <v>203</v>
      </c>
      <c r="I81" s="71">
        <f t="shared" si="57"/>
        <v>0.83539094650205759</v>
      </c>
      <c r="J81" s="93">
        <v>639</v>
      </c>
      <c r="K81" s="73">
        <v>81</v>
      </c>
      <c r="L81" s="71">
        <f t="shared" si="58"/>
        <v>0.12676056338028169</v>
      </c>
      <c r="M81" s="73">
        <v>558</v>
      </c>
      <c r="N81" s="71">
        <f t="shared" si="59"/>
        <v>0.87323943661971826</v>
      </c>
      <c r="O81" s="93">
        <v>41261</v>
      </c>
      <c r="P81" s="73">
        <v>11521</v>
      </c>
      <c r="Q81" s="71">
        <f t="shared" si="60"/>
        <v>0.27922251036087348</v>
      </c>
      <c r="R81" s="73">
        <v>29740</v>
      </c>
      <c r="S81" s="71">
        <f t="shared" si="61"/>
        <v>0.72077748963912658</v>
      </c>
      <c r="T81" s="93">
        <v>36379</v>
      </c>
      <c r="U81" s="73">
        <v>8443</v>
      </c>
      <c r="V81" s="71">
        <f t="shared" si="62"/>
        <v>0.23208444432227385</v>
      </c>
      <c r="W81" s="73">
        <v>27936</v>
      </c>
      <c r="X81" s="71">
        <f t="shared" si="63"/>
        <v>0.76791555567772618</v>
      </c>
      <c r="Y81" s="93">
        <v>21404</v>
      </c>
      <c r="Z81" s="73">
        <v>3671</v>
      </c>
      <c r="AA81" s="71">
        <f t="shared" si="64"/>
        <v>0.17150999813119044</v>
      </c>
      <c r="AB81" s="73">
        <v>17733</v>
      </c>
      <c r="AC81" s="71">
        <f t="shared" si="65"/>
        <v>0.82849000186880961</v>
      </c>
      <c r="AD81" s="93">
        <v>9448</v>
      </c>
      <c r="AE81" s="73">
        <v>1079</v>
      </c>
      <c r="AF81" s="71">
        <f t="shared" si="66"/>
        <v>0.11420406435224387</v>
      </c>
      <c r="AG81" s="73">
        <v>8369</v>
      </c>
      <c r="AH81" s="71">
        <f t="shared" si="67"/>
        <v>0.88579593564775616</v>
      </c>
      <c r="AI81" s="93">
        <v>2925</v>
      </c>
      <c r="AJ81" s="73">
        <v>229</v>
      </c>
      <c r="AK81" s="71">
        <f t="shared" si="68"/>
        <v>7.8290598290598284E-2</v>
      </c>
      <c r="AL81" s="73">
        <v>2696</v>
      </c>
      <c r="AM81" s="71">
        <f t="shared" si="69"/>
        <v>0.92170940170940174</v>
      </c>
      <c r="AN81" s="93">
        <f t="shared" si="70"/>
        <v>112299</v>
      </c>
      <c r="AO81" s="73">
        <f t="shared" si="71"/>
        <v>25064</v>
      </c>
      <c r="AP81" s="71">
        <f t="shared" si="72"/>
        <v>0.22318987702472862</v>
      </c>
      <c r="AQ81" s="72">
        <f t="shared" si="55"/>
        <v>87235</v>
      </c>
      <c r="AR81" s="71">
        <f t="shared" si="73"/>
        <v>0.77681012297527141</v>
      </c>
      <c r="AS81" s="90"/>
      <c r="AT81" s="263">
        <v>26</v>
      </c>
      <c r="AU81" s="320" t="s">
        <v>30</v>
      </c>
      <c r="AV81" s="11" t="s">
        <v>123</v>
      </c>
      <c r="AW81" s="204">
        <v>106989</v>
      </c>
      <c r="AX81" s="38">
        <v>22277</v>
      </c>
      <c r="AY81" s="84">
        <v>0.20821766723681873</v>
      </c>
      <c r="AZ81" s="38">
        <v>84712</v>
      </c>
      <c r="BA81" s="84">
        <v>0.79178233276318122</v>
      </c>
      <c r="BB81" s="90"/>
    </row>
    <row r="82" spans="2:54" s="12" customFormat="1" ht="13.5" customHeight="1">
      <c r="B82" s="264"/>
      <c r="C82" s="321"/>
      <c r="D82" s="64" t="s">
        <v>129</v>
      </c>
      <c r="E82" s="94">
        <v>31</v>
      </c>
      <c r="F82" s="63">
        <v>3</v>
      </c>
      <c r="G82" s="61">
        <f t="shared" si="56"/>
        <v>9.6774193548387094E-2</v>
      </c>
      <c r="H82" s="63">
        <v>28</v>
      </c>
      <c r="I82" s="61">
        <f t="shared" si="57"/>
        <v>0.90322580645161288</v>
      </c>
      <c r="J82" s="94">
        <v>97</v>
      </c>
      <c r="K82" s="63">
        <v>14</v>
      </c>
      <c r="L82" s="61">
        <f t="shared" si="58"/>
        <v>0.14432989690721648</v>
      </c>
      <c r="M82" s="63">
        <v>83</v>
      </c>
      <c r="N82" s="61">
        <f t="shared" si="59"/>
        <v>0.85567010309278346</v>
      </c>
      <c r="O82" s="94">
        <v>9299</v>
      </c>
      <c r="P82" s="63">
        <v>1957</v>
      </c>
      <c r="Q82" s="61">
        <f t="shared" si="60"/>
        <v>0.21045273685342511</v>
      </c>
      <c r="R82" s="63">
        <v>7342</v>
      </c>
      <c r="S82" s="61">
        <f t="shared" si="61"/>
        <v>0.78954726314657486</v>
      </c>
      <c r="T82" s="94">
        <v>5151</v>
      </c>
      <c r="U82" s="63">
        <v>1002</v>
      </c>
      <c r="V82" s="61">
        <f t="shared" si="62"/>
        <v>0.19452533488642981</v>
      </c>
      <c r="W82" s="63">
        <v>4149</v>
      </c>
      <c r="X82" s="61">
        <f t="shared" si="63"/>
        <v>0.80547466511357013</v>
      </c>
      <c r="Y82" s="94">
        <v>2884</v>
      </c>
      <c r="Z82" s="63">
        <v>286</v>
      </c>
      <c r="AA82" s="61">
        <f t="shared" si="64"/>
        <v>9.916782246879334E-2</v>
      </c>
      <c r="AB82" s="63">
        <v>2598</v>
      </c>
      <c r="AC82" s="61">
        <f t="shared" si="65"/>
        <v>0.9008321775312067</v>
      </c>
      <c r="AD82" s="94">
        <v>1832</v>
      </c>
      <c r="AE82" s="63">
        <v>65</v>
      </c>
      <c r="AF82" s="61">
        <f t="shared" si="66"/>
        <v>3.5480349344978165E-2</v>
      </c>
      <c r="AG82" s="63">
        <v>1767</v>
      </c>
      <c r="AH82" s="61">
        <f t="shared" si="67"/>
        <v>0.96451965065502188</v>
      </c>
      <c r="AI82" s="94">
        <v>1558</v>
      </c>
      <c r="AJ82" s="63">
        <v>12</v>
      </c>
      <c r="AK82" s="61">
        <f t="shared" si="68"/>
        <v>7.7021822849807449E-3</v>
      </c>
      <c r="AL82" s="63">
        <v>1546</v>
      </c>
      <c r="AM82" s="61">
        <f t="shared" si="69"/>
        <v>0.99229781771501924</v>
      </c>
      <c r="AN82" s="94">
        <f t="shared" si="70"/>
        <v>20852</v>
      </c>
      <c r="AO82" s="63">
        <f t="shared" si="71"/>
        <v>3339</v>
      </c>
      <c r="AP82" s="61">
        <f t="shared" si="72"/>
        <v>0.16012852484174181</v>
      </c>
      <c r="AQ82" s="62">
        <f t="shared" si="55"/>
        <v>17513</v>
      </c>
      <c r="AR82" s="61">
        <f t="shared" si="73"/>
        <v>0.83987147515825822</v>
      </c>
      <c r="AS82" s="90"/>
      <c r="AT82" s="264"/>
      <c r="AU82" s="321"/>
      <c r="AV82" s="11" t="s">
        <v>129</v>
      </c>
      <c r="AW82" s="204">
        <v>17749</v>
      </c>
      <c r="AX82" s="38">
        <v>3100</v>
      </c>
      <c r="AY82" s="84">
        <v>0.17465772719589837</v>
      </c>
      <c r="AZ82" s="38">
        <v>14649</v>
      </c>
      <c r="BA82" s="84">
        <v>0.82534227280410166</v>
      </c>
      <c r="BB82" s="90"/>
    </row>
    <row r="83" spans="2:54" s="12" customFormat="1" ht="13.5" customHeight="1">
      <c r="B83" s="265"/>
      <c r="C83" s="322"/>
      <c r="D83" s="70" t="s">
        <v>128</v>
      </c>
      <c r="E83" s="95">
        <v>274</v>
      </c>
      <c r="F83" s="69">
        <v>43</v>
      </c>
      <c r="G83" s="13">
        <f t="shared" si="56"/>
        <v>0.15693430656934307</v>
      </c>
      <c r="H83" s="69">
        <v>231</v>
      </c>
      <c r="I83" s="13">
        <f t="shared" si="57"/>
        <v>0.84306569343065696</v>
      </c>
      <c r="J83" s="95">
        <v>736</v>
      </c>
      <c r="K83" s="69">
        <v>95</v>
      </c>
      <c r="L83" s="13">
        <f t="shared" si="58"/>
        <v>0.12907608695652173</v>
      </c>
      <c r="M83" s="69">
        <v>641</v>
      </c>
      <c r="N83" s="13">
        <f t="shared" si="59"/>
        <v>0.87092391304347827</v>
      </c>
      <c r="O83" s="95">
        <v>50560</v>
      </c>
      <c r="P83" s="69">
        <v>13478</v>
      </c>
      <c r="Q83" s="13">
        <f t="shared" si="60"/>
        <v>0.2665743670886076</v>
      </c>
      <c r="R83" s="69">
        <v>37082</v>
      </c>
      <c r="S83" s="13">
        <f t="shared" si="61"/>
        <v>0.7334256329113924</v>
      </c>
      <c r="T83" s="95">
        <v>41530</v>
      </c>
      <c r="U83" s="69">
        <v>9445</v>
      </c>
      <c r="V83" s="13">
        <f t="shared" si="62"/>
        <v>0.2274259571394173</v>
      </c>
      <c r="W83" s="69">
        <v>32085</v>
      </c>
      <c r="X83" s="13">
        <f t="shared" si="63"/>
        <v>0.77257404286058273</v>
      </c>
      <c r="Y83" s="95">
        <v>24288</v>
      </c>
      <c r="Z83" s="69">
        <v>3957</v>
      </c>
      <c r="AA83" s="13">
        <f t="shared" si="64"/>
        <v>0.16291996047430829</v>
      </c>
      <c r="AB83" s="69">
        <v>20331</v>
      </c>
      <c r="AC83" s="13">
        <f t="shared" si="65"/>
        <v>0.83708003952569165</v>
      </c>
      <c r="AD83" s="95">
        <v>11280</v>
      </c>
      <c r="AE83" s="69">
        <v>1144</v>
      </c>
      <c r="AF83" s="13">
        <f t="shared" si="66"/>
        <v>0.10141843971631205</v>
      </c>
      <c r="AG83" s="69">
        <v>10136</v>
      </c>
      <c r="AH83" s="13">
        <f t="shared" si="67"/>
        <v>0.89858156028368796</v>
      </c>
      <c r="AI83" s="95">
        <v>4483</v>
      </c>
      <c r="AJ83" s="69">
        <v>241</v>
      </c>
      <c r="AK83" s="13">
        <f t="shared" si="68"/>
        <v>5.3758643765335713E-2</v>
      </c>
      <c r="AL83" s="69">
        <v>4242</v>
      </c>
      <c r="AM83" s="13">
        <f t="shared" si="69"/>
        <v>0.94624135623466432</v>
      </c>
      <c r="AN83" s="95">
        <f t="shared" si="70"/>
        <v>133151</v>
      </c>
      <c r="AO83" s="69">
        <f t="shared" si="71"/>
        <v>28403</v>
      </c>
      <c r="AP83" s="13">
        <f t="shared" si="72"/>
        <v>0.21331420717831634</v>
      </c>
      <c r="AQ83" s="33">
        <f t="shared" si="55"/>
        <v>104748</v>
      </c>
      <c r="AR83" s="13">
        <f t="shared" si="73"/>
        <v>0.7866857928216836</v>
      </c>
      <c r="AS83" s="90"/>
      <c r="AT83" s="265"/>
      <c r="AU83" s="322"/>
      <c r="AV83" s="147" t="s">
        <v>67</v>
      </c>
      <c r="AW83" s="204">
        <v>124738</v>
      </c>
      <c r="AX83" s="38">
        <v>25377</v>
      </c>
      <c r="AY83" s="84">
        <v>0.20344241530247398</v>
      </c>
      <c r="AZ83" s="38">
        <v>99361</v>
      </c>
      <c r="BA83" s="84">
        <v>0.79655758469752602</v>
      </c>
      <c r="BB83" s="90"/>
    </row>
    <row r="84" spans="2:54" s="12" customFormat="1" ht="13.5" customHeight="1">
      <c r="B84" s="263">
        <v>27</v>
      </c>
      <c r="C84" s="320" t="s">
        <v>31</v>
      </c>
      <c r="D84" s="74" t="s">
        <v>130</v>
      </c>
      <c r="E84" s="93">
        <v>51</v>
      </c>
      <c r="F84" s="73">
        <v>4</v>
      </c>
      <c r="G84" s="71">
        <f t="shared" si="56"/>
        <v>7.8431372549019607E-2</v>
      </c>
      <c r="H84" s="73">
        <v>47</v>
      </c>
      <c r="I84" s="71">
        <f t="shared" si="57"/>
        <v>0.92156862745098034</v>
      </c>
      <c r="J84" s="93">
        <v>115</v>
      </c>
      <c r="K84" s="73">
        <v>17</v>
      </c>
      <c r="L84" s="71">
        <f t="shared" si="58"/>
        <v>0.14782608695652175</v>
      </c>
      <c r="M84" s="73">
        <v>98</v>
      </c>
      <c r="N84" s="71">
        <f t="shared" si="59"/>
        <v>0.85217391304347823</v>
      </c>
      <c r="O84" s="93">
        <v>6398</v>
      </c>
      <c r="P84" s="73">
        <v>1587</v>
      </c>
      <c r="Q84" s="71">
        <f t="shared" si="60"/>
        <v>0.24804626445764302</v>
      </c>
      <c r="R84" s="73">
        <v>4811</v>
      </c>
      <c r="S84" s="71">
        <f t="shared" si="61"/>
        <v>0.751953735542357</v>
      </c>
      <c r="T84" s="93">
        <v>5572</v>
      </c>
      <c r="U84" s="73">
        <v>1229</v>
      </c>
      <c r="V84" s="71">
        <f t="shared" si="62"/>
        <v>0.22056712132089015</v>
      </c>
      <c r="W84" s="73">
        <v>4343</v>
      </c>
      <c r="X84" s="71">
        <f t="shared" si="63"/>
        <v>0.77943287867910982</v>
      </c>
      <c r="Y84" s="93">
        <v>3505</v>
      </c>
      <c r="Z84" s="73">
        <v>568</v>
      </c>
      <c r="AA84" s="71">
        <f t="shared" si="64"/>
        <v>0.16205420827389444</v>
      </c>
      <c r="AB84" s="73">
        <v>2937</v>
      </c>
      <c r="AC84" s="71">
        <f t="shared" si="65"/>
        <v>0.83794579172610562</v>
      </c>
      <c r="AD84" s="93">
        <v>1793</v>
      </c>
      <c r="AE84" s="73">
        <v>197</v>
      </c>
      <c r="AF84" s="71">
        <f t="shared" si="66"/>
        <v>0.10987172336865589</v>
      </c>
      <c r="AG84" s="73">
        <v>1596</v>
      </c>
      <c r="AH84" s="71">
        <f t="shared" si="67"/>
        <v>0.89012827663134408</v>
      </c>
      <c r="AI84" s="93">
        <v>593</v>
      </c>
      <c r="AJ84" s="73">
        <v>52</v>
      </c>
      <c r="AK84" s="71">
        <f t="shared" si="68"/>
        <v>8.7689713322091065E-2</v>
      </c>
      <c r="AL84" s="73">
        <v>541</v>
      </c>
      <c r="AM84" s="71">
        <f t="shared" si="69"/>
        <v>0.91231028667790892</v>
      </c>
      <c r="AN84" s="93">
        <f t="shared" si="70"/>
        <v>18027</v>
      </c>
      <c r="AO84" s="73">
        <f t="shared" si="71"/>
        <v>3654</v>
      </c>
      <c r="AP84" s="71">
        <f t="shared" si="72"/>
        <v>0.20269595606590116</v>
      </c>
      <c r="AQ84" s="72">
        <f t="shared" si="55"/>
        <v>14373</v>
      </c>
      <c r="AR84" s="71">
        <f t="shared" si="73"/>
        <v>0.79730404393409882</v>
      </c>
      <c r="AS84" s="90"/>
      <c r="AT84" s="263">
        <v>27</v>
      </c>
      <c r="AU84" s="320" t="s">
        <v>31</v>
      </c>
      <c r="AV84" s="11" t="s">
        <v>123</v>
      </c>
      <c r="AW84" s="204">
        <v>17340</v>
      </c>
      <c r="AX84" s="38">
        <v>3365</v>
      </c>
      <c r="AY84" s="84">
        <v>0.19405997693194926</v>
      </c>
      <c r="AZ84" s="38">
        <v>13975</v>
      </c>
      <c r="BA84" s="84">
        <v>0.80594002306805079</v>
      </c>
      <c r="BB84" s="90"/>
    </row>
    <row r="85" spans="2:54" s="12" customFormat="1" ht="13.5" customHeight="1">
      <c r="B85" s="264"/>
      <c r="C85" s="321"/>
      <c r="D85" s="64" t="s">
        <v>129</v>
      </c>
      <c r="E85" s="94">
        <v>6</v>
      </c>
      <c r="F85" s="63">
        <v>2</v>
      </c>
      <c r="G85" s="61">
        <f t="shared" si="56"/>
        <v>0.33333333333333331</v>
      </c>
      <c r="H85" s="63">
        <v>4</v>
      </c>
      <c r="I85" s="61">
        <f t="shared" si="57"/>
        <v>0.66666666666666663</v>
      </c>
      <c r="J85" s="94">
        <v>14</v>
      </c>
      <c r="K85" s="63">
        <v>1</v>
      </c>
      <c r="L85" s="61">
        <f t="shared" si="58"/>
        <v>7.1428571428571425E-2</v>
      </c>
      <c r="M85" s="63">
        <v>13</v>
      </c>
      <c r="N85" s="61">
        <f t="shared" si="59"/>
        <v>0.9285714285714286</v>
      </c>
      <c r="O85" s="94">
        <v>1429</v>
      </c>
      <c r="P85" s="63">
        <v>252</v>
      </c>
      <c r="Q85" s="61">
        <f t="shared" si="60"/>
        <v>0.17634709587123862</v>
      </c>
      <c r="R85" s="63">
        <v>1177</v>
      </c>
      <c r="S85" s="61">
        <f t="shared" si="61"/>
        <v>0.82365290412876135</v>
      </c>
      <c r="T85" s="94">
        <v>787</v>
      </c>
      <c r="U85" s="63">
        <v>121</v>
      </c>
      <c r="V85" s="61">
        <f t="shared" si="62"/>
        <v>0.15374841168996187</v>
      </c>
      <c r="W85" s="63">
        <v>666</v>
      </c>
      <c r="X85" s="61">
        <f t="shared" si="63"/>
        <v>0.84625158831003811</v>
      </c>
      <c r="Y85" s="94">
        <v>491</v>
      </c>
      <c r="Z85" s="63">
        <v>39</v>
      </c>
      <c r="AA85" s="61">
        <f t="shared" si="64"/>
        <v>7.9429735234215884E-2</v>
      </c>
      <c r="AB85" s="63">
        <v>452</v>
      </c>
      <c r="AC85" s="61">
        <f t="shared" si="65"/>
        <v>0.92057026476578407</v>
      </c>
      <c r="AD85" s="94">
        <v>372</v>
      </c>
      <c r="AE85" s="63">
        <v>17</v>
      </c>
      <c r="AF85" s="61">
        <f t="shared" si="66"/>
        <v>4.5698924731182797E-2</v>
      </c>
      <c r="AG85" s="63">
        <v>355</v>
      </c>
      <c r="AH85" s="61">
        <f t="shared" si="67"/>
        <v>0.95430107526881724</v>
      </c>
      <c r="AI85" s="94">
        <v>330</v>
      </c>
      <c r="AJ85" s="63">
        <v>2</v>
      </c>
      <c r="AK85" s="61">
        <f t="shared" si="68"/>
        <v>6.0606060606060606E-3</v>
      </c>
      <c r="AL85" s="63">
        <v>328</v>
      </c>
      <c r="AM85" s="61">
        <f t="shared" si="69"/>
        <v>0.9939393939393939</v>
      </c>
      <c r="AN85" s="94">
        <f t="shared" si="70"/>
        <v>3429</v>
      </c>
      <c r="AO85" s="63">
        <f t="shared" si="71"/>
        <v>434</v>
      </c>
      <c r="AP85" s="61">
        <f t="shared" si="72"/>
        <v>0.12656751239428404</v>
      </c>
      <c r="AQ85" s="62">
        <f t="shared" si="55"/>
        <v>2995</v>
      </c>
      <c r="AR85" s="61">
        <f t="shared" si="73"/>
        <v>0.8734324876057159</v>
      </c>
      <c r="AS85" s="90"/>
      <c r="AT85" s="264"/>
      <c r="AU85" s="321"/>
      <c r="AV85" s="11" t="s">
        <v>129</v>
      </c>
      <c r="AW85" s="204">
        <v>2801</v>
      </c>
      <c r="AX85" s="38">
        <v>399</v>
      </c>
      <c r="AY85" s="84">
        <v>0.14244912531238843</v>
      </c>
      <c r="AZ85" s="38">
        <v>2402</v>
      </c>
      <c r="BA85" s="84">
        <v>0.8575508746876116</v>
      </c>
      <c r="BB85" s="90"/>
    </row>
    <row r="86" spans="2:54" s="12" customFormat="1" ht="13.5" customHeight="1">
      <c r="B86" s="265"/>
      <c r="C86" s="322"/>
      <c r="D86" s="70" t="s">
        <v>128</v>
      </c>
      <c r="E86" s="95">
        <v>57</v>
      </c>
      <c r="F86" s="69">
        <v>6</v>
      </c>
      <c r="G86" s="13">
        <f t="shared" si="56"/>
        <v>0.10526315789473684</v>
      </c>
      <c r="H86" s="69">
        <v>51</v>
      </c>
      <c r="I86" s="13">
        <f t="shared" si="57"/>
        <v>0.89473684210526316</v>
      </c>
      <c r="J86" s="95">
        <v>129</v>
      </c>
      <c r="K86" s="69">
        <v>18</v>
      </c>
      <c r="L86" s="13">
        <f t="shared" si="58"/>
        <v>0.13953488372093023</v>
      </c>
      <c r="M86" s="69">
        <v>111</v>
      </c>
      <c r="N86" s="13">
        <f t="shared" si="59"/>
        <v>0.86046511627906974</v>
      </c>
      <c r="O86" s="95">
        <v>7827</v>
      </c>
      <c r="P86" s="69">
        <v>1839</v>
      </c>
      <c r="Q86" s="13">
        <f t="shared" si="60"/>
        <v>0.23495592180912228</v>
      </c>
      <c r="R86" s="69">
        <v>5988</v>
      </c>
      <c r="S86" s="13">
        <f t="shared" si="61"/>
        <v>0.76504407819087772</v>
      </c>
      <c r="T86" s="95">
        <v>6359</v>
      </c>
      <c r="U86" s="69">
        <v>1350</v>
      </c>
      <c r="V86" s="13">
        <f t="shared" si="62"/>
        <v>0.21229753105834251</v>
      </c>
      <c r="W86" s="69">
        <v>5009</v>
      </c>
      <c r="X86" s="13">
        <f t="shared" si="63"/>
        <v>0.78770246894165752</v>
      </c>
      <c r="Y86" s="95">
        <v>3996</v>
      </c>
      <c r="Z86" s="69">
        <v>607</v>
      </c>
      <c r="AA86" s="13">
        <f t="shared" si="64"/>
        <v>0.15190190190190189</v>
      </c>
      <c r="AB86" s="69">
        <v>3389</v>
      </c>
      <c r="AC86" s="13">
        <f t="shared" si="65"/>
        <v>0.84809809809809811</v>
      </c>
      <c r="AD86" s="95">
        <v>2165</v>
      </c>
      <c r="AE86" s="69">
        <v>214</v>
      </c>
      <c r="AF86" s="13">
        <f t="shared" si="66"/>
        <v>9.8845265588914544E-2</v>
      </c>
      <c r="AG86" s="69">
        <v>1951</v>
      </c>
      <c r="AH86" s="13">
        <f t="shared" si="67"/>
        <v>0.9011547344110854</v>
      </c>
      <c r="AI86" s="95">
        <v>923</v>
      </c>
      <c r="AJ86" s="69">
        <v>54</v>
      </c>
      <c r="AK86" s="13">
        <f t="shared" si="68"/>
        <v>5.8504875406283859E-2</v>
      </c>
      <c r="AL86" s="69">
        <v>869</v>
      </c>
      <c r="AM86" s="13">
        <f t="shared" si="69"/>
        <v>0.94149512459371609</v>
      </c>
      <c r="AN86" s="95">
        <f t="shared" si="70"/>
        <v>21456</v>
      </c>
      <c r="AO86" s="69">
        <f t="shared" si="71"/>
        <v>4088</v>
      </c>
      <c r="AP86" s="13">
        <f t="shared" si="72"/>
        <v>0.19052945563012677</v>
      </c>
      <c r="AQ86" s="33">
        <f t="shared" si="55"/>
        <v>17368</v>
      </c>
      <c r="AR86" s="13">
        <f t="shared" si="73"/>
        <v>0.8094705443698732</v>
      </c>
      <c r="AS86" s="90"/>
      <c r="AT86" s="265"/>
      <c r="AU86" s="322"/>
      <c r="AV86" s="147" t="s">
        <v>67</v>
      </c>
      <c r="AW86" s="204">
        <v>20141</v>
      </c>
      <c r="AX86" s="38">
        <v>3764</v>
      </c>
      <c r="AY86" s="84">
        <v>0.18688247852638895</v>
      </c>
      <c r="AZ86" s="38">
        <v>16377</v>
      </c>
      <c r="BA86" s="84">
        <v>0.81311752147361105</v>
      </c>
      <c r="BB86" s="90"/>
    </row>
    <row r="87" spans="2:54" s="12" customFormat="1" ht="13.5" customHeight="1">
      <c r="B87" s="263">
        <v>28</v>
      </c>
      <c r="C87" s="320" t="s">
        <v>32</v>
      </c>
      <c r="D87" s="74" t="s">
        <v>130</v>
      </c>
      <c r="E87" s="93">
        <v>31</v>
      </c>
      <c r="F87" s="73">
        <v>5</v>
      </c>
      <c r="G87" s="71">
        <f t="shared" si="56"/>
        <v>0.16129032258064516</v>
      </c>
      <c r="H87" s="73">
        <v>26</v>
      </c>
      <c r="I87" s="71">
        <f t="shared" si="57"/>
        <v>0.83870967741935487</v>
      </c>
      <c r="J87" s="93">
        <v>114</v>
      </c>
      <c r="K87" s="73">
        <v>13</v>
      </c>
      <c r="L87" s="71">
        <f t="shared" si="58"/>
        <v>0.11403508771929824</v>
      </c>
      <c r="M87" s="73">
        <v>101</v>
      </c>
      <c r="N87" s="71">
        <f t="shared" si="59"/>
        <v>0.88596491228070173</v>
      </c>
      <c r="O87" s="93">
        <v>6094</v>
      </c>
      <c r="P87" s="73">
        <v>1650</v>
      </c>
      <c r="Q87" s="71">
        <f t="shared" si="60"/>
        <v>0.27075812274368233</v>
      </c>
      <c r="R87" s="73">
        <v>4444</v>
      </c>
      <c r="S87" s="71">
        <f t="shared" si="61"/>
        <v>0.72924187725631773</v>
      </c>
      <c r="T87" s="93">
        <v>5289</v>
      </c>
      <c r="U87" s="73">
        <v>1136</v>
      </c>
      <c r="V87" s="71">
        <f t="shared" si="62"/>
        <v>0.21478540366799018</v>
      </c>
      <c r="W87" s="73">
        <v>4153</v>
      </c>
      <c r="X87" s="71">
        <f t="shared" si="63"/>
        <v>0.78521459633200985</v>
      </c>
      <c r="Y87" s="93">
        <v>2736</v>
      </c>
      <c r="Z87" s="73">
        <v>397</v>
      </c>
      <c r="AA87" s="71">
        <f t="shared" si="64"/>
        <v>0.14510233918128654</v>
      </c>
      <c r="AB87" s="73">
        <v>2339</v>
      </c>
      <c r="AC87" s="71">
        <f t="shared" si="65"/>
        <v>0.85489766081871343</v>
      </c>
      <c r="AD87" s="93">
        <v>1125</v>
      </c>
      <c r="AE87" s="73">
        <v>114</v>
      </c>
      <c r="AF87" s="71">
        <f t="shared" si="66"/>
        <v>0.10133333333333333</v>
      </c>
      <c r="AG87" s="73">
        <v>1011</v>
      </c>
      <c r="AH87" s="71">
        <f t="shared" si="67"/>
        <v>0.89866666666666661</v>
      </c>
      <c r="AI87" s="93">
        <v>335</v>
      </c>
      <c r="AJ87" s="73">
        <v>24</v>
      </c>
      <c r="AK87" s="71">
        <f t="shared" si="68"/>
        <v>7.1641791044776124E-2</v>
      </c>
      <c r="AL87" s="73">
        <v>311</v>
      </c>
      <c r="AM87" s="71">
        <f t="shared" si="69"/>
        <v>0.92835820895522392</v>
      </c>
      <c r="AN87" s="93">
        <f t="shared" si="70"/>
        <v>15724</v>
      </c>
      <c r="AO87" s="73">
        <f t="shared" si="71"/>
        <v>3339</v>
      </c>
      <c r="AP87" s="71">
        <f t="shared" si="72"/>
        <v>0.21235054693462224</v>
      </c>
      <c r="AQ87" s="72">
        <f t="shared" si="55"/>
        <v>12385</v>
      </c>
      <c r="AR87" s="71">
        <f t="shared" si="73"/>
        <v>0.78764945306537781</v>
      </c>
      <c r="AS87" s="90"/>
      <c r="AT87" s="263">
        <v>28</v>
      </c>
      <c r="AU87" s="320" t="s">
        <v>32</v>
      </c>
      <c r="AV87" s="11" t="s">
        <v>123</v>
      </c>
      <c r="AW87" s="204">
        <v>14891</v>
      </c>
      <c r="AX87" s="38">
        <v>2914</v>
      </c>
      <c r="AY87" s="84">
        <v>0.19568867100933449</v>
      </c>
      <c r="AZ87" s="38">
        <v>11977</v>
      </c>
      <c r="BA87" s="84">
        <v>0.80431132899066549</v>
      </c>
      <c r="BB87" s="90"/>
    </row>
    <row r="88" spans="2:54" s="12" customFormat="1" ht="13.5" customHeight="1">
      <c r="B88" s="264"/>
      <c r="C88" s="321"/>
      <c r="D88" s="64" t="s">
        <v>129</v>
      </c>
      <c r="E88" s="94">
        <v>4</v>
      </c>
      <c r="F88" s="63">
        <v>0</v>
      </c>
      <c r="G88" s="61">
        <f t="shared" si="56"/>
        <v>0</v>
      </c>
      <c r="H88" s="63">
        <v>4</v>
      </c>
      <c r="I88" s="61">
        <f t="shared" si="57"/>
        <v>1</v>
      </c>
      <c r="J88" s="94">
        <v>12</v>
      </c>
      <c r="K88" s="63">
        <v>1</v>
      </c>
      <c r="L88" s="61">
        <f t="shared" si="58"/>
        <v>8.3333333333333329E-2</v>
      </c>
      <c r="M88" s="63">
        <v>11</v>
      </c>
      <c r="N88" s="61">
        <f t="shared" si="59"/>
        <v>0.91666666666666663</v>
      </c>
      <c r="O88" s="94">
        <v>1186</v>
      </c>
      <c r="P88" s="63">
        <v>248</v>
      </c>
      <c r="Q88" s="61">
        <f t="shared" si="60"/>
        <v>0.20910623946037099</v>
      </c>
      <c r="R88" s="63">
        <v>938</v>
      </c>
      <c r="S88" s="61">
        <f t="shared" si="61"/>
        <v>0.79089376053962901</v>
      </c>
      <c r="T88" s="94">
        <v>660</v>
      </c>
      <c r="U88" s="63">
        <v>133</v>
      </c>
      <c r="V88" s="61">
        <f t="shared" si="62"/>
        <v>0.20151515151515151</v>
      </c>
      <c r="W88" s="63">
        <v>527</v>
      </c>
      <c r="X88" s="61">
        <f t="shared" si="63"/>
        <v>0.79848484848484846</v>
      </c>
      <c r="Y88" s="94">
        <v>359</v>
      </c>
      <c r="Z88" s="63">
        <v>40</v>
      </c>
      <c r="AA88" s="61">
        <f t="shared" si="64"/>
        <v>0.11142061281337047</v>
      </c>
      <c r="AB88" s="63">
        <v>319</v>
      </c>
      <c r="AC88" s="61">
        <f t="shared" si="65"/>
        <v>0.88857938718662954</v>
      </c>
      <c r="AD88" s="94">
        <v>206</v>
      </c>
      <c r="AE88" s="63">
        <v>6</v>
      </c>
      <c r="AF88" s="61">
        <f t="shared" si="66"/>
        <v>2.9126213592233011E-2</v>
      </c>
      <c r="AG88" s="63">
        <v>200</v>
      </c>
      <c r="AH88" s="61">
        <f t="shared" si="67"/>
        <v>0.970873786407767</v>
      </c>
      <c r="AI88" s="94">
        <v>197</v>
      </c>
      <c r="AJ88" s="63">
        <v>1</v>
      </c>
      <c r="AK88" s="61">
        <f t="shared" si="68"/>
        <v>5.076142131979695E-3</v>
      </c>
      <c r="AL88" s="63">
        <v>196</v>
      </c>
      <c r="AM88" s="61">
        <f t="shared" si="69"/>
        <v>0.99492385786802029</v>
      </c>
      <c r="AN88" s="94">
        <f t="shared" si="70"/>
        <v>2624</v>
      </c>
      <c r="AO88" s="63">
        <f t="shared" si="71"/>
        <v>429</v>
      </c>
      <c r="AP88" s="61">
        <f t="shared" si="72"/>
        <v>0.16349085365853658</v>
      </c>
      <c r="AQ88" s="62">
        <f t="shared" si="55"/>
        <v>2195</v>
      </c>
      <c r="AR88" s="61">
        <f t="shared" si="73"/>
        <v>0.83650914634146345</v>
      </c>
      <c r="AS88" s="90"/>
      <c r="AT88" s="264"/>
      <c r="AU88" s="321"/>
      <c r="AV88" s="11" t="s">
        <v>129</v>
      </c>
      <c r="AW88" s="204">
        <v>2220</v>
      </c>
      <c r="AX88" s="38">
        <v>374</v>
      </c>
      <c r="AY88" s="84">
        <v>0.16846846846846847</v>
      </c>
      <c r="AZ88" s="38">
        <v>1846</v>
      </c>
      <c r="BA88" s="84">
        <v>0.83153153153153159</v>
      </c>
      <c r="BB88" s="90"/>
    </row>
    <row r="89" spans="2:54" s="12" customFormat="1" ht="13.5" customHeight="1">
      <c r="B89" s="265"/>
      <c r="C89" s="322"/>
      <c r="D89" s="70" t="s">
        <v>128</v>
      </c>
      <c r="E89" s="95">
        <v>35</v>
      </c>
      <c r="F89" s="69">
        <v>5</v>
      </c>
      <c r="G89" s="13">
        <f t="shared" si="56"/>
        <v>0.14285714285714285</v>
      </c>
      <c r="H89" s="69">
        <v>30</v>
      </c>
      <c r="I89" s="13">
        <f t="shared" si="57"/>
        <v>0.8571428571428571</v>
      </c>
      <c r="J89" s="95">
        <v>126</v>
      </c>
      <c r="K89" s="69">
        <v>14</v>
      </c>
      <c r="L89" s="13">
        <f t="shared" si="58"/>
        <v>0.1111111111111111</v>
      </c>
      <c r="M89" s="69">
        <v>112</v>
      </c>
      <c r="N89" s="13">
        <f t="shared" si="59"/>
        <v>0.88888888888888884</v>
      </c>
      <c r="O89" s="95">
        <v>7280</v>
      </c>
      <c r="P89" s="69">
        <v>1898</v>
      </c>
      <c r="Q89" s="13">
        <f t="shared" si="60"/>
        <v>0.26071428571428573</v>
      </c>
      <c r="R89" s="69">
        <v>5382</v>
      </c>
      <c r="S89" s="13">
        <f t="shared" si="61"/>
        <v>0.73928571428571432</v>
      </c>
      <c r="T89" s="95">
        <v>5949</v>
      </c>
      <c r="U89" s="69">
        <v>1269</v>
      </c>
      <c r="V89" s="13">
        <f t="shared" si="62"/>
        <v>0.21331316187594554</v>
      </c>
      <c r="W89" s="69">
        <v>4680</v>
      </c>
      <c r="X89" s="13">
        <f t="shared" si="63"/>
        <v>0.78668683812405449</v>
      </c>
      <c r="Y89" s="95">
        <v>3095</v>
      </c>
      <c r="Z89" s="69">
        <v>437</v>
      </c>
      <c r="AA89" s="13">
        <f t="shared" si="64"/>
        <v>0.14119547657512116</v>
      </c>
      <c r="AB89" s="69">
        <v>2658</v>
      </c>
      <c r="AC89" s="13">
        <f t="shared" si="65"/>
        <v>0.85880452342487879</v>
      </c>
      <c r="AD89" s="95">
        <v>1331</v>
      </c>
      <c r="AE89" s="69">
        <v>120</v>
      </c>
      <c r="AF89" s="13">
        <f t="shared" si="66"/>
        <v>9.0157776108189328E-2</v>
      </c>
      <c r="AG89" s="69">
        <v>1211</v>
      </c>
      <c r="AH89" s="13">
        <f t="shared" si="67"/>
        <v>0.90984222389181069</v>
      </c>
      <c r="AI89" s="95">
        <v>532</v>
      </c>
      <c r="AJ89" s="69">
        <v>25</v>
      </c>
      <c r="AK89" s="13">
        <f t="shared" si="68"/>
        <v>4.6992481203007516E-2</v>
      </c>
      <c r="AL89" s="69">
        <v>507</v>
      </c>
      <c r="AM89" s="13">
        <f t="shared" si="69"/>
        <v>0.95300751879699253</v>
      </c>
      <c r="AN89" s="95">
        <f t="shared" si="70"/>
        <v>18348</v>
      </c>
      <c r="AO89" s="69">
        <f t="shared" si="71"/>
        <v>3768</v>
      </c>
      <c r="AP89" s="13">
        <f t="shared" si="72"/>
        <v>0.2053629823413996</v>
      </c>
      <c r="AQ89" s="33">
        <f t="shared" si="55"/>
        <v>14580</v>
      </c>
      <c r="AR89" s="13">
        <f t="shared" si="73"/>
        <v>0.7946370176586004</v>
      </c>
      <c r="AS89" s="90"/>
      <c r="AT89" s="265"/>
      <c r="AU89" s="322"/>
      <c r="AV89" s="147" t="s">
        <v>67</v>
      </c>
      <c r="AW89" s="204">
        <v>17111</v>
      </c>
      <c r="AX89" s="38">
        <v>3288</v>
      </c>
      <c r="AY89" s="84">
        <v>0.19215709192916838</v>
      </c>
      <c r="AZ89" s="38">
        <v>13823</v>
      </c>
      <c r="BA89" s="84">
        <v>0.80784290807083159</v>
      </c>
      <c r="BB89" s="90"/>
    </row>
    <row r="90" spans="2:54" s="12" customFormat="1" ht="13.5" customHeight="1">
      <c r="B90" s="263">
        <v>29</v>
      </c>
      <c r="C90" s="320" t="s">
        <v>33</v>
      </c>
      <c r="D90" s="74" t="s">
        <v>130</v>
      </c>
      <c r="E90" s="93">
        <v>30</v>
      </c>
      <c r="F90" s="73">
        <v>11</v>
      </c>
      <c r="G90" s="71">
        <f t="shared" si="56"/>
        <v>0.36666666666666664</v>
      </c>
      <c r="H90" s="73">
        <v>19</v>
      </c>
      <c r="I90" s="71">
        <f t="shared" si="57"/>
        <v>0.6333333333333333</v>
      </c>
      <c r="J90" s="93">
        <v>71</v>
      </c>
      <c r="K90" s="73">
        <v>7</v>
      </c>
      <c r="L90" s="71">
        <f t="shared" si="58"/>
        <v>9.8591549295774641E-2</v>
      </c>
      <c r="M90" s="73">
        <v>64</v>
      </c>
      <c r="N90" s="71">
        <f t="shared" si="59"/>
        <v>0.90140845070422537</v>
      </c>
      <c r="O90" s="93">
        <v>4645</v>
      </c>
      <c r="P90" s="73">
        <v>1314</v>
      </c>
      <c r="Q90" s="71">
        <f t="shared" si="60"/>
        <v>0.28288482238966633</v>
      </c>
      <c r="R90" s="73">
        <v>3331</v>
      </c>
      <c r="S90" s="71">
        <f t="shared" si="61"/>
        <v>0.71711517761033372</v>
      </c>
      <c r="T90" s="93">
        <v>4217</v>
      </c>
      <c r="U90" s="73">
        <v>1004</v>
      </c>
      <c r="V90" s="71">
        <f t="shared" si="62"/>
        <v>0.23808394593312782</v>
      </c>
      <c r="W90" s="73">
        <v>3213</v>
      </c>
      <c r="X90" s="71">
        <f t="shared" si="63"/>
        <v>0.76191605406687224</v>
      </c>
      <c r="Y90" s="93">
        <v>2574</v>
      </c>
      <c r="Z90" s="73">
        <v>463</v>
      </c>
      <c r="AA90" s="71">
        <f t="shared" si="64"/>
        <v>0.17987567987567987</v>
      </c>
      <c r="AB90" s="73">
        <v>2111</v>
      </c>
      <c r="AC90" s="71">
        <f t="shared" si="65"/>
        <v>0.82012432012432013</v>
      </c>
      <c r="AD90" s="93">
        <v>1137</v>
      </c>
      <c r="AE90" s="73">
        <v>144</v>
      </c>
      <c r="AF90" s="71">
        <f t="shared" si="66"/>
        <v>0.12664907651715041</v>
      </c>
      <c r="AG90" s="73">
        <v>993</v>
      </c>
      <c r="AH90" s="71">
        <f t="shared" si="67"/>
        <v>0.87335092348284959</v>
      </c>
      <c r="AI90" s="93">
        <v>365</v>
      </c>
      <c r="AJ90" s="73">
        <v>20</v>
      </c>
      <c r="AK90" s="71">
        <f t="shared" si="68"/>
        <v>5.4794520547945202E-2</v>
      </c>
      <c r="AL90" s="73">
        <v>345</v>
      </c>
      <c r="AM90" s="71">
        <f t="shared" si="69"/>
        <v>0.9452054794520548</v>
      </c>
      <c r="AN90" s="93">
        <f t="shared" si="70"/>
        <v>13039</v>
      </c>
      <c r="AO90" s="73">
        <f t="shared" si="71"/>
        <v>2963</v>
      </c>
      <c r="AP90" s="71">
        <f t="shared" si="72"/>
        <v>0.22724135286448346</v>
      </c>
      <c r="AQ90" s="72">
        <f t="shared" si="55"/>
        <v>10076</v>
      </c>
      <c r="AR90" s="71">
        <f t="shared" si="73"/>
        <v>0.77275864713551656</v>
      </c>
      <c r="AS90" s="90"/>
      <c r="AT90" s="263">
        <v>29</v>
      </c>
      <c r="AU90" s="320" t="s">
        <v>33</v>
      </c>
      <c r="AV90" s="11" t="s">
        <v>123</v>
      </c>
      <c r="AW90" s="204">
        <v>12527</v>
      </c>
      <c r="AX90" s="38">
        <v>2711</v>
      </c>
      <c r="AY90" s="84">
        <v>0.21641254889438813</v>
      </c>
      <c r="AZ90" s="38">
        <v>9816</v>
      </c>
      <c r="BA90" s="84">
        <v>0.7835874511056119</v>
      </c>
      <c r="BB90" s="90"/>
    </row>
    <row r="91" spans="2:54" s="12" customFormat="1" ht="13.5" customHeight="1">
      <c r="B91" s="264"/>
      <c r="C91" s="321"/>
      <c r="D91" s="64" t="s">
        <v>129</v>
      </c>
      <c r="E91" s="94">
        <v>2</v>
      </c>
      <c r="F91" s="63">
        <v>0</v>
      </c>
      <c r="G91" s="61">
        <f t="shared" si="56"/>
        <v>0</v>
      </c>
      <c r="H91" s="63">
        <v>2</v>
      </c>
      <c r="I91" s="61">
        <f t="shared" si="57"/>
        <v>1</v>
      </c>
      <c r="J91" s="94">
        <v>8</v>
      </c>
      <c r="K91" s="63">
        <v>3</v>
      </c>
      <c r="L91" s="61">
        <f t="shared" si="58"/>
        <v>0.375</v>
      </c>
      <c r="M91" s="63">
        <v>5</v>
      </c>
      <c r="N91" s="61">
        <f t="shared" si="59"/>
        <v>0.625</v>
      </c>
      <c r="O91" s="94">
        <v>1025</v>
      </c>
      <c r="P91" s="63">
        <v>204</v>
      </c>
      <c r="Q91" s="61">
        <f t="shared" si="60"/>
        <v>0.19902439024390245</v>
      </c>
      <c r="R91" s="63">
        <v>821</v>
      </c>
      <c r="S91" s="61">
        <f t="shared" si="61"/>
        <v>0.80097560975609761</v>
      </c>
      <c r="T91" s="94">
        <v>572</v>
      </c>
      <c r="U91" s="63">
        <v>118</v>
      </c>
      <c r="V91" s="61">
        <f t="shared" si="62"/>
        <v>0.2062937062937063</v>
      </c>
      <c r="W91" s="63">
        <v>454</v>
      </c>
      <c r="X91" s="61">
        <f t="shared" si="63"/>
        <v>0.79370629370629375</v>
      </c>
      <c r="Y91" s="94">
        <v>305</v>
      </c>
      <c r="Z91" s="63">
        <v>34</v>
      </c>
      <c r="AA91" s="61">
        <f t="shared" si="64"/>
        <v>0.11147540983606558</v>
      </c>
      <c r="AB91" s="63">
        <v>271</v>
      </c>
      <c r="AC91" s="61">
        <f t="shared" si="65"/>
        <v>0.88852459016393448</v>
      </c>
      <c r="AD91" s="94">
        <v>206</v>
      </c>
      <c r="AE91" s="63">
        <v>1</v>
      </c>
      <c r="AF91" s="61">
        <f t="shared" si="66"/>
        <v>4.8543689320388345E-3</v>
      </c>
      <c r="AG91" s="63">
        <v>205</v>
      </c>
      <c r="AH91" s="61">
        <f t="shared" si="67"/>
        <v>0.99514563106796117</v>
      </c>
      <c r="AI91" s="94">
        <v>173</v>
      </c>
      <c r="AJ91" s="63">
        <v>1</v>
      </c>
      <c r="AK91" s="61">
        <f t="shared" si="68"/>
        <v>5.7803468208092483E-3</v>
      </c>
      <c r="AL91" s="63">
        <v>172</v>
      </c>
      <c r="AM91" s="61">
        <f t="shared" si="69"/>
        <v>0.9942196531791907</v>
      </c>
      <c r="AN91" s="94">
        <f t="shared" si="70"/>
        <v>2291</v>
      </c>
      <c r="AO91" s="63">
        <f t="shared" si="71"/>
        <v>361</v>
      </c>
      <c r="AP91" s="61">
        <f t="shared" si="72"/>
        <v>0.15757311217808817</v>
      </c>
      <c r="AQ91" s="62">
        <f t="shared" si="55"/>
        <v>1930</v>
      </c>
      <c r="AR91" s="61">
        <f t="shared" si="73"/>
        <v>0.84242688782191177</v>
      </c>
      <c r="AS91" s="90"/>
      <c r="AT91" s="264"/>
      <c r="AU91" s="321"/>
      <c r="AV91" s="11" t="s">
        <v>129</v>
      </c>
      <c r="AW91" s="204">
        <v>1979</v>
      </c>
      <c r="AX91" s="38">
        <v>333</v>
      </c>
      <c r="AY91" s="84">
        <v>0.16826680141485598</v>
      </c>
      <c r="AZ91" s="38">
        <v>1646</v>
      </c>
      <c r="BA91" s="84">
        <v>0.83173319858514405</v>
      </c>
      <c r="BB91" s="90"/>
    </row>
    <row r="92" spans="2:54" s="12" customFormat="1" ht="13.5" customHeight="1">
      <c r="B92" s="265"/>
      <c r="C92" s="322"/>
      <c r="D92" s="70" t="s">
        <v>128</v>
      </c>
      <c r="E92" s="95">
        <v>32</v>
      </c>
      <c r="F92" s="69">
        <v>11</v>
      </c>
      <c r="G92" s="13">
        <f t="shared" si="56"/>
        <v>0.34375</v>
      </c>
      <c r="H92" s="69">
        <v>21</v>
      </c>
      <c r="I92" s="13">
        <f t="shared" si="57"/>
        <v>0.65625</v>
      </c>
      <c r="J92" s="95">
        <v>79</v>
      </c>
      <c r="K92" s="69">
        <v>10</v>
      </c>
      <c r="L92" s="13">
        <f t="shared" si="58"/>
        <v>0.12658227848101267</v>
      </c>
      <c r="M92" s="69">
        <v>69</v>
      </c>
      <c r="N92" s="13">
        <f t="shared" si="59"/>
        <v>0.87341772151898733</v>
      </c>
      <c r="O92" s="95">
        <v>5670</v>
      </c>
      <c r="P92" s="69">
        <v>1518</v>
      </c>
      <c r="Q92" s="13">
        <f t="shared" si="60"/>
        <v>0.2677248677248677</v>
      </c>
      <c r="R92" s="69">
        <v>4152</v>
      </c>
      <c r="S92" s="13">
        <f t="shared" si="61"/>
        <v>0.7322751322751323</v>
      </c>
      <c r="T92" s="95">
        <v>4789</v>
      </c>
      <c r="U92" s="69">
        <v>1122</v>
      </c>
      <c r="V92" s="13">
        <f t="shared" si="62"/>
        <v>0.23428690749634579</v>
      </c>
      <c r="W92" s="69">
        <v>3667</v>
      </c>
      <c r="X92" s="13">
        <f t="shared" si="63"/>
        <v>0.76571309250365416</v>
      </c>
      <c r="Y92" s="95">
        <v>2879</v>
      </c>
      <c r="Z92" s="69">
        <v>497</v>
      </c>
      <c r="AA92" s="13">
        <f t="shared" si="64"/>
        <v>0.17262938520319557</v>
      </c>
      <c r="AB92" s="69">
        <v>2382</v>
      </c>
      <c r="AC92" s="13">
        <f t="shared" si="65"/>
        <v>0.8273706147968044</v>
      </c>
      <c r="AD92" s="95">
        <v>1343</v>
      </c>
      <c r="AE92" s="69">
        <v>145</v>
      </c>
      <c r="AF92" s="13">
        <f t="shared" si="66"/>
        <v>0.10796723752792256</v>
      </c>
      <c r="AG92" s="69">
        <v>1198</v>
      </c>
      <c r="AH92" s="13">
        <f t="shared" si="67"/>
        <v>0.89203276247207741</v>
      </c>
      <c r="AI92" s="95">
        <v>538</v>
      </c>
      <c r="AJ92" s="69">
        <v>21</v>
      </c>
      <c r="AK92" s="13">
        <f t="shared" si="68"/>
        <v>3.9033457249070633E-2</v>
      </c>
      <c r="AL92" s="69">
        <v>517</v>
      </c>
      <c r="AM92" s="13">
        <f t="shared" si="69"/>
        <v>0.96096654275092941</v>
      </c>
      <c r="AN92" s="95">
        <f t="shared" si="70"/>
        <v>15330</v>
      </c>
      <c r="AO92" s="69">
        <f t="shared" si="71"/>
        <v>3324</v>
      </c>
      <c r="AP92" s="13">
        <f t="shared" si="72"/>
        <v>0.21682974559686888</v>
      </c>
      <c r="AQ92" s="33">
        <f t="shared" si="55"/>
        <v>12006</v>
      </c>
      <c r="AR92" s="13">
        <f t="shared" si="73"/>
        <v>0.78317025440313115</v>
      </c>
      <c r="AS92" s="90"/>
      <c r="AT92" s="265"/>
      <c r="AU92" s="322"/>
      <c r="AV92" s="147" t="s">
        <v>67</v>
      </c>
      <c r="AW92" s="204">
        <v>14506</v>
      </c>
      <c r="AX92" s="38">
        <v>3044</v>
      </c>
      <c r="AY92" s="84">
        <v>0.20984420239900731</v>
      </c>
      <c r="AZ92" s="38">
        <v>11462</v>
      </c>
      <c r="BA92" s="84">
        <v>0.79015579760099264</v>
      </c>
      <c r="BB92" s="90"/>
    </row>
    <row r="93" spans="2:54" s="12" customFormat="1" ht="13.5" customHeight="1">
      <c r="B93" s="263">
        <v>30</v>
      </c>
      <c r="C93" s="320" t="s">
        <v>34</v>
      </c>
      <c r="D93" s="74" t="s">
        <v>130</v>
      </c>
      <c r="E93" s="93">
        <v>33</v>
      </c>
      <c r="F93" s="73">
        <v>5</v>
      </c>
      <c r="G93" s="71">
        <f t="shared" si="56"/>
        <v>0.15151515151515152</v>
      </c>
      <c r="H93" s="73">
        <v>28</v>
      </c>
      <c r="I93" s="71">
        <f t="shared" si="57"/>
        <v>0.84848484848484851</v>
      </c>
      <c r="J93" s="93">
        <v>71</v>
      </c>
      <c r="K93" s="73">
        <v>10</v>
      </c>
      <c r="L93" s="71">
        <f t="shared" si="58"/>
        <v>0.14084507042253522</v>
      </c>
      <c r="M93" s="73">
        <v>61</v>
      </c>
      <c r="N93" s="71">
        <f t="shared" si="59"/>
        <v>0.85915492957746475</v>
      </c>
      <c r="O93" s="93">
        <v>6238</v>
      </c>
      <c r="P93" s="73">
        <v>1722</v>
      </c>
      <c r="Q93" s="71">
        <f t="shared" si="60"/>
        <v>0.27605001603077911</v>
      </c>
      <c r="R93" s="73">
        <v>4516</v>
      </c>
      <c r="S93" s="71">
        <f t="shared" si="61"/>
        <v>0.72394998396922094</v>
      </c>
      <c r="T93" s="93">
        <v>5515</v>
      </c>
      <c r="U93" s="73">
        <v>1281</v>
      </c>
      <c r="V93" s="71">
        <f t="shared" si="62"/>
        <v>0.23227561196736174</v>
      </c>
      <c r="W93" s="73">
        <v>4234</v>
      </c>
      <c r="X93" s="71">
        <f t="shared" si="63"/>
        <v>0.76772438803263821</v>
      </c>
      <c r="Y93" s="93">
        <v>3355</v>
      </c>
      <c r="Z93" s="73">
        <v>588</v>
      </c>
      <c r="AA93" s="71">
        <f t="shared" si="64"/>
        <v>0.17526080476900149</v>
      </c>
      <c r="AB93" s="73">
        <v>2767</v>
      </c>
      <c r="AC93" s="71">
        <f t="shared" si="65"/>
        <v>0.82473919523099848</v>
      </c>
      <c r="AD93" s="93">
        <v>1605</v>
      </c>
      <c r="AE93" s="73">
        <v>175</v>
      </c>
      <c r="AF93" s="71">
        <f t="shared" si="66"/>
        <v>0.10903426791277258</v>
      </c>
      <c r="AG93" s="73">
        <v>1430</v>
      </c>
      <c r="AH93" s="71">
        <f t="shared" si="67"/>
        <v>0.8909657320872274</v>
      </c>
      <c r="AI93" s="93">
        <v>510</v>
      </c>
      <c r="AJ93" s="73">
        <v>42</v>
      </c>
      <c r="AK93" s="71">
        <f t="shared" si="68"/>
        <v>8.2352941176470587E-2</v>
      </c>
      <c r="AL93" s="73">
        <v>468</v>
      </c>
      <c r="AM93" s="71">
        <f t="shared" si="69"/>
        <v>0.91764705882352937</v>
      </c>
      <c r="AN93" s="93">
        <f t="shared" si="70"/>
        <v>17327</v>
      </c>
      <c r="AO93" s="73">
        <f t="shared" si="71"/>
        <v>3823</v>
      </c>
      <c r="AP93" s="71">
        <f t="shared" si="72"/>
        <v>0.22063831015178623</v>
      </c>
      <c r="AQ93" s="72">
        <f t="shared" si="55"/>
        <v>13504</v>
      </c>
      <c r="AR93" s="71">
        <f t="shared" si="73"/>
        <v>0.77936168984821375</v>
      </c>
      <c r="AS93" s="90"/>
      <c r="AT93" s="263">
        <v>30</v>
      </c>
      <c r="AU93" s="320" t="s">
        <v>34</v>
      </c>
      <c r="AV93" s="11" t="s">
        <v>123</v>
      </c>
      <c r="AW93" s="204">
        <v>16570</v>
      </c>
      <c r="AX93" s="38">
        <v>3327</v>
      </c>
      <c r="AY93" s="84">
        <v>0.20078455039227519</v>
      </c>
      <c r="AZ93" s="38">
        <v>13243</v>
      </c>
      <c r="BA93" s="84">
        <v>0.79921544960772484</v>
      </c>
      <c r="BB93" s="90"/>
    </row>
    <row r="94" spans="2:54" s="12" customFormat="1" ht="13.5" customHeight="1">
      <c r="B94" s="264"/>
      <c r="C94" s="321"/>
      <c r="D94" s="64" t="s">
        <v>129</v>
      </c>
      <c r="E94" s="94">
        <v>3</v>
      </c>
      <c r="F94" s="63">
        <v>0</v>
      </c>
      <c r="G94" s="61">
        <f t="shared" si="56"/>
        <v>0</v>
      </c>
      <c r="H94" s="63">
        <v>3</v>
      </c>
      <c r="I94" s="61">
        <f t="shared" si="57"/>
        <v>1</v>
      </c>
      <c r="J94" s="94">
        <v>11</v>
      </c>
      <c r="K94" s="63">
        <v>1</v>
      </c>
      <c r="L94" s="61">
        <f t="shared" si="58"/>
        <v>9.0909090909090912E-2</v>
      </c>
      <c r="M94" s="63">
        <v>10</v>
      </c>
      <c r="N94" s="61">
        <f t="shared" si="59"/>
        <v>0.90909090909090906</v>
      </c>
      <c r="O94" s="94">
        <v>1272</v>
      </c>
      <c r="P94" s="63">
        <v>251</v>
      </c>
      <c r="Q94" s="61">
        <f t="shared" si="60"/>
        <v>0.19732704402515724</v>
      </c>
      <c r="R94" s="63">
        <v>1021</v>
      </c>
      <c r="S94" s="61">
        <f t="shared" si="61"/>
        <v>0.80267295597484278</v>
      </c>
      <c r="T94" s="94">
        <v>763</v>
      </c>
      <c r="U94" s="63">
        <v>143</v>
      </c>
      <c r="V94" s="61">
        <f t="shared" si="62"/>
        <v>0.18741808650065531</v>
      </c>
      <c r="W94" s="63">
        <v>620</v>
      </c>
      <c r="X94" s="61">
        <f t="shared" si="63"/>
        <v>0.81258191349934472</v>
      </c>
      <c r="Y94" s="94">
        <v>448</v>
      </c>
      <c r="Z94" s="63">
        <v>41</v>
      </c>
      <c r="AA94" s="61">
        <f t="shared" si="64"/>
        <v>9.1517857142857137E-2</v>
      </c>
      <c r="AB94" s="63">
        <v>407</v>
      </c>
      <c r="AC94" s="61">
        <f t="shared" si="65"/>
        <v>0.9084821428571429</v>
      </c>
      <c r="AD94" s="94">
        <v>298</v>
      </c>
      <c r="AE94" s="63">
        <v>7</v>
      </c>
      <c r="AF94" s="61">
        <f t="shared" si="66"/>
        <v>2.3489932885906041E-2</v>
      </c>
      <c r="AG94" s="63">
        <v>291</v>
      </c>
      <c r="AH94" s="61">
        <f t="shared" si="67"/>
        <v>0.97651006711409394</v>
      </c>
      <c r="AI94" s="94">
        <v>248</v>
      </c>
      <c r="AJ94" s="63">
        <v>0</v>
      </c>
      <c r="AK94" s="61">
        <f t="shared" si="68"/>
        <v>0</v>
      </c>
      <c r="AL94" s="63">
        <v>248</v>
      </c>
      <c r="AM94" s="61">
        <f t="shared" si="69"/>
        <v>1</v>
      </c>
      <c r="AN94" s="94">
        <f t="shared" si="70"/>
        <v>3043</v>
      </c>
      <c r="AO94" s="63">
        <f t="shared" si="71"/>
        <v>443</v>
      </c>
      <c r="AP94" s="61">
        <f t="shared" si="72"/>
        <v>0.14558001971738416</v>
      </c>
      <c r="AQ94" s="62">
        <f t="shared" si="55"/>
        <v>2600</v>
      </c>
      <c r="AR94" s="61">
        <f t="shared" si="73"/>
        <v>0.85441998028261579</v>
      </c>
      <c r="AS94" s="90"/>
      <c r="AT94" s="264"/>
      <c r="AU94" s="321"/>
      <c r="AV94" s="11" t="s">
        <v>129</v>
      </c>
      <c r="AW94" s="204">
        <v>2594</v>
      </c>
      <c r="AX94" s="38">
        <v>424</v>
      </c>
      <c r="AY94" s="84">
        <v>0.16345412490362374</v>
      </c>
      <c r="AZ94" s="38">
        <v>2170</v>
      </c>
      <c r="BA94" s="84">
        <v>0.83654587509637623</v>
      </c>
      <c r="BB94" s="90"/>
    </row>
    <row r="95" spans="2:54" s="12" customFormat="1" ht="13.5" customHeight="1">
      <c r="B95" s="265"/>
      <c r="C95" s="322"/>
      <c r="D95" s="70" t="s">
        <v>128</v>
      </c>
      <c r="E95" s="95">
        <v>36</v>
      </c>
      <c r="F95" s="69">
        <v>5</v>
      </c>
      <c r="G95" s="13">
        <f t="shared" si="56"/>
        <v>0.1388888888888889</v>
      </c>
      <c r="H95" s="69">
        <v>31</v>
      </c>
      <c r="I95" s="13">
        <f t="shared" si="57"/>
        <v>0.86111111111111116</v>
      </c>
      <c r="J95" s="95">
        <v>82</v>
      </c>
      <c r="K95" s="69">
        <v>11</v>
      </c>
      <c r="L95" s="13">
        <f t="shared" si="58"/>
        <v>0.13414634146341464</v>
      </c>
      <c r="M95" s="69">
        <v>71</v>
      </c>
      <c r="N95" s="13">
        <f t="shared" si="59"/>
        <v>0.86585365853658536</v>
      </c>
      <c r="O95" s="95">
        <v>7510</v>
      </c>
      <c r="P95" s="69">
        <v>1973</v>
      </c>
      <c r="Q95" s="13">
        <f t="shared" si="60"/>
        <v>0.26271637816245008</v>
      </c>
      <c r="R95" s="69">
        <v>5537</v>
      </c>
      <c r="S95" s="13">
        <f t="shared" si="61"/>
        <v>0.73728362183754992</v>
      </c>
      <c r="T95" s="95">
        <v>6278</v>
      </c>
      <c r="U95" s="69">
        <v>1424</v>
      </c>
      <c r="V95" s="13">
        <f t="shared" si="62"/>
        <v>0.22682382924498248</v>
      </c>
      <c r="W95" s="69">
        <v>4854</v>
      </c>
      <c r="X95" s="13">
        <f t="shared" si="63"/>
        <v>0.77317617075501754</v>
      </c>
      <c r="Y95" s="95">
        <v>3803</v>
      </c>
      <c r="Z95" s="69">
        <v>629</v>
      </c>
      <c r="AA95" s="13">
        <f t="shared" si="64"/>
        <v>0.16539574020510123</v>
      </c>
      <c r="AB95" s="69">
        <v>3174</v>
      </c>
      <c r="AC95" s="13">
        <f t="shared" si="65"/>
        <v>0.83460425979489872</v>
      </c>
      <c r="AD95" s="95">
        <v>1903</v>
      </c>
      <c r="AE95" s="69">
        <v>182</v>
      </c>
      <c r="AF95" s="13">
        <f t="shared" si="66"/>
        <v>9.5638465580662108E-2</v>
      </c>
      <c r="AG95" s="69">
        <v>1721</v>
      </c>
      <c r="AH95" s="13">
        <f t="shared" si="67"/>
        <v>0.90436153441933786</v>
      </c>
      <c r="AI95" s="95">
        <v>758</v>
      </c>
      <c r="AJ95" s="69">
        <v>42</v>
      </c>
      <c r="AK95" s="13">
        <f t="shared" si="68"/>
        <v>5.5408970976253295E-2</v>
      </c>
      <c r="AL95" s="69">
        <v>716</v>
      </c>
      <c r="AM95" s="13">
        <f t="shared" si="69"/>
        <v>0.9445910290237467</v>
      </c>
      <c r="AN95" s="95">
        <f t="shared" si="70"/>
        <v>20370</v>
      </c>
      <c r="AO95" s="69">
        <f t="shared" si="71"/>
        <v>4266</v>
      </c>
      <c r="AP95" s="13">
        <f t="shared" si="72"/>
        <v>0.20942562592047129</v>
      </c>
      <c r="AQ95" s="33">
        <f t="shared" si="55"/>
        <v>16104</v>
      </c>
      <c r="AR95" s="13">
        <f t="shared" si="73"/>
        <v>0.79057437407952869</v>
      </c>
      <c r="AS95" s="90"/>
      <c r="AT95" s="265"/>
      <c r="AU95" s="322"/>
      <c r="AV95" s="147" t="s">
        <v>67</v>
      </c>
      <c r="AW95" s="204">
        <v>19164</v>
      </c>
      <c r="AX95" s="38">
        <v>3751</v>
      </c>
      <c r="AY95" s="84">
        <v>0.19573158004591942</v>
      </c>
      <c r="AZ95" s="38">
        <v>15413</v>
      </c>
      <c r="BA95" s="84">
        <v>0.8042684199540806</v>
      </c>
      <c r="BB95" s="90"/>
    </row>
    <row r="96" spans="2:54" s="12" customFormat="1" ht="13.5" customHeight="1">
      <c r="B96" s="263">
        <v>31</v>
      </c>
      <c r="C96" s="320" t="s">
        <v>35</v>
      </c>
      <c r="D96" s="74" t="s">
        <v>130</v>
      </c>
      <c r="E96" s="93">
        <v>56</v>
      </c>
      <c r="F96" s="73">
        <v>7</v>
      </c>
      <c r="G96" s="71">
        <f t="shared" si="56"/>
        <v>0.125</v>
      </c>
      <c r="H96" s="73">
        <v>49</v>
      </c>
      <c r="I96" s="71">
        <f t="shared" si="57"/>
        <v>0.875</v>
      </c>
      <c r="J96" s="93">
        <v>150</v>
      </c>
      <c r="K96" s="73">
        <v>15</v>
      </c>
      <c r="L96" s="71">
        <f t="shared" si="58"/>
        <v>0.1</v>
      </c>
      <c r="M96" s="73">
        <v>135</v>
      </c>
      <c r="N96" s="71">
        <f t="shared" si="59"/>
        <v>0.9</v>
      </c>
      <c r="O96" s="93">
        <v>8842</v>
      </c>
      <c r="P96" s="73">
        <v>2636</v>
      </c>
      <c r="Q96" s="71">
        <f t="shared" si="60"/>
        <v>0.29812259669757973</v>
      </c>
      <c r="R96" s="73">
        <v>6206</v>
      </c>
      <c r="S96" s="71">
        <f t="shared" si="61"/>
        <v>0.70187740330242032</v>
      </c>
      <c r="T96" s="93">
        <v>7680</v>
      </c>
      <c r="U96" s="73">
        <v>1875</v>
      </c>
      <c r="V96" s="71">
        <f t="shared" si="62"/>
        <v>0.244140625</v>
      </c>
      <c r="W96" s="73">
        <v>5805</v>
      </c>
      <c r="X96" s="71">
        <f t="shared" si="63"/>
        <v>0.755859375</v>
      </c>
      <c r="Y96" s="93">
        <v>4342</v>
      </c>
      <c r="Z96" s="73">
        <v>768</v>
      </c>
      <c r="AA96" s="71">
        <f t="shared" si="64"/>
        <v>0.1768770152003685</v>
      </c>
      <c r="AB96" s="73">
        <v>3574</v>
      </c>
      <c r="AC96" s="71">
        <f t="shared" si="65"/>
        <v>0.82312298479963153</v>
      </c>
      <c r="AD96" s="93">
        <v>1695</v>
      </c>
      <c r="AE96" s="73">
        <v>207</v>
      </c>
      <c r="AF96" s="71">
        <f t="shared" si="66"/>
        <v>0.12212389380530973</v>
      </c>
      <c r="AG96" s="73">
        <v>1488</v>
      </c>
      <c r="AH96" s="71">
        <f t="shared" si="67"/>
        <v>0.87787610619469025</v>
      </c>
      <c r="AI96" s="93">
        <v>515</v>
      </c>
      <c r="AJ96" s="73">
        <v>42</v>
      </c>
      <c r="AK96" s="71">
        <f t="shared" si="68"/>
        <v>8.155339805825243E-2</v>
      </c>
      <c r="AL96" s="73">
        <v>473</v>
      </c>
      <c r="AM96" s="71">
        <f t="shared" si="69"/>
        <v>0.91844660194174754</v>
      </c>
      <c r="AN96" s="93">
        <f t="shared" si="70"/>
        <v>23280</v>
      </c>
      <c r="AO96" s="73">
        <f t="shared" si="71"/>
        <v>5550</v>
      </c>
      <c r="AP96" s="71">
        <f t="shared" si="72"/>
        <v>0.23840206185567012</v>
      </c>
      <c r="AQ96" s="73">
        <f t="shared" si="55"/>
        <v>17730</v>
      </c>
      <c r="AR96" s="71">
        <f t="shared" si="73"/>
        <v>0.76159793814432986</v>
      </c>
      <c r="AS96" s="90"/>
      <c r="AT96" s="263">
        <v>31</v>
      </c>
      <c r="AU96" s="320" t="s">
        <v>35</v>
      </c>
      <c r="AV96" s="11" t="s">
        <v>123</v>
      </c>
      <c r="AW96" s="204">
        <v>22001</v>
      </c>
      <c r="AX96" s="38">
        <v>4888</v>
      </c>
      <c r="AY96" s="84">
        <v>0.22217171946729694</v>
      </c>
      <c r="AZ96" s="38">
        <v>17113</v>
      </c>
      <c r="BA96" s="84">
        <v>0.77782828053270303</v>
      </c>
      <c r="BB96" s="90"/>
    </row>
    <row r="97" spans="1:64" s="12" customFormat="1" ht="13.5" customHeight="1">
      <c r="A97" s="75"/>
      <c r="B97" s="264"/>
      <c r="C97" s="321"/>
      <c r="D97" s="64" t="s">
        <v>129</v>
      </c>
      <c r="E97" s="94">
        <v>8</v>
      </c>
      <c r="F97" s="63">
        <v>1</v>
      </c>
      <c r="G97" s="61">
        <f t="shared" si="56"/>
        <v>0.125</v>
      </c>
      <c r="H97" s="63">
        <v>7</v>
      </c>
      <c r="I97" s="61">
        <f t="shared" si="57"/>
        <v>0.875</v>
      </c>
      <c r="J97" s="94">
        <v>31</v>
      </c>
      <c r="K97" s="63">
        <v>4</v>
      </c>
      <c r="L97" s="61">
        <f t="shared" si="58"/>
        <v>0.12903225806451613</v>
      </c>
      <c r="M97" s="63">
        <v>27</v>
      </c>
      <c r="N97" s="61">
        <f t="shared" si="59"/>
        <v>0.87096774193548387</v>
      </c>
      <c r="O97" s="94">
        <v>2383</v>
      </c>
      <c r="P97" s="63">
        <v>605</v>
      </c>
      <c r="Q97" s="61">
        <f t="shared" si="60"/>
        <v>0.25388166177087707</v>
      </c>
      <c r="R97" s="63">
        <v>1778</v>
      </c>
      <c r="S97" s="61">
        <f t="shared" si="61"/>
        <v>0.74611833822912299</v>
      </c>
      <c r="T97" s="94">
        <v>1244</v>
      </c>
      <c r="U97" s="63">
        <v>269</v>
      </c>
      <c r="V97" s="61">
        <f t="shared" si="62"/>
        <v>0.2162379421221865</v>
      </c>
      <c r="W97" s="63">
        <v>975</v>
      </c>
      <c r="X97" s="61">
        <f t="shared" si="63"/>
        <v>0.7837620578778135</v>
      </c>
      <c r="Y97" s="94">
        <v>632</v>
      </c>
      <c r="Z97" s="63">
        <v>64</v>
      </c>
      <c r="AA97" s="61">
        <f t="shared" si="64"/>
        <v>0.10126582278481013</v>
      </c>
      <c r="AB97" s="63">
        <v>568</v>
      </c>
      <c r="AC97" s="61">
        <f t="shared" si="65"/>
        <v>0.89873417721518989</v>
      </c>
      <c r="AD97" s="94">
        <v>367</v>
      </c>
      <c r="AE97" s="63">
        <v>22</v>
      </c>
      <c r="AF97" s="61">
        <f t="shared" si="66"/>
        <v>5.9945504087193457E-2</v>
      </c>
      <c r="AG97" s="63">
        <v>345</v>
      </c>
      <c r="AH97" s="61">
        <f t="shared" si="67"/>
        <v>0.94005449591280654</v>
      </c>
      <c r="AI97" s="94">
        <v>262</v>
      </c>
      <c r="AJ97" s="63">
        <v>1</v>
      </c>
      <c r="AK97" s="61">
        <f t="shared" si="68"/>
        <v>3.8167938931297708E-3</v>
      </c>
      <c r="AL97" s="63">
        <v>261</v>
      </c>
      <c r="AM97" s="61">
        <f t="shared" si="69"/>
        <v>0.99618320610687028</v>
      </c>
      <c r="AN97" s="94">
        <f t="shared" si="70"/>
        <v>4927</v>
      </c>
      <c r="AO97" s="63">
        <f t="shared" si="71"/>
        <v>966</v>
      </c>
      <c r="AP97" s="61">
        <f t="shared" si="72"/>
        <v>0.19606251268520397</v>
      </c>
      <c r="AQ97" s="62">
        <f t="shared" si="55"/>
        <v>3961</v>
      </c>
      <c r="AR97" s="61">
        <f t="shared" si="73"/>
        <v>0.80393748731479597</v>
      </c>
      <c r="AS97" s="90"/>
      <c r="AT97" s="264"/>
      <c r="AU97" s="321"/>
      <c r="AV97" s="11" t="s">
        <v>129</v>
      </c>
      <c r="AW97" s="204">
        <v>4181</v>
      </c>
      <c r="AX97" s="38">
        <v>841</v>
      </c>
      <c r="AY97" s="84">
        <v>0.20114805070557282</v>
      </c>
      <c r="AZ97" s="38">
        <v>3340</v>
      </c>
      <c r="BA97" s="84">
        <v>0.79885194929442715</v>
      </c>
      <c r="BB97" s="90"/>
    </row>
    <row r="98" spans="1:64" s="12" customFormat="1" ht="13.5" customHeight="1">
      <c r="A98" s="75"/>
      <c r="B98" s="265"/>
      <c r="C98" s="322"/>
      <c r="D98" s="70" t="s">
        <v>128</v>
      </c>
      <c r="E98" s="95">
        <v>64</v>
      </c>
      <c r="F98" s="69">
        <v>8</v>
      </c>
      <c r="G98" s="13">
        <f t="shared" si="56"/>
        <v>0.125</v>
      </c>
      <c r="H98" s="69">
        <v>56</v>
      </c>
      <c r="I98" s="13">
        <f t="shared" si="57"/>
        <v>0.875</v>
      </c>
      <c r="J98" s="95">
        <v>181</v>
      </c>
      <c r="K98" s="69">
        <v>19</v>
      </c>
      <c r="L98" s="13">
        <f t="shared" si="58"/>
        <v>0.10497237569060773</v>
      </c>
      <c r="M98" s="69">
        <v>162</v>
      </c>
      <c r="N98" s="13">
        <f t="shared" si="59"/>
        <v>0.89502762430939231</v>
      </c>
      <c r="O98" s="95">
        <v>11225</v>
      </c>
      <c r="P98" s="69">
        <v>3241</v>
      </c>
      <c r="Q98" s="13">
        <f t="shared" si="60"/>
        <v>0.28873051224944318</v>
      </c>
      <c r="R98" s="69">
        <v>7984</v>
      </c>
      <c r="S98" s="13">
        <f t="shared" si="61"/>
        <v>0.71126948775055676</v>
      </c>
      <c r="T98" s="95">
        <v>8924</v>
      </c>
      <c r="U98" s="69">
        <v>2144</v>
      </c>
      <c r="V98" s="13">
        <f t="shared" si="62"/>
        <v>0.24025100851636039</v>
      </c>
      <c r="W98" s="69">
        <v>6780</v>
      </c>
      <c r="X98" s="13">
        <f t="shared" si="63"/>
        <v>0.75974899148363961</v>
      </c>
      <c r="Y98" s="95">
        <v>4974</v>
      </c>
      <c r="Z98" s="69">
        <v>832</v>
      </c>
      <c r="AA98" s="13">
        <f t="shared" si="64"/>
        <v>0.16726980297547245</v>
      </c>
      <c r="AB98" s="69">
        <v>4142</v>
      </c>
      <c r="AC98" s="13">
        <f t="shared" si="65"/>
        <v>0.83273019702452755</v>
      </c>
      <c r="AD98" s="95">
        <v>2062</v>
      </c>
      <c r="AE98" s="69">
        <v>229</v>
      </c>
      <c r="AF98" s="13">
        <f t="shared" si="66"/>
        <v>0.11105722599418041</v>
      </c>
      <c r="AG98" s="69">
        <v>1833</v>
      </c>
      <c r="AH98" s="13">
        <f t="shared" si="67"/>
        <v>0.88894277400581956</v>
      </c>
      <c r="AI98" s="95">
        <v>777</v>
      </c>
      <c r="AJ98" s="69">
        <v>43</v>
      </c>
      <c r="AK98" s="13">
        <f t="shared" si="68"/>
        <v>5.5341055341055344E-2</v>
      </c>
      <c r="AL98" s="69">
        <v>734</v>
      </c>
      <c r="AM98" s="13">
        <f t="shared" si="69"/>
        <v>0.94465894465894462</v>
      </c>
      <c r="AN98" s="95">
        <f t="shared" si="70"/>
        <v>28207</v>
      </c>
      <c r="AO98" s="69">
        <f t="shared" si="71"/>
        <v>6516</v>
      </c>
      <c r="AP98" s="13">
        <f t="shared" si="72"/>
        <v>0.23100648775126742</v>
      </c>
      <c r="AQ98" s="33">
        <f t="shared" si="55"/>
        <v>21691</v>
      </c>
      <c r="AR98" s="13">
        <f t="shared" si="73"/>
        <v>0.76899351224873258</v>
      </c>
      <c r="AS98" s="90"/>
      <c r="AT98" s="265"/>
      <c r="AU98" s="322"/>
      <c r="AV98" s="147" t="s">
        <v>67</v>
      </c>
      <c r="AW98" s="204">
        <v>26182</v>
      </c>
      <c r="AX98" s="38">
        <v>5729</v>
      </c>
      <c r="AY98" s="84">
        <v>0.21881445267741195</v>
      </c>
      <c r="AZ98" s="38">
        <v>20453</v>
      </c>
      <c r="BA98" s="84">
        <v>0.78118554732258805</v>
      </c>
      <c r="BB98" s="90"/>
      <c r="BD98" s="2"/>
      <c r="BE98" s="80"/>
      <c r="BF98" s="80"/>
      <c r="BG98" s="80"/>
      <c r="BH98" s="80"/>
      <c r="BI98" s="80"/>
      <c r="BJ98" s="80"/>
      <c r="BK98" s="80"/>
      <c r="BL98" s="80"/>
    </row>
    <row r="99" spans="1:64" s="12" customFormat="1" ht="13.5" customHeight="1">
      <c r="A99" s="75"/>
      <c r="B99" s="263">
        <v>32</v>
      </c>
      <c r="C99" s="320" t="s">
        <v>36</v>
      </c>
      <c r="D99" s="74" t="s">
        <v>130</v>
      </c>
      <c r="E99" s="93">
        <v>38</v>
      </c>
      <c r="F99" s="73">
        <v>8</v>
      </c>
      <c r="G99" s="71">
        <f t="shared" si="56"/>
        <v>0.21052631578947367</v>
      </c>
      <c r="H99" s="73">
        <v>30</v>
      </c>
      <c r="I99" s="71">
        <f t="shared" si="57"/>
        <v>0.78947368421052633</v>
      </c>
      <c r="J99" s="93">
        <v>94</v>
      </c>
      <c r="K99" s="73">
        <v>13</v>
      </c>
      <c r="L99" s="71">
        <f t="shared" si="58"/>
        <v>0.13829787234042554</v>
      </c>
      <c r="M99" s="73">
        <v>81</v>
      </c>
      <c r="N99" s="71">
        <f t="shared" si="59"/>
        <v>0.86170212765957444</v>
      </c>
      <c r="O99" s="93">
        <v>6719</v>
      </c>
      <c r="P99" s="73">
        <v>1832</v>
      </c>
      <c r="Q99" s="71">
        <f t="shared" si="60"/>
        <v>0.27265962196755472</v>
      </c>
      <c r="R99" s="73">
        <v>4887</v>
      </c>
      <c r="S99" s="71">
        <f t="shared" si="61"/>
        <v>0.72734037803244533</v>
      </c>
      <c r="T99" s="93">
        <v>6232</v>
      </c>
      <c r="U99" s="73">
        <v>1404</v>
      </c>
      <c r="V99" s="71">
        <f t="shared" si="62"/>
        <v>0.22528883183568676</v>
      </c>
      <c r="W99" s="73">
        <v>4828</v>
      </c>
      <c r="X99" s="71">
        <f t="shared" si="63"/>
        <v>0.77471116816431318</v>
      </c>
      <c r="Y99" s="93">
        <v>3925</v>
      </c>
      <c r="Z99" s="73">
        <v>689</v>
      </c>
      <c r="AA99" s="71">
        <f t="shared" si="64"/>
        <v>0.17554140127388534</v>
      </c>
      <c r="AB99" s="73">
        <v>3236</v>
      </c>
      <c r="AC99" s="71">
        <f t="shared" si="65"/>
        <v>0.8244585987261146</v>
      </c>
      <c r="AD99" s="93">
        <v>1648</v>
      </c>
      <c r="AE99" s="73">
        <v>176</v>
      </c>
      <c r="AF99" s="71">
        <f t="shared" si="66"/>
        <v>0.10679611650485436</v>
      </c>
      <c r="AG99" s="73">
        <v>1472</v>
      </c>
      <c r="AH99" s="71">
        <f t="shared" si="67"/>
        <v>0.89320388349514568</v>
      </c>
      <c r="AI99" s="93">
        <v>480</v>
      </c>
      <c r="AJ99" s="73">
        <v>36</v>
      </c>
      <c r="AK99" s="71">
        <f t="shared" si="68"/>
        <v>7.4999999999999997E-2</v>
      </c>
      <c r="AL99" s="73">
        <v>444</v>
      </c>
      <c r="AM99" s="71">
        <f t="shared" si="69"/>
        <v>0.92500000000000004</v>
      </c>
      <c r="AN99" s="93">
        <f t="shared" si="70"/>
        <v>19136</v>
      </c>
      <c r="AO99" s="73">
        <f t="shared" si="71"/>
        <v>4158</v>
      </c>
      <c r="AP99" s="71">
        <f t="shared" si="72"/>
        <v>0.21728678929765885</v>
      </c>
      <c r="AQ99" s="72">
        <f t="shared" si="55"/>
        <v>14978</v>
      </c>
      <c r="AR99" s="71">
        <f t="shared" si="73"/>
        <v>0.78271321070234112</v>
      </c>
      <c r="AS99" s="90"/>
      <c r="AT99" s="263">
        <v>32</v>
      </c>
      <c r="AU99" s="320" t="s">
        <v>36</v>
      </c>
      <c r="AV99" s="11" t="s">
        <v>123</v>
      </c>
      <c r="AW99" s="204">
        <v>18254</v>
      </c>
      <c r="AX99" s="38">
        <v>3687</v>
      </c>
      <c r="AY99" s="84">
        <v>0.20198312698586612</v>
      </c>
      <c r="AZ99" s="38">
        <v>14567</v>
      </c>
      <c r="BA99" s="84">
        <v>0.79801687301413393</v>
      </c>
      <c r="BB99" s="90"/>
      <c r="BD99" s="81"/>
      <c r="BE99" s="80"/>
      <c r="BF99" s="80"/>
      <c r="BG99" s="80"/>
      <c r="BH99" s="80"/>
      <c r="BI99" s="80"/>
      <c r="BJ99" s="80"/>
      <c r="BK99" s="80"/>
      <c r="BL99" s="80"/>
    </row>
    <row r="100" spans="1:64" s="12" customFormat="1" ht="13.5" customHeight="1">
      <c r="A100" s="75"/>
      <c r="B100" s="264"/>
      <c r="C100" s="321"/>
      <c r="D100" s="64" t="s">
        <v>129</v>
      </c>
      <c r="E100" s="94">
        <v>6</v>
      </c>
      <c r="F100" s="63">
        <v>0</v>
      </c>
      <c r="G100" s="61">
        <f t="shared" si="56"/>
        <v>0</v>
      </c>
      <c r="H100" s="63">
        <v>6</v>
      </c>
      <c r="I100" s="61">
        <f t="shared" si="57"/>
        <v>1</v>
      </c>
      <c r="J100" s="94">
        <v>15</v>
      </c>
      <c r="K100" s="63">
        <v>3</v>
      </c>
      <c r="L100" s="61">
        <f t="shared" si="58"/>
        <v>0.2</v>
      </c>
      <c r="M100" s="63">
        <v>12</v>
      </c>
      <c r="N100" s="61">
        <f t="shared" si="59"/>
        <v>0.8</v>
      </c>
      <c r="O100" s="94">
        <v>1524</v>
      </c>
      <c r="P100" s="63">
        <v>289</v>
      </c>
      <c r="Q100" s="61">
        <f t="shared" si="60"/>
        <v>0.18963254593175852</v>
      </c>
      <c r="R100" s="63">
        <v>1235</v>
      </c>
      <c r="S100" s="61">
        <f t="shared" si="61"/>
        <v>0.81036745406824151</v>
      </c>
      <c r="T100" s="94">
        <v>891</v>
      </c>
      <c r="U100" s="63">
        <v>151</v>
      </c>
      <c r="V100" s="61">
        <f t="shared" si="62"/>
        <v>0.16947250280583614</v>
      </c>
      <c r="W100" s="63">
        <v>740</v>
      </c>
      <c r="X100" s="61">
        <f t="shared" si="63"/>
        <v>0.83052749719416386</v>
      </c>
      <c r="Y100" s="94">
        <v>516</v>
      </c>
      <c r="Z100" s="63">
        <v>52</v>
      </c>
      <c r="AA100" s="61">
        <f t="shared" si="64"/>
        <v>0.10077519379844961</v>
      </c>
      <c r="AB100" s="63">
        <v>464</v>
      </c>
      <c r="AC100" s="61">
        <f t="shared" si="65"/>
        <v>0.89922480620155043</v>
      </c>
      <c r="AD100" s="94">
        <v>308</v>
      </c>
      <c r="AE100" s="63">
        <v>11</v>
      </c>
      <c r="AF100" s="61">
        <f t="shared" si="66"/>
        <v>3.5714285714285712E-2</v>
      </c>
      <c r="AG100" s="63">
        <v>297</v>
      </c>
      <c r="AH100" s="61">
        <f t="shared" si="67"/>
        <v>0.9642857142857143</v>
      </c>
      <c r="AI100" s="94">
        <v>279</v>
      </c>
      <c r="AJ100" s="63">
        <v>3</v>
      </c>
      <c r="AK100" s="61">
        <f t="shared" si="68"/>
        <v>1.0752688172043012E-2</v>
      </c>
      <c r="AL100" s="63">
        <v>276</v>
      </c>
      <c r="AM100" s="61">
        <f t="shared" si="69"/>
        <v>0.989247311827957</v>
      </c>
      <c r="AN100" s="94">
        <f t="shared" si="70"/>
        <v>3539</v>
      </c>
      <c r="AO100" s="63">
        <f t="shared" si="71"/>
        <v>509</v>
      </c>
      <c r="AP100" s="61">
        <f t="shared" si="72"/>
        <v>0.14382593953094094</v>
      </c>
      <c r="AQ100" s="62">
        <f t="shared" si="55"/>
        <v>3030</v>
      </c>
      <c r="AR100" s="61">
        <f t="shared" si="73"/>
        <v>0.85617406046905908</v>
      </c>
      <c r="AS100" s="90"/>
      <c r="AT100" s="264"/>
      <c r="AU100" s="321"/>
      <c r="AV100" s="11" t="s">
        <v>129</v>
      </c>
      <c r="AW100" s="204">
        <v>3071</v>
      </c>
      <c r="AX100" s="38">
        <v>548</v>
      </c>
      <c r="AY100" s="84">
        <v>0.17844350374470858</v>
      </c>
      <c r="AZ100" s="38">
        <v>2523</v>
      </c>
      <c r="BA100" s="84">
        <v>0.82155649625529148</v>
      </c>
      <c r="BB100" s="90"/>
      <c r="BD100" s="81"/>
      <c r="BE100" s="80"/>
      <c r="BF100" s="80"/>
      <c r="BG100" s="80"/>
      <c r="BH100" s="80"/>
      <c r="BI100" s="80"/>
      <c r="BJ100" s="80"/>
      <c r="BK100" s="80"/>
      <c r="BL100" s="80"/>
    </row>
    <row r="101" spans="1:64" s="12" customFormat="1" ht="13.5" customHeight="1">
      <c r="A101" s="75"/>
      <c r="B101" s="265"/>
      <c r="C101" s="322"/>
      <c r="D101" s="70" t="s">
        <v>128</v>
      </c>
      <c r="E101" s="95">
        <v>44</v>
      </c>
      <c r="F101" s="69">
        <v>8</v>
      </c>
      <c r="G101" s="13">
        <f t="shared" si="56"/>
        <v>0.18181818181818182</v>
      </c>
      <c r="H101" s="69">
        <v>36</v>
      </c>
      <c r="I101" s="13">
        <f t="shared" si="57"/>
        <v>0.81818181818181823</v>
      </c>
      <c r="J101" s="95">
        <v>109</v>
      </c>
      <c r="K101" s="69">
        <v>16</v>
      </c>
      <c r="L101" s="13">
        <f t="shared" si="58"/>
        <v>0.14678899082568808</v>
      </c>
      <c r="M101" s="69">
        <v>93</v>
      </c>
      <c r="N101" s="13">
        <f t="shared" si="59"/>
        <v>0.85321100917431192</v>
      </c>
      <c r="O101" s="95">
        <v>8243</v>
      </c>
      <c r="P101" s="69">
        <v>2121</v>
      </c>
      <c r="Q101" s="13">
        <f t="shared" si="60"/>
        <v>0.25730923207570061</v>
      </c>
      <c r="R101" s="69">
        <v>6122</v>
      </c>
      <c r="S101" s="13">
        <f t="shared" si="61"/>
        <v>0.74269076792429944</v>
      </c>
      <c r="T101" s="95">
        <v>7123</v>
      </c>
      <c r="U101" s="69">
        <v>1555</v>
      </c>
      <c r="V101" s="13">
        <f t="shared" si="62"/>
        <v>0.21830689316299312</v>
      </c>
      <c r="W101" s="69">
        <v>5568</v>
      </c>
      <c r="X101" s="13">
        <f t="shared" si="63"/>
        <v>0.78169310683700688</v>
      </c>
      <c r="Y101" s="95">
        <v>4441</v>
      </c>
      <c r="Z101" s="69">
        <v>741</v>
      </c>
      <c r="AA101" s="13">
        <f t="shared" si="64"/>
        <v>0.16685431209187121</v>
      </c>
      <c r="AB101" s="69">
        <v>3700</v>
      </c>
      <c r="AC101" s="13">
        <f t="shared" si="65"/>
        <v>0.83314568790812882</v>
      </c>
      <c r="AD101" s="95">
        <v>1956</v>
      </c>
      <c r="AE101" s="69">
        <v>187</v>
      </c>
      <c r="AF101" s="13">
        <f t="shared" si="66"/>
        <v>9.5603271983640076E-2</v>
      </c>
      <c r="AG101" s="69">
        <v>1769</v>
      </c>
      <c r="AH101" s="13">
        <f t="shared" si="67"/>
        <v>0.90439672801635995</v>
      </c>
      <c r="AI101" s="95">
        <v>759</v>
      </c>
      <c r="AJ101" s="69">
        <v>39</v>
      </c>
      <c r="AK101" s="13">
        <f t="shared" si="68"/>
        <v>5.1383399209486168E-2</v>
      </c>
      <c r="AL101" s="69">
        <v>720</v>
      </c>
      <c r="AM101" s="13">
        <f t="shared" si="69"/>
        <v>0.9486166007905138</v>
      </c>
      <c r="AN101" s="95">
        <f t="shared" si="70"/>
        <v>22675</v>
      </c>
      <c r="AO101" s="69">
        <f t="shared" si="71"/>
        <v>4667</v>
      </c>
      <c r="AP101" s="13">
        <f t="shared" si="72"/>
        <v>0.20582138919514884</v>
      </c>
      <c r="AQ101" s="33">
        <f t="shared" si="55"/>
        <v>18008</v>
      </c>
      <c r="AR101" s="13">
        <f t="shared" si="73"/>
        <v>0.79417861080485119</v>
      </c>
      <c r="AS101" s="90"/>
      <c r="AT101" s="265"/>
      <c r="AU101" s="322"/>
      <c r="AV101" s="147" t="s">
        <v>67</v>
      </c>
      <c r="AW101" s="204">
        <v>21325</v>
      </c>
      <c r="AX101" s="38">
        <v>4235</v>
      </c>
      <c r="AY101" s="84">
        <v>0.19859320046893317</v>
      </c>
      <c r="AZ101" s="38">
        <v>17090</v>
      </c>
      <c r="BA101" s="84">
        <v>0.80140679953106686</v>
      </c>
      <c r="BB101" s="90"/>
      <c r="BD101" s="81"/>
      <c r="BE101" s="80"/>
      <c r="BF101" s="80"/>
      <c r="BG101" s="80"/>
      <c r="BH101" s="80"/>
      <c r="BI101" s="80"/>
      <c r="BJ101" s="80"/>
      <c r="BK101" s="80"/>
      <c r="BL101" s="80"/>
    </row>
    <row r="102" spans="1:64" s="12" customFormat="1" ht="13.5" customHeight="1">
      <c r="B102" s="263">
        <v>33</v>
      </c>
      <c r="C102" s="320" t="s">
        <v>37</v>
      </c>
      <c r="D102" s="74" t="s">
        <v>130</v>
      </c>
      <c r="E102" s="93">
        <v>4</v>
      </c>
      <c r="F102" s="73">
        <v>0</v>
      </c>
      <c r="G102" s="71">
        <f t="shared" si="56"/>
        <v>0</v>
      </c>
      <c r="H102" s="73">
        <v>4</v>
      </c>
      <c r="I102" s="71">
        <f t="shared" si="57"/>
        <v>1</v>
      </c>
      <c r="J102" s="93">
        <v>24</v>
      </c>
      <c r="K102" s="73">
        <v>6</v>
      </c>
      <c r="L102" s="71">
        <f t="shared" si="58"/>
        <v>0.25</v>
      </c>
      <c r="M102" s="73">
        <v>18</v>
      </c>
      <c r="N102" s="71">
        <f t="shared" si="59"/>
        <v>0.75</v>
      </c>
      <c r="O102" s="93">
        <v>2325</v>
      </c>
      <c r="P102" s="73">
        <v>780</v>
      </c>
      <c r="Q102" s="71">
        <f t="shared" si="60"/>
        <v>0.33548387096774196</v>
      </c>
      <c r="R102" s="73">
        <v>1545</v>
      </c>
      <c r="S102" s="71">
        <f t="shared" si="61"/>
        <v>0.6645161290322581</v>
      </c>
      <c r="T102" s="93">
        <v>1874</v>
      </c>
      <c r="U102" s="73">
        <v>514</v>
      </c>
      <c r="V102" s="71">
        <f t="shared" si="62"/>
        <v>0.27427961579509069</v>
      </c>
      <c r="W102" s="73">
        <v>1360</v>
      </c>
      <c r="X102" s="71">
        <f t="shared" si="63"/>
        <v>0.72572038420490925</v>
      </c>
      <c r="Y102" s="93">
        <v>967</v>
      </c>
      <c r="Z102" s="73">
        <v>198</v>
      </c>
      <c r="AA102" s="71">
        <f t="shared" si="64"/>
        <v>0.20475698035160289</v>
      </c>
      <c r="AB102" s="73">
        <v>769</v>
      </c>
      <c r="AC102" s="71">
        <f t="shared" si="65"/>
        <v>0.79524301964839705</v>
      </c>
      <c r="AD102" s="93">
        <v>445</v>
      </c>
      <c r="AE102" s="73">
        <v>66</v>
      </c>
      <c r="AF102" s="71">
        <f t="shared" si="66"/>
        <v>0.14831460674157304</v>
      </c>
      <c r="AG102" s="73">
        <v>379</v>
      </c>
      <c r="AH102" s="71">
        <f t="shared" si="67"/>
        <v>0.85168539325842696</v>
      </c>
      <c r="AI102" s="93">
        <v>127</v>
      </c>
      <c r="AJ102" s="73">
        <v>13</v>
      </c>
      <c r="AK102" s="71">
        <f t="shared" si="68"/>
        <v>0.10236220472440945</v>
      </c>
      <c r="AL102" s="73">
        <v>114</v>
      </c>
      <c r="AM102" s="71">
        <f t="shared" si="69"/>
        <v>0.89763779527559051</v>
      </c>
      <c r="AN102" s="93">
        <f t="shared" si="70"/>
        <v>5766</v>
      </c>
      <c r="AO102" s="73">
        <f t="shared" si="71"/>
        <v>1577</v>
      </c>
      <c r="AP102" s="71">
        <f t="shared" si="72"/>
        <v>0.27349982656954563</v>
      </c>
      <c r="AQ102" s="72">
        <f t="shared" ref="AQ102:AQ149" si="82">SUM(H102,M102,R102,W102,AB102,AG102,AL102)</f>
        <v>4189</v>
      </c>
      <c r="AR102" s="71">
        <f t="shared" si="73"/>
        <v>0.72650017343045437</v>
      </c>
      <c r="AS102" s="90"/>
      <c r="AT102" s="263">
        <v>33</v>
      </c>
      <c r="AU102" s="320" t="s">
        <v>37</v>
      </c>
      <c r="AV102" s="11" t="s">
        <v>123</v>
      </c>
      <c r="AW102" s="204">
        <v>5406</v>
      </c>
      <c r="AX102" s="38">
        <v>1385</v>
      </c>
      <c r="AY102" s="84">
        <v>0.25619681834998148</v>
      </c>
      <c r="AZ102" s="38">
        <v>4021</v>
      </c>
      <c r="BA102" s="84">
        <v>0.74380318165001846</v>
      </c>
      <c r="BB102" s="90"/>
      <c r="BD102" s="81"/>
      <c r="BE102" s="80"/>
      <c r="BF102" s="80"/>
      <c r="BG102" s="80"/>
      <c r="BH102" s="80"/>
      <c r="BI102" s="80"/>
      <c r="BJ102" s="80"/>
      <c r="BK102" s="80"/>
      <c r="BL102" s="80"/>
    </row>
    <row r="103" spans="1:64" s="12" customFormat="1" ht="13.5" customHeight="1">
      <c r="B103" s="264"/>
      <c r="C103" s="321"/>
      <c r="D103" s="64" t="s">
        <v>129</v>
      </c>
      <c r="E103" s="94">
        <v>2</v>
      </c>
      <c r="F103" s="63">
        <v>0</v>
      </c>
      <c r="G103" s="61">
        <f t="shared" ref="G103:G150" si="83">IFERROR(F103/E103,"-")</f>
        <v>0</v>
      </c>
      <c r="H103" s="63">
        <v>2</v>
      </c>
      <c r="I103" s="61">
        <f t="shared" ref="I103:I150" si="84">IFERROR(H103/E103,"-")</f>
        <v>1</v>
      </c>
      <c r="J103" s="94">
        <v>6</v>
      </c>
      <c r="K103" s="63">
        <v>1</v>
      </c>
      <c r="L103" s="61">
        <f t="shared" ref="L103:L150" si="85">IFERROR(K103/J103,"-")</f>
        <v>0.16666666666666666</v>
      </c>
      <c r="M103" s="63">
        <v>5</v>
      </c>
      <c r="N103" s="61">
        <f t="shared" ref="N103:N150" si="86">IFERROR(M103/J103,"-")</f>
        <v>0.83333333333333337</v>
      </c>
      <c r="O103" s="94">
        <v>480</v>
      </c>
      <c r="P103" s="63">
        <v>108</v>
      </c>
      <c r="Q103" s="61">
        <f t="shared" ref="Q103:Q150" si="87">IFERROR(P103/O103,"-")</f>
        <v>0.22500000000000001</v>
      </c>
      <c r="R103" s="63">
        <v>372</v>
      </c>
      <c r="S103" s="61">
        <f t="shared" ref="S103:S150" si="88">IFERROR(R103/O103,"-")</f>
        <v>0.77500000000000002</v>
      </c>
      <c r="T103" s="94">
        <v>234</v>
      </c>
      <c r="U103" s="63">
        <v>67</v>
      </c>
      <c r="V103" s="61">
        <f t="shared" ref="V103:V150" si="89">IFERROR(U103/T103,"-")</f>
        <v>0.28632478632478631</v>
      </c>
      <c r="W103" s="63">
        <v>167</v>
      </c>
      <c r="X103" s="61">
        <f t="shared" ref="X103:X150" si="90">IFERROR(W103/T103,"-")</f>
        <v>0.71367521367521369</v>
      </c>
      <c r="Y103" s="94">
        <v>133</v>
      </c>
      <c r="Z103" s="63">
        <v>16</v>
      </c>
      <c r="AA103" s="61">
        <f t="shared" ref="AA103:AA150" si="91">IFERROR(Z103/Y103,"-")</f>
        <v>0.12030075187969924</v>
      </c>
      <c r="AB103" s="63">
        <v>117</v>
      </c>
      <c r="AC103" s="61">
        <f t="shared" ref="AC103:AC150" si="92">IFERROR(AB103/Y103,"-")</f>
        <v>0.87969924812030076</v>
      </c>
      <c r="AD103" s="94">
        <v>75</v>
      </c>
      <c r="AE103" s="63">
        <v>1</v>
      </c>
      <c r="AF103" s="61">
        <f t="shared" ref="AF103:AF150" si="93">IFERROR(AE103/AD103,"-")</f>
        <v>1.3333333333333334E-2</v>
      </c>
      <c r="AG103" s="63">
        <v>74</v>
      </c>
      <c r="AH103" s="61">
        <f t="shared" ref="AH103:AH150" si="94">IFERROR(AG103/AD103,"-")</f>
        <v>0.98666666666666669</v>
      </c>
      <c r="AI103" s="94">
        <v>69</v>
      </c>
      <c r="AJ103" s="63">
        <v>4</v>
      </c>
      <c r="AK103" s="61">
        <f t="shared" ref="AK103:AK150" si="95">IFERROR(AJ103/AI103,"-")</f>
        <v>5.7971014492753624E-2</v>
      </c>
      <c r="AL103" s="63">
        <v>65</v>
      </c>
      <c r="AM103" s="61">
        <f t="shared" ref="AM103:AM150" si="96">IFERROR(AL103/AI103,"-")</f>
        <v>0.94202898550724634</v>
      </c>
      <c r="AN103" s="94">
        <f t="shared" ref="AN103:AN150" si="97">SUM(E103,J103,O103,T103,Y103,AD103,AI103)</f>
        <v>999</v>
      </c>
      <c r="AO103" s="63">
        <f t="shared" ref="AO103:AO150" si="98">SUM(F103,K103,P103,U103,Z103,AE103,AJ103)</f>
        <v>197</v>
      </c>
      <c r="AP103" s="61">
        <f t="shared" ref="AP103:AP150" si="99">IFERROR(AO103/AN103,"-")</f>
        <v>0.19719719719719719</v>
      </c>
      <c r="AQ103" s="62">
        <f t="shared" si="82"/>
        <v>802</v>
      </c>
      <c r="AR103" s="61">
        <f t="shared" ref="AR103:AR150" si="100">IFERROR(AQ103/AN103,"-")</f>
        <v>0.80280280280280281</v>
      </c>
      <c r="AS103" s="90"/>
      <c r="AT103" s="264"/>
      <c r="AU103" s="321"/>
      <c r="AV103" s="11" t="s">
        <v>129</v>
      </c>
      <c r="AW103" s="204">
        <v>903</v>
      </c>
      <c r="AX103" s="38">
        <v>181</v>
      </c>
      <c r="AY103" s="84">
        <v>0.20044296788482835</v>
      </c>
      <c r="AZ103" s="38">
        <v>722</v>
      </c>
      <c r="BA103" s="84">
        <v>0.7995570321151716</v>
      </c>
      <c r="BB103" s="90"/>
      <c r="BD103" s="81"/>
      <c r="BE103" s="80"/>
      <c r="BF103" s="80"/>
      <c r="BG103" s="80"/>
      <c r="BH103" s="80"/>
      <c r="BI103" s="80"/>
      <c r="BJ103" s="80"/>
      <c r="BK103" s="80"/>
      <c r="BL103" s="80"/>
    </row>
    <row r="104" spans="1:64" s="12" customFormat="1" ht="13.5" customHeight="1">
      <c r="B104" s="265"/>
      <c r="C104" s="322"/>
      <c r="D104" s="70" t="s">
        <v>128</v>
      </c>
      <c r="E104" s="95">
        <v>6</v>
      </c>
      <c r="F104" s="69">
        <v>0</v>
      </c>
      <c r="G104" s="13">
        <f t="shared" si="83"/>
        <v>0</v>
      </c>
      <c r="H104" s="69">
        <v>6</v>
      </c>
      <c r="I104" s="13">
        <f t="shared" si="84"/>
        <v>1</v>
      </c>
      <c r="J104" s="95">
        <v>30</v>
      </c>
      <c r="K104" s="69">
        <v>7</v>
      </c>
      <c r="L104" s="13">
        <f t="shared" si="85"/>
        <v>0.23333333333333334</v>
      </c>
      <c r="M104" s="69">
        <v>23</v>
      </c>
      <c r="N104" s="13">
        <f t="shared" si="86"/>
        <v>0.76666666666666672</v>
      </c>
      <c r="O104" s="95">
        <v>2805</v>
      </c>
      <c r="P104" s="69">
        <v>888</v>
      </c>
      <c r="Q104" s="13">
        <f t="shared" si="87"/>
        <v>0.31657754010695188</v>
      </c>
      <c r="R104" s="69">
        <v>1917</v>
      </c>
      <c r="S104" s="13">
        <f t="shared" si="88"/>
        <v>0.68342245989304817</v>
      </c>
      <c r="T104" s="95">
        <v>2108</v>
      </c>
      <c r="U104" s="69">
        <v>581</v>
      </c>
      <c r="V104" s="13">
        <f t="shared" si="89"/>
        <v>0.27561669829222013</v>
      </c>
      <c r="W104" s="69">
        <v>1527</v>
      </c>
      <c r="X104" s="13">
        <f t="shared" si="90"/>
        <v>0.72438330170777987</v>
      </c>
      <c r="Y104" s="95">
        <v>1100</v>
      </c>
      <c r="Z104" s="69">
        <v>214</v>
      </c>
      <c r="AA104" s="13">
        <f t="shared" si="91"/>
        <v>0.19454545454545455</v>
      </c>
      <c r="AB104" s="69">
        <v>886</v>
      </c>
      <c r="AC104" s="13">
        <f t="shared" si="92"/>
        <v>0.80545454545454542</v>
      </c>
      <c r="AD104" s="95">
        <v>520</v>
      </c>
      <c r="AE104" s="69">
        <v>67</v>
      </c>
      <c r="AF104" s="13">
        <f t="shared" si="93"/>
        <v>0.12884615384615383</v>
      </c>
      <c r="AG104" s="69">
        <v>453</v>
      </c>
      <c r="AH104" s="13">
        <f t="shared" si="94"/>
        <v>0.87115384615384617</v>
      </c>
      <c r="AI104" s="95">
        <v>196</v>
      </c>
      <c r="AJ104" s="69">
        <v>17</v>
      </c>
      <c r="AK104" s="13">
        <f t="shared" si="95"/>
        <v>8.673469387755102E-2</v>
      </c>
      <c r="AL104" s="69">
        <v>179</v>
      </c>
      <c r="AM104" s="13">
        <f t="shared" si="96"/>
        <v>0.91326530612244894</v>
      </c>
      <c r="AN104" s="95">
        <f t="shared" si="97"/>
        <v>6765</v>
      </c>
      <c r="AO104" s="69">
        <f t="shared" si="98"/>
        <v>1774</v>
      </c>
      <c r="AP104" s="13">
        <f t="shared" si="99"/>
        <v>0.26223207686622318</v>
      </c>
      <c r="AQ104" s="33">
        <f t="shared" si="82"/>
        <v>4991</v>
      </c>
      <c r="AR104" s="13">
        <f t="shared" si="100"/>
        <v>0.73776792313377682</v>
      </c>
      <c r="AS104" s="90"/>
      <c r="AT104" s="265"/>
      <c r="AU104" s="322"/>
      <c r="AV104" s="147" t="s">
        <v>67</v>
      </c>
      <c r="AW104" s="204">
        <v>6309</v>
      </c>
      <c r="AX104" s="38">
        <v>1566</v>
      </c>
      <c r="AY104" s="84">
        <v>0.24821683309557774</v>
      </c>
      <c r="AZ104" s="38">
        <v>4743</v>
      </c>
      <c r="BA104" s="84">
        <v>0.75178316690442226</v>
      </c>
      <c r="BB104" s="90"/>
    </row>
    <row r="105" spans="1:64" s="12" customFormat="1" ht="13.5" customHeight="1">
      <c r="B105" s="263">
        <v>34</v>
      </c>
      <c r="C105" s="320" t="s">
        <v>38</v>
      </c>
      <c r="D105" s="74" t="s">
        <v>130</v>
      </c>
      <c r="E105" s="93">
        <v>86</v>
      </c>
      <c r="F105" s="73">
        <v>11</v>
      </c>
      <c r="G105" s="71">
        <f t="shared" si="83"/>
        <v>0.12790697674418605</v>
      </c>
      <c r="H105" s="73">
        <v>75</v>
      </c>
      <c r="I105" s="71">
        <f t="shared" si="84"/>
        <v>0.87209302325581395</v>
      </c>
      <c r="J105" s="93">
        <v>139</v>
      </c>
      <c r="K105" s="73">
        <v>20</v>
      </c>
      <c r="L105" s="71">
        <f t="shared" si="85"/>
        <v>0.14388489208633093</v>
      </c>
      <c r="M105" s="73">
        <v>119</v>
      </c>
      <c r="N105" s="71">
        <f t="shared" si="86"/>
        <v>0.85611510791366907</v>
      </c>
      <c r="O105" s="93">
        <v>9061</v>
      </c>
      <c r="P105" s="73">
        <v>2434</v>
      </c>
      <c r="Q105" s="71">
        <f t="shared" si="87"/>
        <v>0.26862377221057276</v>
      </c>
      <c r="R105" s="73">
        <v>6627</v>
      </c>
      <c r="S105" s="71">
        <f t="shared" si="88"/>
        <v>0.73137622778942724</v>
      </c>
      <c r="T105" s="93">
        <v>7949</v>
      </c>
      <c r="U105" s="73">
        <v>1753</v>
      </c>
      <c r="V105" s="71">
        <f t="shared" si="89"/>
        <v>0.22053088438797333</v>
      </c>
      <c r="W105" s="73">
        <v>6196</v>
      </c>
      <c r="X105" s="71">
        <f t="shared" si="90"/>
        <v>0.7794691156120267</v>
      </c>
      <c r="Y105" s="93">
        <v>4900</v>
      </c>
      <c r="Z105" s="73">
        <v>772</v>
      </c>
      <c r="AA105" s="71">
        <f t="shared" si="91"/>
        <v>0.15755102040816327</v>
      </c>
      <c r="AB105" s="73">
        <v>4128</v>
      </c>
      <c r="AC105" s="71">
        <f t="shared" si="92"/>
        <v>0.84244897959183673</v>
      </c>
      <c r="AD105" s="93">
        <v>2232</v>
      </c>
      <c r="AE105" s="73">
        <v>222</v>
      </c>
      <c r="AF105" s="71">
        <f t="shared" si="93"/>
        <v>9.9462365591397844E-2</v>
      </c>
      <c r="AG105" s="73">
        <v>2010</v>
      </c>
      <c r="AH105" s="71">
        <f t="shared" si="94"/>
        <v>0.90053763440860213</v>
      </c>
      <c r="AI105" s="93">
        <v>714</v>
      </c>
      <c r="AJ105" s="73">
        <v>36</v>
      </c>
      <c r="AK105" s="71">
        <f t="shared" si="95"/>
        <v>5.0420168067226892E-2</v>
      </c>
      <c r="AL105" s="73">
        <v>678</v>
      </c>
      <c r="AM105" s="71">
        <f t="shared" si="96"/>
        <v>0.94957983193277307</v>
      </c>
      <c r="AN105" s="93">
        <f t="shared" si="97"/>
        <v>25081</v>
      </c>
      <c r="AO105" s="73">
        <f t="shared" si="98"/>
        <v>5248</v>
      </c>
      <c r="AP105" s="71">
        <f t="shared" si="99"/>
        <v>0.20924205573940433</v>
      </c>
      <c r="AQ105" s="72">
        <f t="shared" si="82"/>
        <v>19833</v>
      </c>
      <c r="AR105" s="71">
        <f t="shared" si="100"/>
        <v>0.79075794426059565</v>
      </c>
      <c r="AS105" s="90"/>
      <c r="AT105" s="263">
        <v>34</v>
      </c>
      <c r="AU105" s="320" t="s">
        <v>38</v>
      </c>
      <c r="AV105" s="11" t="s">
        <v>123</v>
      </c>
      <c r="AW105" s="204">
        <v>24080</v>
      </c>
      <c r="AX105" s="38">
        <v>4828</v>
      </c>
      <c r="AY105" s="84">
        <v>0.20049833887043189</v>
      </c>
      <c r="AZ105" s="38">
        <v>19252</v>
      </c>
      <c r="BA105" s="84">
        <v>0.79950166112956811</v>
      </c>
      <c r="BB105" s="90"/>
    </row>
    <row r="106" spans="1:64" s="12" customFormat="1" ht="13.5" customHeight="1">
      <c r="B106" s="264"/>
      <c r="C106" s="321"/>
      <c r="D106" s="64" t="s">
        <v>129</v>
      </c>
      <c r="E106" s="94">
        <v>14</v>
      </c>
      <c r="F106" s="63">
        <v>1</v>
      </c>
      <c r="G106" s="61">
        <f t="shared" si="83"/>
        <v>7.1428571428571425E-2</v>
      </c>
      <c r="H106" s="63">
        <v>13</v>
      </c>
      <c r="I106" s="61">
        <f t="shared" si="84"/>
        <v>0.9285714285714286</v>
      </c>
      <c r="J106" s="94">
        <v>11</v>
      </c>
      <c r="K106" s="63">
        <v>1</v>
      </c>
      <c r="L106" s="61">
        <f t="shared" si="85"/>
        <v>9.0909090909090912E-2</v>
      </c>
      <c r="M106" s="63">
        <v>10</v>
      </c>
      <c r="N106" s="61">
        <f t="shared" si="86"/>
        <v>0.90909090909090906</v>
      </c>
      <c r="O106" s="94">
        <v>1887</v>
      </c>
      <c r="P106" s="63">
        <v>321</v>
      </c>
      <c r="Q106" s="61">
        <f t="shared" si="87"/>
        <v>0.17011128775834658</v>
      </c>
      <c r="R106" s="63">
        <v>1566</v>
      </c>
      <c r="S106" s="61">
        <f t="shared" si="88"/>
        <v>0.82988871224165339</v>
      </c>
      <c r="T106" s="94">
        <v>955</v>
      </c>
      <c r="U106" s="63">
        <v>169</v>
      </c>
      <c r="V106" s="61">
        <f t="shared" si="89"/>
        <v>0.17696335078534031</v>
      </c>
      <c r="W106" s="63">
        <v>786</v>
      </c>
      <c r="X106" s="61">
        <f t="shared" si="90"/>
        <v>0.82303664921465969</v>
      </c>
      <c r="Y106" s="94">
        <v>504</v>
      </c>
      <c r="Z106" s="63">
        <v>58</v>
      </c>
      <c r="AA106" s="61">
        <f t="shared" si="91"/>
        <v>0.11507936507936507</v>
      </c>
      <c r="AB106" s="63">
        <v>446</v>
      </c>
      <c r="AC106" s="61">
        <f t="shared" si="92"/>
        <v>0.88492063492063489</v>
      </c>
      <c r="AD106" s="94">
        <v>282</v>
      </c>
      <c r="AE106" s="63">
        <v>12</v>
      </c>
      <c r="AF106" s="61">
        <f t="shared" si="93"/>
        <v>4.2553191489361701E-2</v>
      </c>
      <c r="AG106" s="63">
        <v>270</v>
      </c>
      <c r="AH106" s="61">
        <f t="shared" si="94"/>
        <v>0.95744680851063835</v>
      </c>
      <c r="AI106" s="94">
        <v>187</v>
      </c>
      <c r="AJ106" s="63">
        <v>3</v>
      </c>
      <c r="AK106" s="61">
        <f t="shared" si="95"/>
        <v>1.6042780748663103E-2</v>
      </c>
      <c r="AL106" s="63">
        <v>184</v>
      </c>
      <c r="AM106" s="61">
        <f t="shared" si="96"/>
        <v>0.98395721925133695</v>
      </c>
      <c r="AN106" s="94">
        <f t="shared" si="97"/>
        <v>3840</v>
      </c>
      <c r="AO106" s="63">
        <f t="shared" si="98"/>
        <v>565</v>
      </c>
      <c r="AP106" s="61">
        <f t="shared" si="99"/>
        <v>0.14713541666666666</v>
      </c>
      <c r="AQ106" s="62">
        <f t="shared" si="82"/>
        <v>3275</v>
      </c>
      <c r="AR106" s="61">
        <f t="shared" si="100"/>
        <v>0.85286458333333337</v>
      </c>
      <c r="AS106" s="90"/>
      <c r="AT106" s="264"/>
      <c r="AU106" s="321"/>
      <c r="AV106" s="11" t="s">
        <v>129</v>
      </c>
      <c r="AW106" s="204">
        <v>3398</v>
      </c>
      <c r="AX106" s="38">
        <v>498</v>
      </c>
      <c r="AY106" s="84">
        <v>0.14655679811653913</v>
      </c>
      <c r="AZ106" s="38">
        <v>2900</v>
      </c>
      <c r="BA106" s="84">
        <v>0.8534432018834609</v>
      </c>
      <c r="BB106" s="90"/>
    </row>
    <row r="107" spans="1:64" s="12" customFormat="1" ht="13.5" customHeight="1">
      <c r="B107" s="265"/>
      <c r="C107" s="322"/>
      <c r="D107" s="70" t="s">
        <v>128</v>
      </c>
      <c r="E107" s="95">
        <v>100</v>
      </c>
      <c r="F107" s="69">
        <v>12</v>
      </c>
      <c r="G107" s="13">
        <f t="shared" si="83"/>
        <v>0.12</v>
      </c>
      <c r="H107" s="69">
        <v>88</v>
      </c>
      <c r="I107" s="13">
        <f t="shared" si="84"/>
        <v>0.88</v>
      </c>
      <c r="J107" s="95">
        <v>150</v>
      </c>
      <c r="K107" s="69">
        <v>21</v>
      </c>
      <c r="L107" s="13">
        <f t="shared" si="85"/>
        <v>0.14000000000000001</v>
      </c>
      <c r="M107" s="69">
        <v>129</v>
      </c>
      <c r="N107" s="13">
        <f t="shared" si="86"/>
        <v>0.86</v>
      </c>
      <c r="O107" s="95">
        <v>10948</v>
      </c>
      <c r="P107" s="69">
        <v>2755</v>
      </c>
      <c r="Q107" s="13">
        <f t="shared" si="87"/>
        <v>0.25164413591523566</v>
      </c>
      <c r="R107" s="69">
        <v>8193</v>
      </c>
      <c r="S107" s="13">
        <f t="shared" si="88"/>
        <v>0.74835586408476429</v>
      </c>
      <c r="T107" s="95">
        <v>8904</v>
      </c>
      <c r="U107" s="69">
        <v>1922</v>
      </c>
      <c r="V107" s="13">
        <f t="shared" si="89"/>
        <v>0.21585804132973943</v>
      </c>
      <c r="W107" s="69">
        <v>6982</v>
      </c>
      <c r="X107" s="13">
        <f t="shared" si="90"/>
        <v>0.7841419586702606</v>
      </c>
      <c r="Y107" s="95">
        <v>5404</v>
      </c>
      <c r="Z107" s="69">
        <v>830</v>
      </c>
      <c r="AA107" s="13">
        <f t="shared" si="91"/>
        <v>0.15358993338267948</v>
      </c>
      <c r="AB107" s="69">
        <v>4574</v>
      </c>
      <c r="AC107" s="13">
        <f t="shared" si="92"/>
        <v>0.84641006661732054</v>
      </c>
      <c r="AD107" s="95">
        <v>2514</v>
      </c>
      <c r="AE107" s="69">
        <v>234</v>
      </c>
      <c r="AF107" s="13">
        <f t="shared" si="93"/>
        <v>9.3078758949880672E-2</v>
      </c>
      <c r="AG107" s="69">
        <v>2280</v>
      </c>
      <c r="AH107" s="13">
        <f t="shared" si="94"/>
        <v>0.90692124105011929</v>
      </c>
      <c r="AI107" s="95">
        <v>901</v>
      </c>
      <c r="AJ107" s="69">
        <v>39</v>
      </c>
      <c r="AK107" s="13">
        <f t="shared" si="95"/>
        <v>4.3285238623751388E-2</v>
      </c>
      <c r="AL107" s="69">
        <v>862</v>
      </c>
      <c r="AM107" s="13">
        <f t="shared" si="96"/>
        <v>0.95671476137624867</v>
      </c>
      <c r="AN107" s="95">
        <f t="shared" si="97"/>
        <v>28921</v>
      </c>
      <c r="AO107" s="69">
        <f t="shared" si="98"/>
        <v>5813</v>
      </c>
      <c r="AP107" s="13">
        <f t="shared" si="99"/>
        <v>0.20099581618892845</v>
      </c>
      <c r="AQ107" s="33">
        <f t="shared" si="82"/>
        <v>23108</v>
      </c>
      <c r="AR107" s="13">
        <f t="shared" si="100"/>
        <v>0.79900418381107152</v>
      </c>
      <c r="AS107" s="90"/>
      <c r="AT107" s="265"/>
      <c r="AU107" s="322"/>
      <c r="AV107" s="147" t="s">
        <v>67</v>
      </c>
      <c r="AW107" s="204">
        <v>27478</v>
      </c>
      <c r="AX107" s="38">
        <v>5326</v>
      </c>
      <c r="AY107" s="84">
        <v>0.19382778950433074</v>
      </c>
      <c r="AZ107" s="38">
        <v>22152</v>
      </c>
      <c r="BA107" s="84">
        <v>0.80617221049566923</v>
      </c>
      <c r="BB107" s="90"/>
    </row>
    <row r="108" spans="1:64" s="12" customFormat="1" ht="13.5" customHeight="1">
      <c r="B108" s="263">
        <v>35</v>
      </c>
      <c r="C108" s="320" t="s">
        <v>1</v>
      </c>
      <c r="D108" s="74" t="s">
        <v>130</v>
      </c>
      <c r="E108" s="93">
        <v>16</v>
      </c>
      <c r="F108" s="73">
        <v>3</v>
      </c>
      <c r="G108" s="71">
        <f t="shared" si="83"/>
        <v>0.1875</v>
      </c>
      <c r="H108" s="73">
        <v>13</v>
      </c>
      <c r="I108" s="71">
        <f t="shared" si="84"/>
        <v>0.8125</v>
      </c>
      <c r="J108" s="93">
        <v>31</v>
      </c>
      <c r="K108" s="73">
        <v>4</v>
      </c>
      <c r="L108" s="71">
        <f t="shared" si="85"/>
        <v>0.12903225806451613</v>
      </c>
      <c r="M108" s="73">
        <v>27</v>
      </c>
      <c r="N108" s="71">
        <f t="shared" si="86"/>
        <v>0.87096774193548387</v>
      </c>
      <c r="O108" s="93">
        <v>17577</v>
      </c>
      <c r="P108" s="73">
        <v>4548</v>
      </c>
      <c r="Q108" s="71">
        <f t="shared" si="87"/>
        <v>0.25874722648916199</v>
      </c>
      <c r="R108" s="73">
        <v>13029</v>
      </c>
      <c r="S108" s="71">
        <f t="shared" si="88"/>
        <v>0.74125277351083807</v>
      </c>
      <c r="T108" s="93">
        <v>15938</v>
      </c>
      <c r="U108" s="73">
        <v>3725</v>
      </c>
      <c r="V108" s="71">
        <f t="shared" si="89"/>
        <v>0.23371815786171415</v>
      </c>
      <c r="W108" s="73">
        <v>12213</v>
      </c>
      <c r="X108" s="71">
        <f t="shared" si="90"/>
        <v>0.76628184213828587</v>
      </c>
      <c r="Y108" s="93">
        <v>10498</v>
      </c>
      <c r="Z108" s="73">
        <v>1791</v>
      </c>
      <c r="AA108" s="71">
        <f t="shared" si="91"/>
        <v>0.1706039245570585</v>
      </c>
      <c r="AB108" s="73">
        <v>8707</v>
      </c>
      <c r="AC108" s="71">
        <f t="shared" si="92"/>
        <v>0.82939607544294147</v>
      </c>
      <c r="AD108" s="93">
        <v>4846</v>
      </c>
      <c r="AE108" s="73">
        <v>544</v>
      </c>
      <c r="AF108" s="71">
        <f t="shared" si="93"/>
        <v>0.11225753198514239</v>
      </c>
      <c r="AG108" s="73">
        <v>4302</v>
      </c>
      <c r="AH108" s="71">
        <f t="shared" si="94"/>
        <v>0.88774246801485757</v>
      </c>
      <c r="AI108" s="93">
        <v>1501</v>
      </c>
      <c r="AJ108" s="73">
        <v>102</v>
      </c>
      <c r="AK108" s="71">
        <f t="shared" si="95"/>
        <v>6.7954696868754161E-2</v>
      </c>
      <c r="AL108" s="73">
        <v>1399</v>
      </c>
      <c r="AM108" s="71">
        <f t="shared" si="96"/>
        <v>0.93204530313124578</v>
      </c>
      <c r="AN108" s="93">
        <f t="shared" si="97"/>
        <v>50407</v>
      </c>
      <c r="AO108" s="73">
        <f t="shared" si="98"/>
        <v>10717</v>
      </c>
      <c r="AP108" s="71">
        <f t="shared" si="99"/>
        <v>0.21260935981113735</v>
      </c>
      <c r="AQ108" s="72">
        <f t="shared" si="82"/>
        <v>39690</v>
      </c>
      <c r="AR108" s="71">
        <f t="shared" si="100"/>
        <v>0.78739064018886262</v>
      </c>
      <c r="AS108" s="90"/>
      <c r="AT108" s="263">
        <v>35</v>
      </c>
      <c r="AU108" s="320" t="s">
        <v>1</v>
      </c>
      <c r="AV108" s="11" t="s">
        <v>123</v>
      </c>
      <c r="AW108" s="204">
        <v>48360</v>
      </c>
      <c r="AX108" s="38">
        <v>9913</v>
      </c>
      <c r="AY108" s="84">
        <v>0.20498345740281224</v>
      </c>
      <c r="AZ108" s="38">
        <v>38447</v>
      </c>
      <c r="BA108" s="84">
        <v>0.79501654259718779</v>
      </c>
      <c r="BB108" s="90"/>
    </row>
    <row r="109" spans="1:64" s="12" customFormat="1" ht="13.5" customHeight="1">
      <c r="B109" s="264"/>
      <c r="C109" s="321"/>
      <c r="D109" s="64" t="s">
        <v>129</v>
      </c>
      <c r="E109" s="94">
        <v>0</v>
      </c>
      <c r="F109" s="63">
        <v>0</v>
      </c>
      <c r="G109" s="61" t="str">
        <f t="shared" si="83"/>
        <v>-</v>
      </c>
      <c r="H109" s="63">
        <v>0</v>
      </c>
      <c r="I109" s="61" t="str">
        <f t="shared" si="84"/>
        <v>-</v>
      </c>
      <c r="J109" s="94">
        <v>6</v>
      </c>
      <c r="K109" s="63">
        <v>0</v>
      </c>
      <c r="L109" s="61">
        <f t="shared" si="85"/>
        <v>0</v>
      </c>
      <c r="M109" s="63">
        <v>6</v>
      </c>
      <c r="N109" s="61">
        <f t="shared" si="86"/>
        <v>1</v>
      </c>
      <c r="O109" s="94">
        <v>4249</v>
      </c>
      <c r="P109" s="63">
        <v>691</v>
      </c>
      <c r="Q109" s="61">
        <f t="shared" si="87"/>
        <v>0.16262650035302423</v>
      </c>
      <c r="R109" s="63">
        <v>3558</v>
      </c>
      <c r="S109" s="61">
        <f t="shared" si="88"/>
        <v>0.83737349964697572</v>
      </c>
      <c r="T109" s="94">
        <v>2266</v>
      </c>
      <c r="U109" s="63">
        <v>358</v>
      </c>
      <c r="V109" s="61">
        <f t="shared" si="89"/>
        <v>0.15798764342453664</v>
      </c>
      <c r="W109" s="63">
        <v>1908</v>
      </c>
      <c r="X109" s="61">
        <f t="shared" si="90"/>
        <v>0.84201235657546336</v>
      </c>
      <c r="Y109" s="94">
        <v>1267</v>
      </c>
      <c r="Z109" s="63">
        <v>143</v>
      </c>
      <c r="AA109" s="61">
        <f t="shared" si="91"/>
        <v>0.11286503551696922</v>
      </c>
      <c r="AB109" s="63">
        <v>1124</v>
      </c>
      <c r="AC109" s="61">
        <f t="shared" si="92"/>
        <v>0.88713496448303075</v>
      </c>
      <c r="AD109" s="94">
        <v>740</v>
      </c>
      <c r="AE109" s="63">
        <v>34</v>
      </c>
      <c r="AF109" s="61">
        <f t="shared" si="93"/>
        <v>4.5945945945945948E-2</v>
      </c>
      <c r="AG109" s="63">
        <v>706</v>
      </c>
      <c r="AH109" s="61">
        <f t="shared" si="94"/>
        <v>0.95405405405405408</v>
      </c>
      <c r="AI109" s="94">
        <v>462</v>
      </c>
      <c r="AJ109" s="63">
        <v>11</v>
      </c>
      <c r="AK109" s="61">
        <f t="shared" si="95"/>
        <v>2.3809523809523808E-2</v>
      </c>
      <c r="AL109" s="63">
        <v>451</v>
      </c>
      <c r="AM109" s="61">
        <f t="shared" si="96"/>
        <v>0.97619047619047616</v>
      </c>
      <c r="AN109" s="94">
        <f t="shared" si="97"/>
        <v>8990</v>
      </c>
      <c r="AO109" s="63">
        <f t="shared" si="98"/>
        <v>1237</v>
      </c>
      <c r="AP109" s="61">
        <f t="shared" si="99"/>
        <v>0.13759733036707453</v>
      </c>
      <c r="AQ109" s="62">
        <f t="shared" si="82"/>
        <v>7753</v>
      </c>
      <c r="AR109" s="61">
        <f t="shared" si="100"/>
        <v>0.86240266963292544</v>
      </c>
      <c r="AS109" s="90"/>
      <c r="AT109" s="264"/>
      <c r="AU109" s="321"/>
      <c r="AV109" s="11" t="s">
        <v>129</v>
      </c>
      <c r="AW109" s="204">
        <v>8200</v>
      </c>
      <c r="AX109" s="38">
        <v>1198</v>
      </c>
      <c r="AY109" s="84">
        <v>0.14609756097560975</v>
      </c>
      <c r="AZ109" s="38">
        <v>7002</v>
      </c>
      <c r="BA109" s="84">
        <v>0.85390243902439023</v>
      </c>
      <c r="BB109" s="90"/>
    </row>
    <row r="110" spans="1:64" s="12" customFormat="1" ht="13.5" customHeight="1">
      <c r="B110" s="265"/>
      <c r="C110" s="322"/>
      <c r="D110" s="70" t="s">
        <v>128</v>
      </c>
      <c r="E110" s="95">
        <v>16</v>
      </c>
      <c r="F110" s="69">
        <v>3</v>
      </c>
      <c r="G110" s="13">
        <f t="shared" si="83"/>
        <v>0.1875</v>
      </c>
      <c r="H110" s="69">
        <v>13</v>
      </c>
      <c r="I110" s="13">
        <f t="shared" si="84"/>
        <v>0.8125</v>
      </c>
      <c r="J110" s="95">
        <v>37</v>
      </c>
      <c r="K110" s="69">
        <v>4</v>
      </c>
      <c r="L110" s="13">
        <f t="shared" si="85"/>
        <v>0.10810810810810811</v>
      </c>
      <c r="M110" s="69">
        <v>33</v>
      </c>
      <c r="N110" s="13">
        <f t="shared" si="86"/>
        <v>0.89189189189189189</v>
      </c>
      <c r="O110" s="95">
        <v>21826</v>
      </c>
      <c r="P110" s="69">
        <v>5239</v>
      </c>
      <c r="Q110" s="13">
        <f t="shared" si="87"/>
        <v>0.24003482085585998</v>
      </c>
      <c r="R110" s="69">
        <v>16587</v>
      </c>
      <c r="S110" s="13">
        <f t="shared" si="88"/>
        <v>0.75996517914413997</v>
      </c>
      <c r="T110" s="95">
        <v>18204</v>
      </c>
      <c r="U110" s="69">
        <v>4083</v>
      </c>
      <c r="V110" s="13">
        <f t="shared" si="89"/>
        <v>0.22429136453526696</v>
      </c>
      <c r="W110" s="69">
        <v>14121</v>
      </c>
      <c r="X110" s="13">
        <f t="shared" si="90"/>
        <v>0.77570863546473301</v>
      </c>
      <c r="Y110" s="95">
        <v>11765</v>
      </c>
      <c r="Z110" s="69">
        <v>1934</v>
      </c>
      <c r="AA110" s="13">
        <f t="shared" si="91"/>
        <v>0.16438589035274118</v>
      </c>
      <c r="AB110" s="69">
        <v>9831</v>
      </c>
      <c r="AC110" s="13">
        <f t="shared" si="92"/>
        <v>0.8356141096472588</v>
      </c>
      <c r="AD110" s="95">
        <v>5586</v>
      </c>
      <c r="AE110" s="69">
        <v>578</v>
      </c>
      <c r="AF110" s="13">
        <f t="shared" si="93"/>
        <v>0.10347296813462227</v>
      </c>
      <c r="AG110" s="69">
        <v>5008</v>
      </c>
      <c r="AH110" s="13">
        <f t="shared" si="94"/>
        <v>0.89652703186537774</v>
      </c>
      <c r="AI110" s="95">
        <v>1963</v>
      </c>
      <c r="AJ110" s="69">
        <v>113</v>
      </c>
      <c r="AK110" s="13">
        <f t="shared" si="95"/>
        <v>5.7564951604686707E-2</v>
      </c>
      <c r="AL110" s="69">
        <v>1850</v>
      </c>
      <c r="AM110" s="13">
        <f t="shared" si="96"/>
        <v>0.94243504839531334</v>
      </c>
      <c r="AN110" s="95">
        <f t="shared" si="97"/>
        <v>59397</v>
      </c>
      <c r="AO110" s="69">
        <f t="shared" si="98"/>
        <v>11954</v>
      </c>
      <c r="AP110" s="13">
        <f t="shared" si="99"/>
        <v>0.2012559556879977</v>
      </c>
      <c r="AQ110" s="33">
        <f t="shared" si="82"/>
        <v>47443</v>
      </c>
      <c r="AR110" s="13">
        <f t="shared" si="100"/>
        <v>0.7987440443120023</v>
      </c>
      <c r="AS110" s="90"/>
      <c r="AT110" s="265"/>
      <c r="AU110" s="322"/>
      <c r="AV110" s="147" t="s">
        <v>67</v>
      </c>
      <c r="AW110" s="204">
        <v>56560</v>
      </c>
      <c r="AX110" s="38">
        <v>11111</v>
      </c>
      <c r="AY110" s="84">
        <v>0.19644625176803396</v>
      </c>
      <c r="AZ110" s="38">
        <v>45449</v>
      </c>
      <c r="BA110" s="84">
        <v>0.80355374823196601</v>
      </c>
      <c r="BB110" s="90"/>
    </row>
    <row r="111" spans="1:64" s="12" customFormat="1" ht="13.5" customHeight="1">
      <c r="B111" s="263">
        <v>36</v>
      </c>
      <c r="C111" s="320" t="s">
        <v>2</v>
      </c>
      <c r="D111" s="74" t="s">
        <v>130</v>
      </c>
      <c r="E111" s="93">
        <v>30</v>
      </c>
      <c r="F111" s="73">
        <v>10</v>
      </c>
      <c r="G111" s="71">
        <f t="shared" si="83"/>
        <v>0.33333333333333331</v>
      </c>
      <c r="H111" s="73">
        <v>20</v>
      </c>
      <c r="I111" s="71">
        <f t="shared" si="84"/>
        <v>0.66666666666666663</v>
      </c>
      <c r="J111" s="93">
        <v>41</v>
      </c>
      <c r="K111" s="73">
        <v>7</v>
      </c>
      <c r="L111" s="71">
        <f t="shared" si="85"/>
        <v>0.17073170731707318</v>
      </c>
      <c r="M111" s="73">
        <v>34</v>
      </c>
      <c r="N111" s="71">
        <f t="shared" si="86"/>
        <v>0.82926829268292679</v>
      </c>
      <c r="O111" s="93">
        <v>4918</v>
      </c>
      <c r="P111" s="73">
        <v>2407</v>
      </c>
      <c r="Q111" s="71">
        <f t="shared" si="87"/>
        <v>0.48942659617730783</v>
      </c>
      <c r="R111" s="73">
        <v>2511</v>
      </c>
      <c r="S111" s="71">
        <f t="shared" si="88"/>
        <v>0.51057340382269212</v>
      </c>
      <c r="T111" s="93">
        <v>4286</v>
      </c>
      <c r="U111" s="73">
        <v>2089</v>
      </c>
      <c r="V111" s="71">
        <f t="shared" si="89"/>
        <v>0.48740083994400374</v>
      </c>
      <c r="W111" s="73">
        <v>2197</v>
      </c>
      <c r="X111" s="71">
        <f t="shared" si="90"/>
        <v>0.51259916005599626</v>
      </c>
      <c r="Y111" s="93">
        <v>2947</v>
      </c>
      <c r="Z111" s="73">
        <v>1231</v>
      </c>
      <c r="AA111" s="71">
        <f t="shared" si="91"/>
        <v>0.41771292840176449</v>
      </c>
      <c r="AB111" s="73">
        <v>1716</v>
      </c>
      <c r="AC111" s="71">
        <f t="shared" si="92"/>
        <v>0.58228707159823545</v>
      </c>
      <c r="AD111" s="93">
        <v>1478</v>
      </c>
      <c r="AE111" s="73">
        <v>436</v>
      </c>
      <c r="AF111" s="71">
        <f t="shared" si="93"/>
        <v>0.29499323410013534</v>
      </c>
      <c r="AG111" s="73">
        <v>1042</v>
      </c>
      <c r="AH111" s="71">
        <f t="shared" si="94"/>
        <v>0.70500676589986466</v>
      </c>
      <c r="AI111" s="93">
        <v>506</v>
      </c>
      <c r="AJ111" s="73">
        <v>82</v>
      </c>
      <c r="AK111" s="71">
        <f t="shared" si="95"/>
        <v>0.16205533596837945</v>
      </c>
      <c r="AL111" s="73">
        <v>424</v>
      </c>
      <c r="AM111" s="71">
        <f t="shared" si="96"/>
        <v>0.8379446640316206</v>
      </c>
      <c r="AN111" s="93">
        <f t="shared" si="97"/>
        <v>14206</v>
      </c>
      <c r="AO111" s="73">
        <f t="shared" si="98"/>
        <v>6262</v>
      </c>
      <c r="AP111" s="71">
        <f t="shared" si="99"/>
        <v>0.44079966211459948</v>
      </c>
      <c r="AQ111" s="72">
        <f t="shared" si="82"/>
        <v>7944</v>
      </c>
      <c r="AR111" s="71">
        <f t="shared" si="100"/>
        <v>0.55920033788540058</v>
      </c>
      <c r="AS111" s="90"/>
      <c r="AT111" s="263">
        <v>36</v>
      </c>
      <c r="AU111" s="320" t="s">
        <v>2</v>
      </c>
      <c r="AV111" s="11" t="s">
        <v>123</v>
      </c>
      <c r="AW111" s="204">
        <v>13557</v>
      </c>
      <c r="AX111" s="38">
        <v>5924</v>
      </c>
      <c r="AY111" s="84">
        <v>0.43696983108357307</v>
      </c>
      <c r="AZ111" s="38">
        <v>7633</v>
      </c>
      <c r="BA111" s="84">
        <v>0.56303016891642699</v>
      </c>
      <c r="BB111" s="90"/>
    </row>
    <row r="112" spans="1:64" s="12" customFormat="1" ht="13.5" customHeight="1">
      <c r="B112" s="264"/>
      <c r="C112" s="321"/>
      <c r="D112" s="64" t="s">
        <v>129</v>
      </c>
      <c r="E112" s="94">
        <v>1</v>
      </c>
      <c r="F112" s="63">
        <v>0</v>
      </c>
      <c r="G112" s="61">
        <f t="shared" si="83"/>
        <v>0</v>
      </c>
      <c r="H112" s="63">
        <v>1</v>
      </c>
      <c r="I112" s="61">
        <f t="shared" si="84"/>
        <v>1</v>
      </c>
      <c r="J112" s="94">
        <v>9</v>
      </c>
      <c r="K112" s="63">
        <v>2</v>
      </c>
      <c r="L112" s="61">
        <f t="shared" si="85"/>
        <v>0.22222222222222221</v>
      </c>
      <c r="M112" s="63">
        <v>7</v>
      </c>
      <c r="N112" s="61">
        <f t="shared" si="86"/>
        <v>0.77777777777777779</v>
      </c>
      <c r="O112" s="94">
        <v>1140</v>
      </c>
      <c r="P112" s="63">
        <v>307</v>
      </c>
      <c r="Q112" s="61">
        <f t="shared" si="87"/>
        <v>0.26929824561403509</v>
      </c>
      <c r="R112" s="63">
        <v>833</v>
      </c>
      <c r="S112" s="61">
        <f t="shared" si="88"/>
        <v>0.73070175438596496</v>
      </c>
      <c r="T112" s="94">
        <v>611</v>
      </c>
      <c r="U112" s="63">
        <v>183</v>
      </c>
      <c r="V112" s="61">
        <f t="shared" si="89"/>
        <v>0.29950900163666122</v>
      </c>
      <c r="W112" s="63">
        <v>428</v>
      </c>
      <c r="X112" s="61">
        <f t="shared" si="90"/>
        <v>0.70049099836333883</v>
      </c>
      <c r="Y112" s="94">
        <v>323</v>
      </c>
      <c r="Z112" s="63">
        <v>65</v>
      </c>
      <c r="AA112" s="61">
        <f t="shared" si="91"/>
        <v>0.20123839009287925</v>
      </c>
      <c r="AB112" s="63">
        <v>258</v>
      </c>
      <c r="AC112" s="61">
        <f t="shared" si="92"/>
        <v>0.79876160990712075</v>
      </c>
      <c r="AD112" s="94">
        <v>203</v>
      </c>
      <c r="AE112" s="63">
        <v>20</v>
      </c>
      <c r="AF112" s="61">
        <f t="shared" si="93"/>
        <v>9.8522167487684734E-2</v>
      </c>
      <c r="AG112" s="63">
        <v>183</v>
      </c>
      <c r="AH112" s="61">
        <f t="shared" si="94"/>
        <v>0.90147783251231528</v>
      </c>
      <c r="AI112" s="94">
        <v>117</v>
      </c>
      <c r="AJ112" s="63">
        <v>3</v>
      </c>
      <c r="AK112" s="61">
        <f t="shared" si="95"/>
        <v>2.564102564102564E-2</v>
      </c>
      <c r="AL112" s="63">
        <v>114</v>
      </c>
      <c r="AM112" s="61">
        <f t="shared" si="96"/>
        <v>0.97435897435897434</v>
      </c>
      <c r="AN112" s="94">
        <f t="shared" si="97"/>
        <v>2404</v>
      </c>
      <c r="AO112" s="63">
        <f t="shared" si="98"/>
        <v>580</v>
      </c>
      <c r="AP112" s="61">
        <f t="shared" si="99"/>
        <v>0.24126455906821964</v>
      </c>
      <c r="AQ112" s="62">
        <f t="shared" si="82"/>
        <v>1824</v>
      </c>
      <c r="AR112" s="61">
        <f t="shared" si="100"/>
        <v>0.75873544093178036</v>
      </c>
      <c r="AS112" s="90"/>
      <c r="AT112" s="264"/>
      <c r="AU112" s="321"/>
      <c r="AV112" s="11" t="s">
        <v>129</v>
      </c>
      <c r="AW112" s="204">
        <v>2152</v>
      </c>
      <c r="AX112" s="38">
        <v>533</v>
      </c>
      <c r="AY112" s="84">
        <v>0.24767657992565056</v>
      </c>
      <c r="AZ112" s="38">
        <v>1619</v>
      </c>
      <c r="BA112" s="84">
        <v>0.75232342007434949</v>
      </c>
      <c r="BB112" s="90"/>
    </row>
    <row r="113" spans="1:65" s="12" customFormat="1" ht="13.5" customHeight="1">
      <c r="B113" s="265"/>
      <c r="C113" s="322"/>
      <c r="D113" s="70" t="s">
        <v>128</v>
      </c>
      <c r="E113" s="95">
        <v>31</v>
      </c>
      <c r="F113" s="69">
        <v>10</v>
      </c>
      <c r="G113" s="13">
        <f t="shared" si="83"/>
        <v>0.32258064516129031</v>
      </c>
      <c r="H113" s="69">
        <v>21</v>
      </c>
      <c r="I113" s="13">
        <f t="shared" si="84"/>
        <v>0.67741935483870963</v>
      </c>
      <c r="J113" s="95">
        <v>50</v>
      </c>
      <c r="K113" s="69">
        <v>9</v>
      </c>
      <c r="L113" s="13">
        <f t="shared" si="85"/>
        <v>0.18</v>
      </c>
      <c r="M113" s="69">
        <v>41</v>
      </c>
      <c r="N113" s="13">
        <f t="shared" si="86"/>
        <v>0.82</v>
      </c>
      <c r="O113" s="95">
        <v>6058</v>
      </c>
      <c r="P113" s="69">
        <v>2714</v>
      </c>
      <c r="Q113" s="13">
        <f t="shared" si="87"/>
        <v>0.44800264113568833</v>
      </c>
      <c r="R113" s="69">
        <v>3344</v>
      </c>
      <c r="S113" s="13">
        <f t="shared" si="88"/>
        <v>0.55199735886431167</v>
      </c>
      <c r="T113" s="95">
        <v>4897</v>
      </c>
      <c r="U113" s="69">
        <v>2272</v>
      </c>
      <c r="V113" s="13">
        <f t="shared" si="89"/>
        <v>0.46395752501531551</v>
      </c>
      <c r="W113" s="69">
        <v>2625</v>
      </c>
      <c r="X113" s="13">
        <f t="shared" si="90"/>
        <v>0.53604247498468449</v>
      </c>
      <c r="Y113" s="95">
        <v>3270</v>
      </c>
      <c r="Z113" s="69">
        <v>1296</v>
      </c>
      <c r="AA113" s="13">
        <f t="shared" si="91"/>
        <v>0.39633027522935782</v>
      </c>
      <c r="AB113" s="69">
        <v>1974</v>
      </c>
      <c r="AC113" s="13">
        <f t="shared" si="92"/>
        <v>0.60366972477064218</v>
      </c>
      <c r="AD113" s="95">
        <v>1681</v>
      </c>
      <c r="AE113" s="69">
        <v>456</v>
      </c>
      <c r="AF113" s="13">
        <f t="shared" si="93"/>
        <v>0.27126710291493161</v>
      </c>
      <c r="AG113" s="69">
        <v>1225</v>
      </c>
      <c r="AH113" s="13">
        <f t="shared" si="94"/>
        <v>0.72873289708506839</v>
      </c>
      <c r="AI113" s="95">
        <v>623</v>
      </c>
      <c r="AJ113" s="69">
        <v>85</v>
      </c>
      <c r="AK113" s="13">
        <f t="shared" si="95"/>
        <v>0.13643659711075443</v>
      </c>
      <c r="AL113" s="69">
        <v>538</v>
      </c>
      <c r="AM113" s="13">
        <f t="shared" si="96"/>
        <v>0.8635634028892456</v>
      </c>
      <c r="AN113" s="95">
        <f t="shared" si="97"/>
        <v>16610</v>
      </c>
      <c r="AO113" s="69">
        <f t="shared" si="98"/>
        <v>6842</v>
      </c>
      <c r="AP113" s="13">
        <f t="shared" si="99"/>
        <v>0.41192052980132449</v>
      </c>
      <c r="AQ113" s="33">
        <f t="shared" si="82"/>
        <v>9768</v>
      </c>
      <c r="AR113" s="13">
        <f t="shared" si="100"/>
        <v>0.58807947019867546</v>
      </c>
      <c r="AS113" s="90"/>
      <c r="AT113" s="265"/>
      <c r="AU113" s="322"/>
      <c r="AV113" s="147" t="s">
        <v>67</v>
      </c>
      <c r="AW113" s="204">
        <v>15709</v>
      </c>
      <c r="AX113" s="38">
        <v>6457</v>
      </c>
      <c r="AY113" s="84">
        <v>0.41103825832325419</v>
      </c>
      <c r="AZ113" s="38">
        <v>9252</v>
      </c>
      <c r="BA113" s="84">
        <v>0.58896174167674586</v>
      </c>
      <c r="BB113" s="90"/>
    </row>
    <row r="114" spans="1:65" s="12" customFormat="1" ht="13.5" customHeight="1">
      <c r="B114" s="263">
        <v>37</v>
      </c>
      <c r="C114" s="320" t="s">
        <v>3</v>
      </c>
      <c r="D114" s="74" t="s">
        <v>130</v>
      </c>
      <c r="E114" s="93">
        <v>20</v>
      </c>
      <c r="F114" s="73">
        <v>5</v>
      </c>
      <c r="G114" s="71">
        <f t="shared" si="83"/>
        <v>0.25</v>
      </c>
      <c r="H114" s="73">
        <v>15</v>
      </c>
      <c r="I114" s="71">
        <f t="shared" si="84"/>
        <v>0.75</v>
      </c>
      <c r="J114" s="93">
        <v>63</v>
      </c>
      <c r="K114" s="73">
        <v>14</v>
      </c>
      <c r="L114" s="71">
        <f t="shared" si="85"/>
        <v>0.22222222222222221</v>
      </c>
      <c r="M114" s="73">
        <v>49</v>
      </c>
      <c r="N114" s="71">
        <f t="shared" si="86"/>
        <v>0.77777777777777779</v>
      </c>
      <c r="O114" s="93">
        <v>15910</v>
      </c>
      <c r="P114" s="73">
        <v>6975</v>
      </c>
      <c r="Q114" s="71">
        <f t="shared" si="87"/>
        <v>0.43840351979886866</v>
      </c>
      <c r="R114" s="73">
        <v>8935</v>
      </c>
      <c r="S114" s="71">
        <f t="shared" si="88"/>
        <v>0.5615964802011314</v>
      </c>
      <c r="T114" s="93">
        <v>13460</v>
      </c>
      <c r="U114" s="73">
        <v>5031</v>
      </c>
      <c r="V114" s="71">
        <f t="shared" si="89"/>
        <v>0.37377414561664191</v>
      </c>
      <c r="W114" s="73">
        <v>8429</v>
      </c>
      <c r="X114" s="71">
        <f t="shared" si="90"/>
        <v>0.62622585438335809</v>
      </c>
      <c r="Y114" s="93">
        <v>9032</v>
      </c>
      <c r="Z114" s="73">
        <v>2601</v>
      </c>
      <c r="AA114" s="71">
        <f t="shared" si="91"/>
        <v>0.28797608503100086</v>
      </c>
      <c r="AB114" s="73">
        <v>6431</v>
      </c>
      <c r="AC114" s="71">
        <f t="shared" si="92"/>
        <v>0.71202391496899908</v>
      </c>
      <c r="AD114" s="93">
        <v>4202</v>
      </c>
      <c r="AE114" s="73">
        <v>821</v>
      </c>
      <c r="AF114" s="71">
        <f t="shared" si="93"/>
        <v>0.19538315088053307</v>
      </c>
      <c r="AG114" s="73">
        <v>3381</v>
      </c>
      <c r="AH114" s="71">
        <f t="shared" si="94"/>
        <v>0.80461684911946696</v>
      </c>
      <c r="AI114" s="93">
        <v>1324</v>
      </c>
      <c r="AJ114" s="73">
        <v>134</v>
      </c>
      <c r="AK114" s="71">
        <f t="shared" si="95"/>
        <v>0.10120845921450151</v>
      </c>
      <c r="AL114" s="73">
        <v>1190</v>
      </c>
      <c r="AM114" s="71">
        <f t="shared" si="96"/>
        <v>0.8987915407854985</v>
      </c>
      <c r="AN114" s="93">
        <f t="shared" si="97"/>
        <v>44011</v>
      </c>
      <c r="AO114" s="73">
        <f t="shared" si="98"/>
        <v>15581</v>
      </c>
      <c r="AP114" s="71">
        <f t="shared" si="99"/>
        <v>0.35402513008111608</v>
      </c>
      <c r="AQ114" s="72">
        <f t="shared" si="82"/>
        <v>28430</v>
      </c>
      <c r="AR114" s="71">
        <f t="shared" si="100"/>
        <v>0.64597486991888386</v>
      </c>
      <c r="AS114" s="90"/>
      <c r="AT114" s="263">
        <v>37</v>
      </c>
      <c r="AU114" s="320" t="s">
        <v>3</v>
      </c>
      <c r="AV114" s="11" t="s">
        <v>123</v>
      </c>
      <c r="AW114" s="204">
        <v>41959</v>
      </c>
      <c r="AX114" s="38">
        <v>14713</v>
      </c>
      <c r="AY114" s="84">
        <v>0.35065182678328843</v>
      </c>
      <c r="AZ114" s="38">
        <v>27246</v>
      </c>
      <c r="BA114" s="84">
        <v>0.64934817321671157</v>
      </c>
      <c r="BB114" s="90"/>
    </row>
    <row r="115" spans="1:65" s="12" customFormat="1" ht="13.5" customHeight="1">
      <c r="B115" s="264"/>
      <c r="C115" s="321"/>
      <c r="D115" s="64" t="s">
        <v>129</v>
      </c>
      <c r="E115" s="94">
        <v>1</v>
      </c>
      <c r="F115" s="63">
        <v>0</v>
      </c>
      <c r="G115" s="61">
        <f t="shared" si="83"/>
        <v>0</v>
      </c>
      <c r="H115" s="63">
        <v>1</v>
      </c>
      <c r="I115" s="61">
        <f t="shared" si="84"/>
        <v>1</v>
      </c>
      <c r="J115" s="94">
        <v>10</v>
      </c>
      <c r="K115" s="63">
        <v>4</v>
      </c>
      <c r="L115" s="61">
        <f t="shared" si="85"/>
        <v>0.4</v>
      </c>
      <c r="M115" s="63">
        <v>6</v>
      </c>
      <c r="N115" s="61">
        <f t="shared" si="86"/>
        <v>0.6</v>
      </c>
      <c r="O115" s="94">
        <v>3805</v>
      </c>
      <c r="P115" s="63">
        <v>1125</v>
      </c>
      <c r="Q115" s="61">
        <f t="shared" si="87"/>
        <v>0.29566360052562418</v>
      </c>
      <c r="R115" s="63">
        <v>2680</v>
      </c>
      <c r="S115" s="61">
        <f t="shared" si="88"/>
        <v>0.70433639947437587</v>
      </c>
      <c r="T115" s="94">
        <v>1964</v>
      </c>
      <c r="U115" s="63">
        <v>559</v>
      </c>
      <c r="V115" s="61">
        <f t="shared" si="89"/>
        <v>0.28462321792260692</v>
      </c>
      <c r="W115" s="63">
        <v>1405</v>
      </c>
      <c r="X115" s="61">
        <f t="shared" si="90"/>
        <v>0.71537678207739308</v>
      </c>
      <c r="Y115" s="94">
        <v>1029</v>
      </c>
      <c r="Z115" s="63">
        <v>184</v>
      </c>
      <c r="AA115" s="61">
        <f t="shared" si="91"/>
        <v>0.17881438289601556</v>
      </c>
      <c r="AB115" s="63">
        <v>845</v>
      </c>
      <c r="AC115" s="61">
        <f t="shared" si="92"/>
        <v>0.82118561710398441</v>
      </c>
      <c r="AD115" s="94">
        <v>696</v>
      </c>
      <c r="AE115" s="63">
        <v>55</v>
      </c>
      <c r="AF115" s="61">
        <f t="shared" si="93"/>
        <v>7.9022988505747127E-2</v>
      </c>
      <c r="AG115" s="63">
        <v>641</v>
      </c>
      <c r="AH115" s="61">
        <f t="shared" si="94"/>
        <v>0.92097701149425293</v>
      </c>
      <c r="AI115" s="94">
        <v>423</v>
      </c>
      <c r="AJ115" s="63">
        <v>6</v>
      </c>
      <c r="AK115" s="61">
        <f t="shared" si="95"/>
        <v>1.4184397163120567E-2</v>
      </c>
      <c r="AL115" s="63">
        <v>417</v>
      </c>
      <c r="AM115" s="61">
        <f t="shared" si="96"/>
        <v>0.98581560283687941</v>
      </c>
      <c r="AN115" s="94">
        <f t="shared" si="97"/>
        <v>7928</v>
      </c>
      <c r="AO115" s="63">
        <f t="shared" si="98"/>
        <v>1933</v>
      </c>
      <c r="AP115" s="61">
        <f t="shared" si="99"/>
        <v>0.24381937436932391</v>
      </c>
      <c r="AQ115" s="62">
        <f t="shared" si="82"/>
        <v>5995</v>
      </c>
      <c r="AR115" s="61">
        <f t="shared" si="100"/>
        <v>0.75618062563067612</v>
      </c>
      <c r="AS115" s="90"/>
      <c r="AT115" s="264"/>
      <c r="AU115" s="321"/>
      <c r="AV115" s="11" t="s">
        <v>129</v>
      </c>
      <c r="AW115" s="204">
        <v>6713</v>
      </c>
      <c r="AX115" s="38">
        <v>1748</v>
      </c>
      <c r="AY115" s="84">
        <v>0.26039028750186205</v>
      </c>
      <c r="AZ115" s="38">
        <v>4965</v>
      </c>
      <c r="BA115" s="84">
        <v>0.73960971249813789</v>
      </c>
      <c r="BB115" s="90"/>
    </row>
    <row r="116" spans="1:65" s="12" customFormat="1" ht="13.5" customHeight="1">
      <c r="B116" s="265"/>
      <c r="C116" s="322"/>
      <c r="D116" s="70" t="s">
        <v>128</v>
      </c>
      <c r="E116" s="95">
        <v>21</v>
      </c>
      <c r="F116" s="69">
        <v>5</v>
      </c>
      <c r="G116" s="13">
        <f t="shared" si="83"/>
        <v>0.23809523809523808</v>
      </c>
      <c r="H116" s="69">
        <v>16</v>
      </c>
      <c r="I116" s="13">
        <f t="shared" si="84"/>
        <v>0.76190476190476186</v>
      </c>
      <c r="J116" s="95">
        <v>73</v>
      </c>
      <c r="K116" s="69">
        <v>18</v>
      </c>
      <c r="L116" s="13">
        <f t="shared" si="85"/>
        <v>0.24657534246575341</v>
      </c>
      <c r="M116" s="69">
        <v>55</v>
      </c>
      <c r="N116" s="13">
        <f t="shared" si="86"/>
        <v>0.75342465753424659</v>
      </c>
      <c r="O116" s="95">
        <v>19715</v>
      </c>
      <c r="P116" s="69">
        <v>8100</v>
      </c>
      <c r="Q116" s="13">
        <f t="shared" si="87"/>
        <v>0.41085467917829066</v>
      </c>
      <c r="R116" s="69">
        <v>11615</v>
      </c>
      <c r="S116" s="13">
        <f t="shared" si="88"/>
        <v>0.58914532082170934</v>
      </c>
      <c r="T116" s="95">
        <v>15424</v>
      </c>
      <c r="U116" s="69">
        <v>5590</v>
      </c>
      <c r="V116" s="13">
        <f t="shared" si="89"/>
        <v>0.36242219917012447</v>
      </c>
      <c r="W116" s="69">
        <v>9834</v>
      </c>
      <c r="X116" s="13">
        <f t="shared" si="90"/>
        <v>0.63757780082987547</v>
      </c>
      <c r="Y116" s="95">
        <v>10061</v>
      </c>
      <c r="Z116" s="69">
        <v>2785</v>
      </c>
      <c r="AA116" s="13">
        <f t="shared" si="91"/>
        <v>0.27681145015406022</v>
      </c>
      <c r="AB116" s="69">
        <v>7276</v>
      </c>
      <c r="AC116" s="13">
        <f t="shared" si="92"/>
        <v>0.72318854984593972</v>
      </c>
      <c r="AD116" s="95">
        <v>4898</v>
      </c>
      <c r="AE116" s="69">
        <v>876</v>
      </c>
      <c r="AF116" s="13">
        <f t="shared" si="93"/>
        <v>0.17884850959575338</v>
      </c>
      <c r="AG116" s="69">
        <v>4022</v>
      </c>
      <c r="AH116" s="13">
        <f t="shared" si="94"/>
        <v>0.82115149040424662</v>
      </c>
      <c r="AI116" s="95">
        <v>1747</v>
      </c>
      <c r="AJ116" s="69">
        <v>140</v>
      </c>
      <c r="AK116" s="13">
        <f t="shared" si="95"/>
        <v>8.0137378362907838E-2</v>
      </c>
      <c r="AL116" s="69">
        <v>1607</v>
      </c>
      <c r="AM116" s="13">
        <f t="shared" si="96"/>
        <v>0.9198626216370922</v>
      </c>
      <c r="AN116" s="95">
        <f t="shared" si="97"/>
        <v>51939</v>
      </c>
      <c r="AO116" s="69">
        <f t="shared" si="98"/>
        <v>17514</v>
      </c>
      <c r="AP116" s="13">
        <f t="shared" si="99"/>
        <v>0.33720325766764858</v>
      </c>
      <c r="AQ116" s="33">
        <f t="shared" si="82"/>
        <v>34425</v>
      </c>
      <c r="AR116" s="13">
        <f t="shared" si="100"/>
        <v>0.66279674233235142</v>
      </c>
      <c r="AS116" s="90"/>
      <c r="AT116" s="265"/>
      <c r="AU116" s="322"/>
      <c r="AV116" s="147" t="s">
        <v>67</v>
      </c>
      <c r="AW116" s="204">
        <v>48672</v>
      </c>
      <c r="AX116" s="38">
        <v>16461</v>
      </c>
      <c r="AY116" s="84">
        <v>0.33820266272189348</v>
      </c>
      <c r="AZ116" s="38">
        <v>32211</v>
      </c>
      <c r="BA116" s="84">
        <v>0.66179733727810652</v>
      </c>
      <c r="BB116" s="90"/>
    </row>
    <row r="117" spans="1:65" s="12" customFormat="1" ht="13.5" customHeight="1">
      <c r="B117" s="263">
        <v>38</v>
      </c>
      <c r="C117" s="320" t="s">
        <v>39</v>
      </c>
      <c r="D117" s="74" t="s">
        <v>130</v>
      </c>
      <c r="E117" s="93">
        <v>13</v>
      </c>
      <c r="F117" s="73">
        <v>1</v>
      </c>
      <c r="G117" s="71">
        <f t="shared" si="83"/>
        <v>7.6923076923076927E-2</v>
      </c>
      <c r="H117" s="73">
        <v>12</v>
      </c>
      <c r="I117" s="71">
        <f t="shared" si="84"/>
        <v>0.92307692307692313</v>
      </c>
      <c r="J117" s="93">
        <v>19</v>
      </c>
      <c r="K117" s="73">
        <v>3</v>
      </c>
      <c r="L117" s="71">
        <f t="shared" si="85"/>
        <v>0.15789473684210525</v>
      </c>
      <c r="M117" s="73">
        <v>16</v>
      </c>
      <c r="N117" s="71">
        <f t="shared" si="86"/>
        <v>0.84210526315789469</v>
      </c>
      <c r="O117" s="93">
        <v>3408</v>
      </c>
      <c r="P117" s="73">
        <v>1098</v>
      </c>
      <c r="Q117" s="71">
        <f t="shared" si="87"/>
        <v>0.32218309859154931</v>
      </c>
      <c r="R117" s="73">
        <v>2310</v>
      </c>
      <c r="S117" s="71">
        <f t="shared" si="88"/>
        <v>0.67781690140845074</v>
      </c>
      <c r="T117" s="93">
        <v>2946</v>
      </c>
      <c r="U117" s="73">
        <v>851</v>
      </c>
      <c r="V117" s="71">
        <f t="shared" si="89"/>
        <v>0.28886625933469112</v>
      </c>
      <c r="W117" s="73">
        <v>2095</v>
      </c>
      <c r="X117" s="71">
        <f t="shared" si="90"/>
        <v>0.71113374066530888</v>
      </c>
      <c r="Y117" s="93">
        <v>1800</v>
      </c>
      <c r="Z117" s="73">
        <v>395</v>
      </c>
      <c r="AA117" s="71">
        <f t="shared" si="91"/>
        <v>0.21944444444444444</v>
      </c>
      <c r="AB117" s="73">
        <v>1405</v>
      </c>
      <c r="AC117" s="71">
        <f t="shared" si="92"/>
        <v>0.78055555555555556</v>
      </c>
      <c r="AD117" s="93">
        <v>841</v>
      </c>
      <c r="AE117" s="73">
        <v>149</v>
      </c>
      <c r="AF117" s="71">
        <f t="shared" si="93"/>
        <v>0.17717003567181927</v>
      </c>
      <c r="AG117" s="73">
        <v>692</v>
      </c>
      <c r="AH117" s="71">
        <f t="shared" si="94"/>
        <v>0.82282996432818079</v>
      </c>
      <c r="AI117" s="93">
        <v>244</v>
      </c>
      <c r="AJ117" s="73">
        <v>31</v>
      </c>
      <c r="AK117" s="71">
        <f t="shared" si="95"/>
        <v>0.12704918032786885</v>
      </c>
      <c r="AL117" s="73">
        <v>213</v>
      </c>
      <c r="AM117" s="71">
        <f t="shared" si="96"/>
        <v>0.87295081967213117</v>
      </c>
      <c r="AN117" s="93">
        <f t="shared" si="97"/>
        <v>9271</v>
      </c>
      <c r="AO117" s="73">
        <f t="shared" si="98"/>
        <v>2528</v>
      </c>
      <c r="AP117" s="71">
        <f t="shared" si="99"/>
        <v>0.27267824398662494</v>
      </c>
      <c r="AQ117" s="72">
        <f t="shared" si="82"/>
        <v>6743</v>
      </c>
      <c r="AR117" s="71">
        <f t="shared" si="100"/>
        <v>0.72732175601337501</v>
      </c>
      <c r="AS117" s="90"/>
      <c r="AT117" s="263">
        <v>38</v>
      </c>
      <c r="AU117" s="320" t="s">
        <v>39</v>
      </c>
      <c r="AV117" s="11" t="s">
        <v>123</v>
      </c>
      <c r="AW117" s="204">
        <v>8822</v>
      </c>
      <c r="AX117" s="38">
        <v>2302</v>
      </c>
      <c r="AY117" s="84">
        <v>0.26093856268419857</v>
      </c>
      <c r="AZ117" s="38">
        <v>6520</v>
      </c>
      <c r="BA117" s="84">
        <v>0.73906143731580143</v>
      </c>
      <c r="BB117" s="90"/>
    </row>
    <row r="118" spans="1:65" s="12" customFormat="1" ht="13.5" customHeight="1">
      <c r="A118" s="75"/>
      <c r="B118" s="264"/>
      <c r="C118" s="321"/>
      <c r="D118" s="64" t="s">
        <v>129</v>
      </c>
      <c r="E118" s="94">
        <v>0</v>
      </c>
      <c r="F118" s="63">
        <v>0</v>
      </c>
      <c r="G118" s="61" t="str">
        <f t="shared" si="83"/>
        <v>-</v>
      </c>
      <c r="H118" s="63">
        <v>0</v>
      </c>
      <c r="I118" s="61" t="str">
        <f t="shared" si="84"/>
        <v>-</v>
      </c>
      <c r="J118" s="94">
        <v>5</v>
      </c>
      <c r="K118" s="63">
        <v>1</v>
      </c>
      <c r="L118" s="61">
        <f t="shared" si="85"/>
        <v>0.2</v>
      </c>
      <c r="M118" s="63">
        <v>4</v>
      </c>
      <c r="N118" s="61">
        <f t="shared" si="86"/>
        <v>0.8</v>
      </c>
      <c r="O118" s="94">
        <v>663</v>
      </c>
      <c r="P118" s="63">
        <v>137</v>
      </c>
      <c r="Q118" s="61">
        <f t="shared" si="87"/>
        <v>0.2066365007541478</v>
      </c>
      <c r="R118" s="63">
        <v>526</v>
      </c>
      <c r="S118" s="61">
        <f t="shared" si="88"/>
        <v>0.79336349924585214</v>
      </c>
      <c r="T118" s="94">
        <v>326</v>
      </c>
      <c r="U118" s="63">
        <v>60</v>
      </c>
      <c r="V118" s="61">
        <f t="shared" si="89"/>
        <v>0.18404907975460122</v>
      </c>
      <c r="W118" s="63">
        <v>266</v>
      </c>
      <c r="X118" s="61">
        <f t="shared" si="90"/>
        <v>0.81595092024539873</v>
      </c>
      <c r="Y118" s="94">
        <v>205</v>
      </c>
      <c r="Z118" s="63">
        <v>15</v>
      </c>
      <c r="AA118" s="61">
        <f t="shared" si="91"/>
        <v>7.3170731707317069E-2</v>
      </c>
      <c r="AB118" s="63">
        <v>190</v>
      </c>
      <c r="AC118" s="61">
        <f t="shared" si="92"/>
        <v>0.92682926829268297</v>
      </c>
      <c r="AD118" s="94">
        <v>162</v>
      </c>
      <c r="AE118" s="63">
        <v>2</v>
      </c>
      <c r="AF118" s="61">
        <f t="shared" si="93"/>
        <v>1.2345679012345678E-2</v>
      </c>
      <c r="AG118" s="63">
        <v>160</v>
      </c>
      <c r="AH118" s="61">
        <f t="shared" si="94"/>
        <v>0.98765432098765427</v>
      </c>
      <c r="AI118" s="94">
        <v>106</v>
      </c>
      <c r="AJ118" s="63">
        <v>1</v>
      </c>
      <c r="AK118" s="61">
        <f t="shared" si="95"/>
        <v>9.433962264150943E-3</v>
      </c>
      <c r="AL118" s="63">
        <v>105</v>
      </c>
      <c r="AM118" s="61">
        <f t="shared" si="96"/>
        <v>0.99056603773584906</v>
      </c>
      <c r="AN118" s="94">
        <f t="shared" si="97"/>
        <v>1467</v>
      </c>
      <c r="AO118" s="63">
        <f t="shared" si="98"/>
        <v>216</v>
      </c>
      <c r="AP118" s="61">
        <f t="shared" si="99"/>
        <v>0.14723926380368099</v>
      </c>
      <c r="AQ118" s="62">
        <f t="shared" si="82"/>
        <v>1251</v>
      </c>
      <c r="AR118" s="61">
        <f t="shared" si="100"/>
        <v>0.85276073619631898</v>
      </c>
      <c r="AS118" s="90"/>
      <c r="AT118" s="264"/>
      <c r="AU118" s="321"/>
      <c r="AV118" s="11" t="s">
        <v>129</v>
      </c>
      <c r="AW118" s="204">
        <v>1166</v>
      </c>
      <c r="AX118" s="38">
        <v>174</v>
      </c>
      <c r="AY118" s="84">
        <v>0.14922813036020582</v>
      </c>
      <c r="AZ118" s="38">
        <v>992</v>
      </c>
      <c r="BA118" s="84">
        <v>0.85077186963979412</v>
      </c>
      <c r="BB118" s="90"/>
      <c r="BM118" s="79"/>
    </row>
    <row r="119" spans="1:65" s="12" customFormat="1" ht="13.5" customHeight="1">
      <c r="A119" s="75"/>
      <c r="B119" s="265"/>
      <c r="C119" s="322"/>
      <c r="D119" s="70" t="s">
        <v>128</v>
      </c>
      <c r="E119" s="95">
        <v>13</v>
      </c>
      <c r="F119" s="69">
        <v>1</v>
      </c>
      <c r="G119" s="13">
        <f t="shared" si="83"/>
        <v>7.6923076923076927E-2</v>
      </c>
      <c r="H119" s="69">
        <v>12</v>
      </c>
      <c r="I119" s="13">
        <f t="shared" si="84"/>
        <v>0.92307692307692313</v>
      </c>
      <c r="J119" s="95">
        <v>24</v>
      </c>
      <c r="K119" s="69">
        <v>4</v>
      </c>
      <c r="L119" s="13">
        <f t="shared" si="85"/>
        <v>0.16666666666666666</v>
      </c>
      <c r="M119" s="69">
        <v>20</v>
      </c>
      <c r="N119" s="13">
        <f t="shared" si="86"/>
        <v>0.83333333333333337</v>
      </c>
      <c r="O119" s="95">
        <v>4071</v>
      </c>
      <c r="P119" s="69">
        <v>1235</v>
      </c>
      <c r="Q119" s="13">
        <f t="shared" si="87"/>
        <v>0.30336526651928275</v>
      </c>
      <c r="R119" s="69">
        <v>2836</v>
      </c>
      <c r="S119" s="13">
        <f t="shared" si="88"/>
        <v>0.69663473348071725</v>
      </c>
      <c r="T119" s="95">
        <v>3272</v>
      </c>
      <c r="U119" s="69">
        <v>911</v>
      </c>
      <c r="V119" s="13">
        <f t="shared" si="89"/>
        <v>0.2784229828850856</v>
      </c>
      <c r="W119" s="69">
        <v>2361</v>
      </c>
      <c r="X119" s="13">
        <f t="shared" si="90"/>
        <v>0.7215770171149144</v>
      </c>
      <c r="Y119" s="95">
        <v>2005</v>
      </c>
      <c r="Z119" s="69">
        <v>410</v>
      </c>
      <c r="AA119" s="13">
        <f t="shared" si="91"/>
        <v>0.20448877805486285</v>
      </c>
      <c r="AB119" s="69">
        <v>1595</v>
      </c>
      <c r="AC119" s="13">
        <f t="shared" si="92"/>
        <v>0.79551122194513713</v>
      </c>
      <c r="AD119" s="95">
        <v>1003</v>
      </c>
      <c r="AE119" s="69">
        <v>151</v>
      </c>
      <c r="AF119" s="13">
        <f t="shared" si="93"/>
        <v>0.15054835493519442</v>
      </c>
      <c r="AG119" s="69">
        <v>852</v>
      </c>
      <c r="AH119" s="13">
        <f t="shared" si="94"/>
        <v>0.84945164506480564</v>
      </c>
      <c r="AI119" s="95">
        <v>350</v>
      </c>
      <c r="AJ119" s="69">
        <v>32</v>
      </c>
      <c r="AK119" s="13">
        <f t="shared" si="95"/>
        <v>9.1428571428571428E-2</v>
      </c>
      <c r="AL119" s="69">
        <v>318</v>
      </c>
      <c r="AM119" s="13">
        <f t="shared" si="96"/>
        <v>0.90857142857142859</v>
      </c>
      <c r="AN119" s="95">
        <f t="shared" si="97"/>
        <v>10738</v>
      </c>
      <c r="AO119" s="69">
        <f t="shared" si="98"/>
        <v>2744</v>
      </c>
      <c r="AP119" s="13">
        <f t="shared" si="99"/>
        <v>0.25554106910039115</v>
      </c>
      <c r="AQ119" s="33">
        <f t="shared" si="82"/>
        <v>7994</v>
      </c>
      <c r="AR119" s="13">
        <f t="shared" si="100"/>
        <v>0.74445893089960891</v>
      </c>
      <c r="AS119" s="90"/>
      <c r="AT119" s="265"/>
      <c r="AU119" s="322"/>
      <c r="AV119" s="147" t="s">
        <v>67</v>
      </c>
      <c r="AW119" s="204">
        <v>9988</v>
      </c>
      <c r="AX119" s="38">
        <v>2476</v>
      </c>
      <c r="AY119" s="84">
        <v>0.24789747697236683</v>
      </c>
      <c r="AZ119" s="38">
        <v>7512</v>
      </c>
      <c r="BA119" s="84">
        <v>0.75210252302763314</v>
      </c>
      <c r="BB119" s="90"/>
      <c r="BD119" s="2"/>
      <c r="BE119" s="80"/>
      <c r="BF119" s="80"/>
      <c r="BG119" s="80"/>
      <c r="BH119" s="80"/>
      <c r="BI119" s="80"/>
      <c r="BJ119" s="80"/>
      <c r="BK119" s="80"/>
      <c r="BL119" s="80"/>
      <c r="BM119" s="79"/>
    </row>
    <row r="120" spans="1:65" s="12" customFormat="1" ht="13.5" customHeight="1">
      <c r="A120" s="75"/>
      <c r="B120" s="263">
        <v>39</v>
      </c>
      <c r="C120" s="320" t="s">
        <v>7</v>
      </c>
      <c r="D120" s="74" t="s">
        <v>130</v>
      </c>
      <c r="E120" s="93">
        <v>26</v>
      </c>
      <c r="F120" s="73">
        <v>12</v>
      </c>
      <c r="G120" s="71">
        <f t="shared" si="83"/>
        <v>0.46153846153846156</v>
      </c>
      <c r="H120" s="73">
        <v>14</v>
      </c>
      <c r="I120" s="71">
        <f t="shared" si="84"/>
        <v>0.53846153846153844</v>
      </c>
      <c r="J120" s="93">
        <v>87</v>
      </c>
      <c r="K120" s="73">
        <v>16</v>
      </c>
      <c r="L120" s="71">
        <f t="shared" si="85"/>
        <v>0.18390804597701149</v>
      </c>
      <c r="M120" s="73">
        <v>71</v>
      </c>
      <c r="N120" s="71">
        <f t="shared" si="86"/>
        <v>0.81609195402298851</v>
      </c>
      <c r="O120" s="93">
        <v>18426</v>
      </c>
      <c r="P120" s="73">
        <v>6941</v>
      </c>
      <c r="Q120" s="71">
        <f t="shared" si="87"/>
        <v>0.37669597308151526</v>
      </c>
      <c r="R120" s="73">
        <v>11485</v>
      </c>
      <c r="S120" s="71">
        <f t="shared" si="88"/>
        <v>0.62330402691848474</v>
      </c>
      <c r="T120" s="93">
        <v>17299</v>
      </c>
      <c r="U120" s="73">
        <v>6590</v>
      </c>
      <c r="V120" s="71">
        <f t="shared" si="89"/>
        <v>0.38094687554193885</v>
      </c>
      <c r="W120" s="73">
        <v>10709</v>
      </c>
      <c r="X120" s="71">
        <f t="shared" si="90"/>
        <v>0.61905312445806115</v>
      </c>
      <c r="Y120" s="93">
        <v>10433</v>
      </c>
      <c r="Z120" s="73">
        <v>2872</v>
      </c>
      <c r="AA120" s="71">
        <f t="shared" si="91"/>
        <v>0.27528036039490078</v>
      </c>
      <c r="AB120" s="73">
        <v>7561</v>
      </c>
      <c r="AC120" s="71">
        <f t="shared" si="92"/>
        <v>0.72471963960509922</v>
      </c>
      <c r="AD120" s="93">
        <v>4693</v>
      </c>
      <c r="AE120" s="73">
        <v>874</v>
      </c>
      <c r="AF120" s="71">
        <f t="shared" si="93"/>
        <v>0.18623481781376519</v>
      </c>
      <c r="AG120" s="73">
        <v>3819</v>
      </c>
      <c r="AH120" s="71">
        <f t="shared" si="94"/>
        <v>0.81376518218623484</v>
      </c>
      <c r="AI120" s="93">
        <v>1425</v>
      </c>
      <c r="AJ120" s="73">
        <v>142</v>
      </c>
      <c r="AK120" s="71">
        <f t="shared" si="95"/>
        <v>9.9649122807017543E-2</v>
      </c>
      <c r="AL120" s="73">
        <v>1283</v>
      </c>
      <c r="AM120" s="71">
        <f t="shared" si="96"/>
        <v>0.90035087719298246</v>
      </c>
      <c r="AN120" s="93">
        <f t="shared" si="97"/>
        <v>52389</v>
      </c>
      <c r="AO120" s="73">
        <f t="shared" si="98"/>
        <v>17447</v>
      </c>
      <c r="AP120" s="71">
        <f t="shared" si="99"/>
        <v>0.33302792570959555</v>
      </c>
      <c r="AQ120" s="72">
        <f t="shared" si="82"/>
        <v>34942</v>
      </c>
      <c r="AR120" s="71">
        <f t="shared" si="100"/>
        <v>0.6669720742904045</v>
      </c>
      <c r="AS120" s="90"/>
      <c r="AT120" s="263">
        <v>39</v>
      </c>
      <c r="AU120" s="320" t="s">
        <v>7</v>
      </c>
      <c r="AV120" s="11" t="s">
        <v>123</v>
      </c>
      <c r="AW120" s="204">
        <v>50086</v>
      </c>
      <c r="AX120" s="38">
        <v>16130</v>
      </c>
      <c r="AY120" s="84">
        <v>0.32204608074112528</v>
      </c>
      <c r="AZ120" s="38">
        <v>33956</v>
      </c>
      <c r="BA120" s="84">
        <v>0.67795391925887472</v>
      </c>
      <c r="BB120" s="90"/>
      <c r="BD120" s="81"/>
      <c r="BE120" s="80"/>
      <c r="BF120" s="80"/>
      <c r="BG120" s="80"/>
      <c r="BH120" s="80"/>
      <c r="BI120" s="80"/>
      <c r="BJ120" s="80"/>
      <c r="BK120" s="80"/>
      <c r="BL120" s="80"/>
      <c r="BM120" s="79"/>
    </row>
    <row r="121" spans="1:65" s="12" customFormat="1" ht="13.5" customHeight="1">
      <c r="A121" s="75"/>
      <c r="B121" s="264"/>
      <c r="C121" s="321"/>
      <c r="D121" s="64" t="s">
        <v>129</v>
      </c>
      <c r="E121" s="94">
        <v>3</v>
      </c>
      <c r="F121" s="63">
        <v>0</v>
      </c>
      <c r="G121" s="61">
        <f t="shared" si="83"/>
        <v>0</v>
      </c>
      <c r="H121" s="63">
        <v>3</v>
      </c>
      <c r="I121" s="61">
        <f t="shared" si="84"/>
        <v>1</v>
      </c>
      <c r="J121" s="94">
        <v>19</v>
      </c>
      <c r="K121" s="63">
        <v>5</v>
      </c>
      <c r="L121" s="61">
        <f t="shared" si="85"/>
        <v>0.26315789473684209</v>
      </c>
      <c r="M121" s="63">
        <v>14</v>
      </c>
      <c r="N121" s="61">
        <f t="shared" si="86"/>
        <v>0.73684210526315785</v>
      </c>
      <c r="O121" s="94">
        <v>4187</v>
      </c>
      <c r="P121" s="63">
        <v>897</v>
      </c>
      <c r="Q121" s="61">
        <f t="shared" si="87"/>
        <v>0.21423453546692142</v>
      </c>
      <c r="R121" s="63">
        <v>3290</v>
      </c>
      <c r="S121" s="61">
        <f t="shared" si="88"/>
        <v>0.78576546453307861</v>
      </c>
      <c r="T121" s="94">
        <v>2291</v>
      </c>
      <c r="U121" s="63">
        <v>565</v>
      </c>
      <c r="V121" s="61">
        <f t="shared" si="89"/>
        <v>0.24661719773024879</v>
      </c>
      <c r="W121" s="63">
        <v>1726</v>
      </c>
      <c r="X121" s="61">
        <f t="shared" si="90"/>
        <v>0.75338280226975118</v>
      </c>
      <c r="Y121" s="94">
        <v>1095</v>
      </c>
      <c r="Z121" s="63">
        <v>175</v>
      </c>
      <c r="AA121" s="61">
        <f t="shared" si="91"/>
        <v>0.15981735159817351</v>
      </c>
      <c r="AB121" s="63">
        <v>920</v>
      </c>
      <c r="AC121" s="61">
        <f t="shared" si="92"/>
        <v>0.84018264840182644</v>
      </c>
      <c r="AD121" s="94">
        <v>595</v>
      </c>
      <c r="AE121" s="63">
        <v>44</v>
      </c>
      <c r="AF121" s="61">
        <f t="shared" si="93"/>
        <v>7.3949579831932774E-2</v>
      </c>
      <c r="AG121" s="63">
        <v>551</v>
      </c>
      <c r="AH121" s="61">
        <f t="shared" si="94"/>
        <v>0.92605042016806727</v>
      </c>
      <c r="AI121" s="94">
        <v>359</v>
      </c>
      <c r="AJ121" s="63">
        <v>9</v>
      </c>
      <c r="AK121" s="61">
        <f t="shared" si="95"/>
        <v>2.5069637883008356E-2</v>
      </c>
      <c r="AL121" s="63">
        <v>350</v>
      </c>
      <c r="AM121" s="61">
        <f t="shared" si="96"/>
        <v>0.97493036211699169</v>
      </c>
      <c r="AN121" s="94">
        <f t="shared" si="97"/>
        <v>8549</v>
      </c>
      <c r="AO121" s="63">
        <f t="shared" si="98"/>
        <v>1695</v>
      </c>
      <c r="AP121" s="61">
        <f t="shared" si="99"/>
        <v>0.19826880336881506</v>
      </c>
      <c r="AQ121" s="62">
        <f t="shared" si="82"/>
        <v>6854</v>
      </c>
      <c r="AR121" s="61">
        <f t="shared" si="100"/>
        <v>0.80173119663118497</v>
      </c>
      <c r="AS121" s="90"/>
      <c r="AT121" s="264"/>
      <c r="AU121" s="321"/>
      <c r="AV121" s="11" t="s">
        <v>129</v>
      </c>
      <c r="AW121" s="204">
        <v>7870</v>
      </c>
      <c r="AX121" s="38">
        <v>1528</v>
      </c>
      <c r="AY121" s="84">
        <v>0.19415501905972046</v>
      </c>
      <c r="AZ121" s="38">
        <v>6342</v>
      </c>
      <c r="BA121" s="84">
        <v>0.80584498094027956</v>
      </c>
      <c r="BB121" s="90"/>
      <c r="BD121" s="81"/>
      <c r="BE121" s="80"/>
      <c r="BF121" s="80"/>
      <c r="BG121" s="80"/>
      <c r="BH121" s="80"/>
      <c r="BI121" s="80"/>
      <c r="BJ121" s="80"/>
      <c r="BK121" s="80"/>
      <c r="BL121" s="80"/>
      <c r="BM121" s="79"/>
    </row>
    <row r="122" spans="1:65" s="12" customFormat="1" ht="13.5" customHeight="1">
      <c r="A122" s="75"/>
      <c r="B122" s="265"/>
      <c r="C122" s="322"/>
      <c r="D122" s="70" t="s">
        <v>128</v>
      </c>
      <c r="E122" s="95">
        <v>29</v>
      </c>
      <c r="F122" s="69">
        <v>12</v>
      </c>
      <c r="G122" s="13">
        <f t="shared" si="83"/>
        <v>0.41379310344827586</v>
      </c>
      <c r="H122" s="69">
        <v>17</v>
      </c>
      <c r="I122" s="13">
        <f t="shared" si="84"/>
        <v>0.58620689655172409</v>
      </c>
      <c r="J122" s="95">
        <v>106</v>
      </c>
      <c r="K122" s="69">
        <v>21</v>
      </c>
      <c r="L122" s="13">
        <f t="shared" si="85"/>
        <v>0.19811320754716982</v>
      </c>
      <c r="M122" s="69">
        <v>85</v>
      </c>
      <c r="N122" s="13">
        <f t="shared" si="86"/>
        <v>0.80188679245283023</v>
      </c>
      <c r="O122" s="95">
        <v>22613</v>
      </c>
      <c r="P122" s="69">
        <v>7838</v>
      </c>
      <c r="Q122" s="13">
        <f t="shared" si="87"/>
        <v>0.34661477910936189</v>
      </c>
      <c r="R122" s="69">
        <v>14775</v>
      </c>
      <c r="S122" s="13">
        <f t="shared" si="88"/>
        <v>0.65338522089063811</v>
      </c>
      <c r="T122" s="95">
        <v>19590</v>
      </c>
      <c r="U122" s="69">
        <v>7155</v>
      </c>
      <c r="V122" s="13">
        <f t="shared" si="89"/>
        <v>0.36523736600306278</v>
      </c>
      <c r="W122" s="69">
        <v>12435</v>
      </c>
      <c r="X122" s="13">
        <f t="shared" si="90"/>
        <v>0.63476263399693722</v>
      </c>
      <c r="Y122" s="95">
        <v>11528</v>
      </c>
      <c r="Z122" s="69">
        <v>3047</v>
      </c>
      <c r="AA122" s="13">
        <f t="shared" si="91"/>
        <v>0.26431297709923662</v>
      </c>
      <c r="AB122" s="69">
        <v>8481</v>
      </c>
      <c r="AC122" s="13">
        <f t="shared" si="92"/>
        <v>0.73568702290076338</v>
      </c>
      <c r="AD122" s="95">
        <v>5288</v>
      </c>
      <c r="AE122" s="69">
        <v>918</v>
      </c>
      <c r="AF122" s="13">
        <f t="shared" si="93"/>
        <v>0.17360060514372164</v>
      </c>
      <c r="AG122" s="69">
        <v>4370</v>
      </c>
      <c r="AH122" s="13">
        <f t="shared" si="94"/>
        <v>0.82639939485627834</v>
      </c>
      <c r="AI122" s="95">
        <v>1784</v>
      </c>
      <c r="AJ122" s="69">
        <v>151</v>
      </c>
      <c r="AK122" s="13">
        <f t="shared" si="95"/>
        <v>8.464125560538116E-2</v>
      </c>
      <c r="AL122" s="69">
        <v>1633</v>
      </c>
      <c r="AM122" s="13">
        <f t="shared" si="96"/>
        <v>0.91535874439461884</v>
      </c>
      <c r="AN122" s="95">
        <f t="shared" si="97"/>
        <v>60938</v>
      </c>
      <c r="AO122" s="69">
        <f t="shared" si="98"/>
        <v>19142</v>
      </c>
      <c r="AP122" s="13">
        <f t="shared" si="99"/>
        <v>0.31412255078932688</v>
      </c>
      <c r="AQ122" s="33">
        <f t="shared" si="82"/>
        <v>41796</v>
      </c>
      <c r="AR122" s="13">
        <f t="shared" si="100"/>
        <v>0.68587744921067317</v>
      </c>
      <c r="AS122" s="90"/>
      <c r="AT122" s="265"/>
      <c r="AU122" s="322"/>
      <c r="AV122" s="147" t="s">
        <v>67</v>
      </c>
      <c r="AW122" s="204">
        <v>57956</v>
      </c>
      <c r="AX122" s="38">
        <v>17658</v>
      </c>
      <c r="AY122" s="84">
        <v>0.30467941196769965</v>
      </c>
      <c r="AZ122" s="38">
        <v>40298</v>
      </c>
      <c r="BA122" s="84">
        <v>0.69532058803230035</v>
      </c>
      <c r="BB122" s="90"/>
      <c r="BD122" s="81"/>
      <c r="BE122" s="80"/>
      <c r="BF122" s="80"/>
      <c r="BG122" s="80"/>
      <c r="BH122" s="80"/>
      <c r="BI122" s="80"/>
      <c r="BJ122" s="80"/>
      <c r="BK122" s="80"/>
      <c r="BL122" s="80"/>
      <c r="BM122" s="79"/>
    </row>
    <row r="123" spans="1:65" s="12" customFormat="1" ht="13.5" customHeight="1">
      <c r="B123" s="263">
        <v>40</v>
      </c>
      <c r="C123" s="320" t="s">
        <v>40</v>
      </c>
      <c r="D123" s="74" t="s">
        <v>130</v>
      </c>
      <c r="E123" s="93">
        <v>32</v>
      </c>
      <c r="F123" s="73">
        <v>4</v>
      </c>
      <c r="G123" s="71">
        <f t="shared" si="83"/>
        <v>0.125</v>
      </c>
      <c r="H123" s="73">
        <v>28</v>
      </c>
      <c r="I123" s="71">
        <f t="shared" si="84"/>
        <v>0.875</v>
      </c>
      <c r="J123" s="93">
        <v>85</v>
      </c>
      <c r="K123" s="73">
        <v>13</v>
      </c>
      <c r="L123" s="71">
        <f t="shared" si="85"/>
        <v>0.15294117647058825</v>
      </c>
      <c r="M123" s="73">
        <v>72</v>
      </c>
      <c r="N123" s="71">
        <f t="shared" si="86"/>
        <v>0.84705882352941175</v>
      </c>
      <c r="O123" s="93">
        <v>3922</v>
      </c>
      <c r="P123" s="73">
        <v>1047</v>
      </c>
      <c r="Q123" s="71">
        <f t="shared" si="87"/>
        <v>0.26695563488016316</v>
      </c>
      <c r="R123" s="73">
        <v>2875</v>
      </c>
      <c r="S123" s="71">
        <f t="shared" si="88"/>
        <v>0.73304436511983684</v>
      </c>
      <c r="T123" s="93">
        <v>3533</v>
      </c>
      <c r="U123" s="73">
        <v>775</v>
      </c>
      <c r="V123" s="71">
        <f t="shared" si="89"/>
        <v>0.21936031701103878</v>
      </c>
      <c r="W123" s="73">
        <v>2758</v>
      </c>
      <c r="X123" s="71">
        <f t="shared" si="90"/>
        <v>0.78063968298896125</v>
      </c>
      <c r="Y123" s="93">
        <v>2187</v>
      </c>
      <c r="Z123" s="73">
        <v>363</v>
      </c>
      <c r="AA123" s="71">
        <f t="shared" si="91"/>
        <v>0.16598079561042525</v>
      </c>
      <c r="AB123" s="73">
        <v>1824</v>
      </c>
      <c r="AC123" s="71">
        <f t="shared" si="92"/>
        <v>0.83401920438957478</v>
      </c>
      <c r="AD123" s="93">
        <v>989</v>
      </c>
      <c r="AE123" s="73">
        <v>112</v>
      </c>
      <c r="AF123" s="71">
        <f t="shared" si="93"/>
        <v>0.11324570273003033</v>
      </c>
      <c r="AG123" s="73">
        <v>877</v>
      </c>
      <c r="AH123" s="71">
        <f t="shared" si="94"/>
        <v>0.88675429726996968</v>
      </c>
      <c r="AI123" s="93">
        <v>306</v>
      </c>
      <c r="AJ123" s="73">
        <v>27</v>
      </c>
      <c r="AK123" s="71">
        <f t="shared" si="95"/>
        <v>8.8235294117647065E-2</v>
      </c>
      <c r="AL123" s="73">
        <v>279</v>
      </c>
      <c r="AM123" s="71">
        <f t="shared" si="96"/>
        <v>0.91176470588235292</v>
      </c>
      <c r="AN123" s="93">
        <f t="shared" si="97"/>
        <v>11054</v>
      </c>
      <c r="AO123" s="73">
        <f t="shared" si="98"/>
        <v>2341</v>
      </c>
      <c r="AP123" s="71">
        <f t="shared" si="99"/>
        <v>0.21177854170436042</v>
      </c>
      <c r="AQ123" s="73">
        <f t="shared" si="82"/>
        <v>8713</v>
      </c>
      <c r="AR123" s="71">
        <f t="shared" si="100"/>
        <v>0.78822145829563961</v>
      </c>
      <c r="AS123" s="90"/>
      <c r="AT123" s="263">
        <v>40</v>
      </c>
      <c r="AU123" s="320" t="s">
        <v>40</v>
      </c>
      <c r="AV123" s="11" t="s">
        <v>123</v>
      </c>
      <c r="AW123" s="204">
        <v>10522</v>
      </c>
      <c r="AX123" s="38">
        <v>2122</v>
      </c>
      <c r="AY123" s="84">
        <v>0.20167268580117848</v>
      </c>
      <c r="AZ123" s="38">
        <v>8400</v>
      </c>
      <c r="BA123" s="84">
        <v>0.79832731419882152</v>
      </c>
      <c r="BB123" s="90"/>
      <c r="BD123" s="81"/>
      <c r="BE123" s="80"/>
      <c r="BF123" s="80"/>
      <c r="BG123" s="80"/>
      <c r="BH123" s="80"/>
      <c r="BI123" s="80"/>
      <c r="BJ123" s="80"/>
      <c r="BK123" s="80"/>
      <c r="BL123" s="80"/>
      <c r="BM123" s="79"/>
    </row>
    <row r="124" spans="1:65" s="12" customFormat="1" ht="13.5" customHeight="1">
      <c r="B124" s="264"/>
      <c r="C124" s="321"/>
      <c r="D124" s="64" t="s">
        <v>129</v>
      </c>
      <c r="E124" s="94">
        <v>4</v>
      </c>
      <c r="F124" s="63">
        <v>1</v>
      </c>
      <c r="G124" s="61">
        <f t="shared" si="83"/>
        <v>0.25</v>
      </c>
      <c r="H124" s="63">
        <v>3</v>
      </c>
      <c r="I124" s="61">
        <f t="shared" si="84"/>
        <v>0.75</v>
      </c>
      <c r="J124" s="94">
        <v>8</v>
      </c>
      <c r="K124" s="63">
        <v>0</v>
      </c>
      <c r="L124" s="61">
        <f t="shared" si="85"/>
        <v>0</v>
      </c>
      <c r="M124" s="63">
        <v>8</v>
      </c>
      <c r="N124" s="61">
        <f t="shared" si="86"/>
        <v>1</v>
      </c>
      <c r="O124" s="94">
        <v>796</v>
      </c>
      <c r="P124" s="63">
        <v>142</v>
      </c>
      <c r="Q124" s="61">
        <f t="shared" si="87"/>
        <v>0.17839195979899497</v>
      </c>
      <c r="R124" s="63">
        <v>654</v>
      </c>
      <c r="S124" s="61">
        <f t="shared" si="88"/>
        <v>0.82160804020100497</v>
      </c>
      <c r="T124" s="94">
        <v>401</v>
      </c>
      <c r="U124" s="63">
        <v>82</v>
      </c>
      <c r="V124" s="61">
        <f t="shared" si="89"/>
        <v>0.20448877805486285</v>
      </c>
      <c r="W124" s="63">
        <v>319</v>
      </c>
      <c r="X124" s="61">
        <f t="shared" si="90"/>
        <v>0.79551122194513713</v>
      </c>
      <c r="Y124" s="94">
        <v>250</v>
      </c>
      <c r="Z124" s="63">
        <v>19</v>
      </c>
      <c r="AA124" s="61">
        <f t="shared" si="91"/>
        <v>7.5999999999999998E-2</v>
      </c>
      <c r="AB124" s="63">
        <v>231</v>
      </c>
      <c r="AC124" s="61">
        <f t="shared" si="92"/>
        <v>0.92400000000000004</v>
      </c>
      <c r="AD124" s="94">
        <v>162</v>
      </c>
      <c r="AE124" s="63">
        <v>5</v>
      </c>
      <c r="AF124" s="61">
        <f t="shared" si="93"/>
        <v>3.0864197530864196E-2</v>
      </c>
      <c r="AG124" s="63">
        <v>157</v>
      </c>
      <c r="AH124" s="61">
        <f t="shared" si="94"/>
        <v>0.96913580246913578</v>
      </c>
      <c r="AI124" s="94">
        <v>93</v>
      </c>
      <c r="AJ124" s="63">
        <v>0</v>
      </c>
      <c r="AK124" s="61">
        <f t="shared" si="95"/>
        <v>0</v>
      </c>
      <c r="AL124" s="63">
        <v>93</v>
      </c>
      <c r="AM124" s="61">
        <f t="shared" si="96"/>
        <v>1</v>
      </c>
      <c r="AN124" s="94">
        <f t="shared" si="97"/>
        <v>1714</v>
      </c>
      <c r="AO124" s="63">
        <f t="shared" si="98"/>
        <v>249</v>
      </c>
      <c r="AP124" s="61">
        <f t="shared" si="99"/>
        <v>0.14527421236872812</v>
      </c>
      <c r="AQ124" s="62">
        <f t="shared" si="82"/>
        <v>1465</v>
      </c>
      <c r="AR124" s="61">
        <f t="shared" si="100"/>
        <v>0.85472578763127183</v>
      </c>
      <c r="AS124" s="90"/>
      <c r="AT124" s="264"/>
      <c r="AU124" s="321"/>
      <c r="AV124" s="11" t="s">
        <v>129</v>
      </c>
      <c r="AW124" s="204">
        <v>1585</v>
      </c>
      <c r="AX124" s="38">
        <v>238</v>
      </c>
      <c r="AY124" s="84">
        <v>0.15015772870662461</v>
      </c>
      <c r="AZ124" s="38">
        <v>1347</v>
      </c>
      <c r="BA124" s="84">
        <v>0.84984227129337542</v>
      </c>
      <c r="BB124" s="90"/>
      <c r="BD124" s="81"/>
      <c r="BE124" s="80"/>
      <c r="BF124" s="80"/>
      <c r="BG124" s="80"/>
      <c r="BH124" s="80"/>
      <c r="BI124" s="80"/>
      <c r="BJ124" s="80"/>
      <c r="BK124" s="80"/>
      <c r="BL124" s="80"/>
      <c r="BM124" s="79"/>
    </row>
    <row r="125" spans="1:65" s="12" customFormat="1" ht="13.5" customHeight="1">
      <c r="B125" s="265"/>
      <c r="C125" s="322"/>
      <c r="D125" s="58" t="s">
        <v>128</v>
      </c>
      <c r="E125" s="97">
        <v>36</v>
      </c>
      <c r="F125" s="57">
        <v>5</v>
      </c>
      <c r="G125" s="55">
        <f t="shared" si="83"/>
        <v>0.1388888888888889</v>
      </c>
      <c r="H125" s="57">
        <v>31</v>
      </c>
      <c r="I125" s="55">
        <f t="shared" si="84"/>
        <v>0.86111111111111116</v>
      </c>
      <c r="J125" s="97">
        <v>93</v>
      </c>
      <c r="K125" s="57">
        <v>13</v>
      </c>
      <c r="L125" s="55">
        <f t="shared" si="85"/>
        <v>0.13978494623655913</v>
      </c>
      <c r="M125" s="57">
        <v>80</v>
      </c>
      <c r="N125" s="55">
        <f t="shared" si="86"/>
        <v>0.86021505376344087</v>
      </c>
      <c r="O125" s="97">
        <v>4718</v>
      </c>
      <c r="P125" s="57">
        <v>1189</v>
      </c>
      <c r="Q125" s="55">
        <f t="shared" si="87"/>
        <v>0.25201356506994488</v>
      </c>
      <c r="R125" s="57">
        <v>3529</v>
      </c>
      <c r="S125" s="55">
        <f t="shared" si="88"/>
        <v>0.74798643493005512</v>
      </c>
      <c r="T125" s="97">
        <v>3934</v>
      </c>
      <c r="U125" s="57">
        <v>857</v>
      </c>
      <c r="V125" s="55">
        <f t="shared" si="89"/>
        <v>0.21784443314692425</v>
      </c>
      <c r="W125" s="57">
        <v>3077</v>
      </c>
      <c r="X125" s="55">
        <f t="shared" si="90"/>
        <v>0.78215556685307575</v>
      </c>
      <c r="Y125" s="97">
        <v>2437</v>
      </c>
      <c r="Z125" s="57">
        <v>382</v>
      </c>
      <c r="AA125" s="55">
        <f t="shared" si="91"/>
        <v>0.15675010258514568</v>
      </c>
      <c r="AB125" s="57">
        <v>2055</v>
      </c>
      <c r="AC125" s="55">
        <f t="shared" si="92"/>
        <v>0.84324989741485434</v>
      </c>
      <c r="AD125" s="97">
        <v>1151</v>
      </c>
      <c r="AE125" s="57">
        <v>117</v>
      </c>
      <c r="AF125" s="55">
        <f t="shared" si="93"/>
        <v>0.10165073848827107</v>
      </c>
      <c r="AG125" s="57">
        <v>1034</v>
      </c>
      <c r="AH125" s="55">
        <f t="shared" si="94"/>
        <v>0.89834926151172889</v>
      </c>
      <c r="AI125" s="97">
        <v>399</v>
      </c>
      <c r="AJ125" s="57">
        <v>27</v>
      </c>
      <c r="AK125" s="55">
        <f t="shared" si="95"/>
        <v>6.7669172932330823E-2</v>
      </c>
      <c r="AL125" s="57">
        <v>372</v>
      </c>
      <c r="AM125" s="55">
        <f t="shared" si="96"/>
        <v>0.93233082706766912</v>
      </c>
      <c r="AN125" s="97">
        <f t="shared" si="97"/>
        <v>12768</v>
      </c>
      <c r="AO125" s="57">
        <f t="shared" si="98"/>
        <v>2590</v>
      </c>
      <c r="AP125" s="55">
        <f t="shared" si="99"/>
        <v>0.20285087719298245</v>
      </c>
      <c r="AQ125" s="56">
        <f t="shared" si="82"/>
        <v>10178</v>
      </c>
      <c r="AR125" s="55">
        <f t="shared" si="100"/>
        <v>0.79714912280701755</v>
      </c>
      <c r="AS125" s="90"/>
      <c r="AT125" s="265"/>
      <c r="AU125" s="322"/>
      <c r="AV125" s="147" t="s">
        <v>67</v>
      </c>
      <c r="AW125" s="204">
        <v>12107</v>
      </c>
      <c r="AX125" s="38">
        <v>2360</v>
      </c>
      <c r="AY125" s="84">
        <v>0.19492855372924756</v>
      </c>
      <c r="AZ125" s="38">
        <v>9747</v>
      </c>
      <c r="BA125" s="84">
        <v>0.80507144627075244</v>
      </c>
      <c r="BB125" s="90"/>
      <c r="BD125" s="79"/>
      <c r="BE125" s="79"/>
      <c r="BF125" s="79"/>
      <c r="BG125" s="79"/>
      <c r="BH125" s="79"/>
      <c r="BI125" s="79"/>
      <c r="BJ125" s="79"/>
      <c r="BK125" s="79"/>
      <c r="BL125" s="79"/>
      <c r="BM125" s="79"/>
    </row>
    <row r="126" spans="1:65" s="12" customFormat="1" ht="13.5" customHeight="1">
      <c r="B126" s="263">
        <v>41</v>
      </c>
      <c r="C126" s="320" t="s">
        <v>11</v>
      </c>
      <c r="D126" s="74" t="s">
        <v>130</v>
      </c>
      <c r="E126" s="93">
        <v>15</v>
      </c>
      <c r="F126" s="73">
        <v>3</v>
      </c>
      <c r="G126" s="71">
        <f t="shared" si="83"/>
        <v>0.2</v>
      </c>
      <c r="H126" s="73">
        <v>12</v>
      </c>
      <c r="I126" s="71">
        <f t="shared" si="84"/>
        <v>0.8</v>
      </c>
      <c r="J126" s="93">
        <v>46</v>
      </c>
      <c r="K126" s="73">
        <v>6</v>
      </c>
      <c r="L126" s="71">
        <f t="shared" si="85"/>
        <v>0.13043478260869565</v>
      </c>
      <c r="M126" s="73">
        <v>40</v>
      </c>
      <c r="N126" s="71">
        <f t="shared" si="86"/>
        <v>0.86956521739130432</v>
      </c>
      <c r="O126" s="93">
        <v>7150</v>
      </c>
      <c r="P126" s="73">
        <v>1486</v>
      </c>
      <c r="Q126" s="71">
        <f t="shared" si="87"/>
        <v>0.20783216783216782</v>
      </c>
      <c r="R126" s="73">
        <v>5664</v>
      </c>
      <c r="S126" s="71">
        <f t="shared" si="88"/>
        <v>0.79216783216783215</v>
      </c>
      <c r="T126" s="93">
        <v>6773</v>
      </c>
      <c r="U126" s="73">
        <v>1083</v>
      </c>
      <c r="V126" s="71">
        <f t="shared" si="89"/>
        <v>0.15989960135833456</v>
      </c>
      <c r="W126" s="73">
        <v>5690</v>
      </c>
      <c r="X126" s="71">
        <f t="shared" si="90"/>
        <v>0.84010039864166541</v>
      </c>
      <c r="Y126" s="93">
        <v>4162</v>
      </c>
      <c r="Z126" s="73">
        <v>435</v>
      </c>
      <c r="AA126" s="71">
        <f t="shared" si="91"/>
        <v>0.10451705910619895</v>
      </c>
      <c r="AB126" s="73">
        <v>3727</v>
      </c>
      <c r="AC126" s="71">
        <f t="shared" si="92"/>
        <v>0.89548294089380109</v>
      </c>
      <c r="AD126" s="93">
        <v>1731</v>
      </c>
      <c r="AE126" s="73">
        <v>115</v>
      </c>
      <c r="AF126" s="71">
        <f t="shared" si="93"/>
        <v>6.6435586366262275E-2</v>
      </c>
      <c r="AG126" s="73">
        <v>1616</v>
      </c>
      <c r="AH126" s="71">
        <f t="shared" si="94"/>
        <v>0.93356441363373777</v>
      </c>
      <c r="AI126" s="93">
        <v>515</v>
      </c>
      <c r="AJ126" s="73">
        <v>17</v>
      </c>
      <c r="AK126" s="71">
        <f t="shared" si="95"/>
        <v>3.3009708737864081E-2</v>
      </c>
      <c r="AL126" s="73">
        <v>498</v>
      </c>
      <c r="AM126" s="71">
        <f t="shared" si="96"/>
        <v>0.96699029126213587</v>
      </c>
      <c r="AN126" s="93">
        <f t="shared" si="97"/>
        <v>20392</v>
      </c>
      <c r="AO126" s="73">
        <f t="shared" si="98"/>
        <v>3145</v>
      </c>
      <c r="AP126" s="71">
        <f t="shared" si="99"/>
        <v>0.1542271479011377</v>
      </c>
      <c r="AQ126" s="72">
        <f t="shared" si="82"/>
        <v>17247</v>
      </c>
      <c r="AR126" s="71">
        <f t="shared" si="100"/>
        <v>0.84577285209886233</v>
      </c>
      <c r="AS126" s="90"/>
      <c r="AT126" s="263">
        <v>41</v>
      </c>
      <c r="AU126" s="320" t="s">
        <v>11</v>
      </c>
      <c r="AV126" s="11" t="s">
        <v>123</v>
      </c>
      <c r="AW126" s="204">
        <v>19640</v>
      </c>
      <c r="AX126" s="38">
        <v>2898</v>
      </c>
      <c r="AY126" s="84">
        <v>0.14755600814663952</v>
      </c>
      <c r="AZ126" s="38">
        <v>16742</v>
      </c>
      <c r="BA126" s="84">
        <v>0.85244399185336051</v>
      </c>
      <c r="BB126" s="90"/>
      <c r="BD126" s="79"/>
      <c r="BE126" s="79"/>
      <c r="BF126" s="79"/>
      <c r="BG126" s="79"/>
      <c r="BH126" s="79"/>
      <c r="BI126" s="79"/>
      <c r="BJ126" s="79"/>
      <c r="BK126" s="79"/>
      <c r="BL126" s="79"/>
      <c r="BM126" s="79"/>
    </row>
    <row r="127" spans="1:65" s="12" customFormat="1" ht="13.5" customHeight="1">
      <c r="A127" s="75"/>
      <c r="B127" s="264"/>
      <c r="C127" s="321"/>
      <c r="D127" s="64" t="s">
        <v>129</v>
      </c>
      <c r="E127" s="94">
        <v>2</v>
      </c>
      <c r="F127" s="63">
        <v>1</v>
      </c>
      <c r="G127" s="61">
        <f t="shared" si="83"/>
        <v>0.5</v>
      </c>
      <c r="H127" s="63">
        <v>1</v>
      </c>
      <c r="I127" s="61">
        <f t="shared" si="84"/>
        <v>0.5</v>
      </c>
      <c r="J127" s="94">
        <v>6</v>
      </c>
      <c r="K127" s="63">
        <v>2</v>
      </c>
      <c r="L127" s="61">
        <f t="shared" si="85"/>
        <v>0.33333333333333331</v>
      </c>
      <c r="M127" s="63">
        <v>4</v>
      </c>
      <c r="N127" s="61">
        <f t="shared" si="86"/>
        <v>0.66666666666666663</v>
      </c>
      <c r="O127" s="94">
        <v>1316</v>
      </c>
      <c r="P127" s="63">
        <v>212</v>
      </c>
      <c r="Q127" s="61">
        <f t="shared" si="87"/>
        <v>0.16109422492401215</v>
      </c>
      <c r="R127" s="63">
        <v>1104</v>
      </c>
      <c r="S127" s="61">
        <f t="shared" si="88"/>
        <v>0.83890577507598785</v>
      </c>
      <c r="T127" s="94">
        <v>785</v>
      </c>
      <c r="U127" s="63">
        <v>115</v>
      </c>
      <c r="V127" s="61">
        <f t="shared" si="89"/>
        <v>0.1464968152866242</v>
      </c>
      <c r="W127" s="63">
        <v>670</v>
      </c>
      <c r="X127" s="61">
        <f t="shared" si="90"/>
        <v>0.85350318471337583</v>
      </c>
      <c r="Y127" s="94">
        <v>499</v>
      </c>
      <c r="Z127" s="63">
        <v>37</v>
      </c>
      <c r="AA127" s="61">
        <f t="shared" si="91"/>
        <v>7.4148296593186377E-2</v>
      </c>
      <c r="AB127" s="63">
        <v>462</v>
      </c>
      <c r="AC127" s="61">
        <f t="shared" si="92"/>
        <v>0.92585170340681366</v>
      </c>
      <c r="AD127" s="94">
        <v>239</v>
      </c>
      <c r="AE127" s="63">
        <v>3</v>
      </c>
      <c r="AF127" s="61">
        <f t="shared" si="93"/>
        <v>1.2552301255230125E-2</v>
      </c>
      <c r="AG127" s="63">
        <v>236</v>
      </c>
      <c r="AH127" s="61">
        <f t="shared" si="94"/>
        <v>0.9874476987447699</v>
      </c>
      <c r="AI127" s="94">
        <v>238</v>
      </c>
      <c r="AJ127" s="63">
        <v>2</v>
      </c>
      <c r="AK127" s="61">
        <f t="shared" si="95"/>
        <v>8.4033613445378148E-3</v>
      </c>
      <c r="AL127" s="63">
        <v>236</v>
      </c>
      <c r="AM127" s="61">
        <f t="shared" si="96"/>
        <v>0.99159663865546221</v>
      </c>
      <c r="AN127" s="94">
        <f t="shared" si="97"/>
        <v>3085</v>
      </c>
      <c r="AO127" s="63">
        <f t="shared" si="98"/>
        <v>372</v>
      </c>
      <c r="AP127" s="61">
        <f t="shared" si="99"/>
        <v>0.12058346839546191</v>
      </c>
      <c r="AQ127" s="62">
        <f t="shared" si="82"/>
        <v>2713</v>
      </c>
      <c r="AR127" s="61">
        <f t="shared" si="100"/>
        <v>0.87941653160453803</v>
      </c>
      <c r="AS127" s="90"/>
      <c r="AT127" s="264"/>
      <c r="AU127" s="321"/>
      <c r="AV127" s="11" t="s">
        <v>129</v>
      </c>
      <c r="AW127" s="204">
        <v>2718</v>
      </c>
      <c r="AX127" s="38">
        <v>359</v>
      </c>
      <c r="AY127" s="84">
        <v>0.13208241353936717</v>
      </c>
      <c r="AZ127" s="38">
        <v>2359</v>
      </c>
      <c r="BA127" s="84">
        <v>0.86791758646063277</v>
      </c>
      <c r="BB127" s="90"/>
      <c r="BD127" s="79"/>
      <c r="BE127" s="79"/>
      <c r="BF127" s="79"/>
      <c r="BG127" s="79"/>
      <c r="BH127" s="79"/>
      <c r="BI127" s="79"/>
      <c r="BJ127" s="79"/>
      <c r="BK127" s="79"/>
      <c r="BL127" s="79"/>
      <c r="BM127" s="79"/>
    </row>
    <row r="128" spans="1:65" s="12" customFormat="1" ht="13.5" customHeight="1">
      <c r="A128" s="75"/>
      <c r="B128" s="265"/>
      <c r="C128" s="322"/>
      <c r="D128" s="70" t="s">
        <v>128</v>
      </c>
      <c r="E128" s="95">
        <v>17</v>
      </c>
      <c r="F128" s="69">
        <v>4</v>
      </c>
      <c r="G128" s="13">
        <f t="shared" si="83"/>
        <v>0.23529411764705882</v>
      </c>
      <c r="H128" s="69">
        <v>13</v>
      </c>
      <c r="I128" s="13">
        <f t="shared" si="84"/>
        <v>0.76470588235294112</v>
      </c>
      <c r="J128" s="95">
        <v>52</v>
      </c>
      <c r="K128" s="69">
        <v>8</v>
      </c>
      <c r="L128" s="13">
        <f t="shared" si="85"/>
        <v>0.15384615384615385</v>
      </c>
      <c r="M128" s="69">
        <v>44</v>
      </c>
      <c r="N128" s="13">
        <f t="shared" si="86"/>
        <v>0.84615384615384615</v>
      </c>
      <c r="O128" s="95">
        <v>8466</v>
      </c>
      <c r="P128" s="69">
        <v>1698</v>
      </c>
      <c r="Q128" s="13">
        <f t="shared" si="87"/>
        <v>0.2005669737774628</v>
      </c>
      <c r="R128" s="69">
        <v>6768</v>
      </c>
      <c r="S128" s="13">
        <f t="shared" si="88"/>
        <v>0.7994330262225372</v>
      </c>
      <c r="T128" s="95">
        <v>7558</v>
      </c>
      <c r="U128" s="69">
        <v>1198</v>
      </c>
      <c r="V128" s="13">
        <f t="shared" si="89"/>
        <v>0.15850754167769252</v>
      </c>
      <c r="W128" s="69">
        <v>6360</v>
      </c>
      <c r="X128" s="13">
        <f t="shared" si="90"/>
        <v>0.84149245832230746</v>
      </c>
      <c r="Y128" s="95">
        <v>4661</v>
      </c>
      <c r="Z128" s="69">
        <v>472</v>
      </c>
      <c r="AA128" s="13">
        <f t="shared" si="91"/>
        <v>0.10126582278481013</v>
      </c>
      <c r="AB128" s="69">
        <v>4189</v>
      </c>
      <c r="AC128" s="13">
        <f t="shared" si="92"/>
        <v>0.89873417721518989</v>
      </c>
      <c r="AD128" s="95">
        <v>1970</v>
      </c>
      <c r="AE128" s="69">
        <v>118</v>
      </c>
      <c r="AF128" s="13">
        <f t="shared" si="93"/>
        <v>5.9898477157360408E-2</v>
      </c>
      <c r="AG128" s="69">
        <v>1852</v>
      </c>
      <c r="AH128" s="13">
        <f t="shared" si="94"/>
        <v>0.94010152284263959</v>
      </c>
      <c r="AI128" s="95">
        <v>753</v>
      </c>
      <c r="AJ128" s="69">
        <v>19</v>
      </c>
      <c r="AK128" s="13">
        <f t="shared" si="95"/>
        <v>2.5232403718459494E-2</v>
      </c>
      <c r="AL128" s="69">
        <v>734</v>
      </c>
      <c r="AM128" s="13">
        <f t="shared" si="96"/>
        <v>0.97476759628154053</v>
      </c>
      <c r="AN128" s="95">
        <f t="shared" si="97"/>
        <v>23477</v>
      </c>
      <c r="AO128" s="69">
        <f t="shared" si="98"/>
        <v>3517</v>
      </c>
      <c r="AP128" s="13">
        <f t="shared" si="99"/>
        <v>0.14980619329556588</v>
      </c>
      <c r="AQ128" s="33">
        <f t="shared" si="82"/>
        <v>19960</v>
      </c>
      <c r="AR128" s="13">
        <f t="shared" si="100"/>
        <v>0.85019380670443412</v>
      </c>
      <c r="AS128" s="90"/>
      <c r="AT128" s="265"/>
      <c r="AU128" s="322"/>
      <c r="AV128" s="147" t="s">
        <v>67</v>
      </c>
      <c r="AW128" s="204">
        <v>22358</v>
      </c>
      <c r="AX128" s="38">
        <v>3257</v>
      </c>
      <c r="AY128" s="84">
        <v>0.14567492620091244</v>
      </c>
      <c r="AZ128" s="38">
        <v>19101</v>
      </c>
      <c r="BA128" s="84">
        <v>0.85432507379908762</v>
      </c>
      <c r="BB128" s="90"/>
      <c r="BD128" s="81"/>
      <c r="BE128" s="80"/>
      <c r="BF128" s="80"/>
      <c r="BG128" s="80"/>
      <c r="BH128" s="80"/>
      <c r="BI128" s="80"/>
      <c r="BJ128" s="80"/>
      <c r="BK128" s="80"/>
      <c r="BL128" s="80"/>
      <c r="BM128" s="79"/>
    </row>
    <row r="129" spans="2:65" s="12" customFormat="1" ht="13.5" customHeight="1">
      <c r="B129" s="263">
        <v>42</v>
      </c>
      <c r="C129" s="320" t="s">
        <v>12</v>
      </c>
      <c r="D129" s="74" t="s">
        <v>130</v>
      </c>
      <c r="E129" s="93">
        <v>49</v>
      </c>
      <c r="F129" s="73">
        <v>14</v>
      </c>
      <c r="G129" s="71">
        <f t="shared" si="83"/>
        <v>0.2857142857142857</v>
      </c>
      <c r="H129" s="73">
        <v>35</v>
      </c>
      <c r="I129" s="71">
        <f t="shared" si="84"/>
        <v>0.7142857142857143</v>
      </c>
      <c r="J129" s="93">
        <v>213</v>
      </c>
      <c r="K129" s="73">
        <v>34</v>
      </c>
      <c r="L129" s="71">
        <f t="shared" si="85"/>
        <v>0.15962441314553991</v>
      </c>
      <c r="M129" s="73">
        <v>179</v>
      </c>
      <c r="N129" s="71">
        <f t="shared" si="86"/>
        <v>0.84037558685446012</v>
      </c>
      <c r="O129" s="93">
        <v>20832</v>
      </c>
      <c r="P129" s="73">
        <v>6700</v>
      </c>
      <c r="Q129" s="71">
        <f t="shared" si="87"/>
        <v>0.32162058371735791</v>
      </c>
      <c r="R129" s="73">
        <v>14132</v>
      </c>
      <c r="S129" s="71">
        <f t="shared" si="88"/>
        <v>0.67837941628264209</v>
      </c>
      <c r="T129" s="93">
        <v>17850</v>
      </c>
      <c r="U129" s="73">
        <v>4484</v>
      </c>
      <c r="V129" s="71">
        <f t="shared" si="89"/>
        <v>0.25120448179271709</v>
      </c>
      <c r="W129" s="73">
        <v>13366</v>
      </c>
      <c r="X129" s="71">
        <f t="shared" si="90"/>
        <v>0.74879551820728296</v>
      </c>
      <c r="Y129" s="93">
        <v>10226</v>
      </c>
      <c r="Z129" s="73">
        <v>1649</v>
      </c>
      <c r="AA129" s="71">
        <f t="shared" si="91"/>
        <v>0.16125562292196363</v>
      </c>
      <c r="AB129" s="73">
        <v>8577</v>
      </c>
      <c r="AC129" s="71">
        <f t="shared" si="92"/>
        <v>0.8387443770780364</v>
      </c>
      <c r="AD129" s="93">
        <v>4512</v>
      </c>
      <c r="AE129" s="73">
        <v>473</v>
      </c>
      <c r="AF129" s="71">
        <f t="shared" si="93"/>
        <v>0.10483156028368794</v>
      </c>
      <c r="AG129" s="73">
        <v>4039</v>
      </c>
      <c r="AH129" s="71">
        <f t="shared" si="94"/>
        <v>0.8951684397163121</v>
      </c>
      <c r="AI129" s="93">
        <v>1425</v>
      </c>
      <c r="AJ129" s="73">
        <v>79</v>
      </c>
      <c r="AK129" s="71">
        <f t="shared" si="95"/>
        <v>5.5438596491228072E-2</v>
      </c>
      <c r="AL129" s="73">
        <v>1346</v>
      </c>
      <c r="AM129" s="71">
        <f t="shared" si="96"/>
        <v>0.94456140350877194</v>
      </c>
      <c r="AN129" s="93">
        <f t="shared" si="97"/>
        <v>55107</v>
      </c>
      <c r="AO129" s="73">
        <f t="shared" si="98"/>
        <v>13433</v>
      </c>
      <c r="AP129" s="71">
        <f t="shared" si="99"/>
        <v>0.24376213548188069</v>
      </c>
      <c r="AQ129" s="72">
        <f t="shared" si="82"/>
        <v>41674</v>
      </c>
      <c r="AR129" s="71">
        <f t="shared" si="100"/>
        <v>0.75623786451811925</v>
      </c>
      <c r="AS129" s="90"/>
      <c r="AT129" s="263">
        <v>42</v>
      </c>
      <c r="AU129" s="320" t="s">
        <v>12</v>
      </c>
      <c r="AV129" s="11" t="s">
        <v>123</v>
      </c>
      <c r="AW129" s="204">
        <v>52233</v>
      </c>
      <c r="AX129" s="38">
        <v>11502</v>
      </c>
      <c r="AY129" s="84">
        <v>0.22020561713859055</v>
      </c>
      <c r="AZ129" s="38">
        <v>40731</v>
      </c>
      <c r="BA129" s="84">
        <v>0.77979438286140945</v>
      </c>
      <c r="BB129" s="90"/>
      <c r="BD129" s="81"/>
      <c r="BE129" s="80"/>
      <c r="BF129" s="80"/>
      <c r="BG129" s="80"/>
      <c r="BH129" s="80"/>
      <c r="BI129" s="80"/>
      <c r="BJ129" s="80"/>
      <c r="BK129" s="80"/>
      <c r="BL129" s="80"/>
      <c r="BM129" s="79"/>
    </row>
    <row r="130" spans="2:65" s="12" customFormat="1" ht="13.5" customHeight="1">
      <c r="B130" s="264"/>
      <c r="C130" s="321"/>
      <c r="D130" s="64" t="s">
        <v>129</v>
      </c>
      <c r="E130" s="94">
        <v>11</v>
      </c>
      <c r="F130" s="63">
        <v>4</v>
      </c>
      <c r="G130" s="61">
        <f t="shared" si="83"/>
        <v>0.36363636363636365</v>
      </c>
      <c r="H130" s="63">
        <v>7</v>
      </c>
      <c r="I130" s="61">
        <f t="shared" si="84"/>
        <v>0.63636363636363635</v>
      </c>
      <c r="J130" s="94">
        <v>30</v>
      </c>
      <c r="K130" s="63">
        <v>5</v>
      </c>
      <c r="L130" s="61">
        <f t="shared" si="85"/>
        <v>0.16666666666666666</v>
      </c>
      <c r="M130" s="63">
        <v>25</v>
      </c>
      <c r="N130" s="61">
        <f t="shared" si="86"/>
        <v>0.83333333333333337</v>
      </c>
      <c r="O130" s="94">
        <v>4872</v>
      </c>
      <c r="P130" s="63">
        <v>1148</v>
      </c>
      <c r="Q130" s="61">
        <f t="shared" si="87"/>
        <v>0.23563218390804597</v>
      </c>
      <c r="R130" s="63">
        <v>3724</v>
      </c>
      <c r="S130" s="61">
        <f t="shared" si="88"/>
        <v>0.76436781609195403</v>
      </c>
      <c r="T130" s="94">
        <v>2456</v>
      </c>
      <c r="U130" s="63">
        <v>541</v>
      </c>
      <c r="V130" s="61">
        <f t="shared" si="89"/>
        <v>0.22027687296416937</v>
      </c>
      <c r="W130" s="63">
        <v>1915</v>
      </c>
      <c r="X130" s="61">
        <f t="shared" si="90"/>
        <v>0.77972312703583058</v>
      </c>
      <c r="Y130" s="94">
        <v>1157</v>
      </c>
      <c r="Z130" s="63">
        <v>169</v>
      </c>
      <c r="AA130" s="61">
        <f t="shared" si="91"/>
        <v>0.14606741573033707</v>
      </c>
      <c r="AB130" s="63">
        <v>988</v>
      </c>
      <c r="AC130" s="61">
        <f t="shared" si="92"/>
        <v>0.8539325842696629</v>
      </c>
      <c r="AD130" s="94">
        <v>573</v>
      </c>
      <c r="AE130" s="63">
        <v>35</v>
      </c>
      <c r="AF130" s="61">
        <f t="shared" si="93"/>
        <v>6.1082024432809773E-2</v>
      </c>
      <c r="AG130" s="63">
        <v>538</v>
      </c>
      <c r="AH130" s="61">
        <f t="shared" si="94"/>
        <v>0.93891797556719025</v>
      </c>
      <c r="AI130" s="94">
        <v>353</v>
      </c>
      <c r="AJ130" s="63">
        <v>7</v>
      </c>
      <c r="AK130" s="61">
        <f t="shared" si="95"/>
        <v>1.9830028328611898E-2</v>
      </c>
      <c r="AL130" s="63">
        <v>346</v>
      </c>
      <c r="AM130" s="61">
        <f t="shared" si="96"/>
        <v>0.98016997167138808</v>
      </c>
      <c r="AN130" s="94">
        <f t="shared" si="97"/>
        <v>9452</v>
      </c>
      <c r="AO130" s="63">
        <f t="shared" si="98"/>
        <v>1909</v>
      </c>
      <c r="AP130" s="61">
        <f t="shared" si="99"/>
        <v>0.20196783749471012</v>
      </c>
      <c r="AQ130" s="62">
        <f t="shared" si="82"/>
        <v>7543</v>
      </c>
      <c r="AR130" s="61">
        <f t="shared" si="100"/>
        <v>0.79803216250528985</v>
      </c>
      <c r="AS130" s="90"/>
      <c r="AT130" s="264"/>
      <c r="AU130" s="321"/>
      <c r="AV130" s="11" t="s">
        <v>129</v>
      </c>
      <c r="AW130" s="204">
        <v>8617</v>
      </c>
      <c r="AX130" s="38">
        <v>1597</v>
      </c>
      <c r="AY130" s="84">
        <v>0.18533132180573286</v>
      </c>
      <c r="AZ130" s="38">
        <v>7020</v>
      </c>
      <c r="BA130" s="84">
        <v>0.81466867819426714</v>
      </c>
      <c r="BB130" s="90"/>
      <c r="BD130" s="81"/>
      <c r="BE130" s="80"/>
      <c r="BF130" s="80"/>
      <c r="BG130" s="80"/>
      <c r="BH130" s="80"/>
      <c r="BI130" s="80"/>
      <c r="BJ130" s="80"/>
      <c r="BK130" s="80"/>
      <c r="BL130" s="80"/>
      <c r="BM130" s="79"/>
    </row>
    <row r="131" spans="2:65" s="12" customFormat="1" ht="13.5" customHeight="1">
      <c r="B131" s="265"/>
      <c r="C131" s="322"/>
      <c r="D131" s="70" t="s">
        <v>128</v>
      </c>
      <c r="E131" s="95">
        <v>60</v>
      </c>
      <c r="F131" s="69">
        <v>18</v>
      </c>
      <c r="G131" s="13">
        <f t="shared" si="83"/>
        <v>0.3</v>
      </c>
      <c r="H131" s="69">
        <v>42</v>
      </c>
      <c r="I131" s="13">
        <f t="shared" si="84"/>
        <v>0.7</v>
      </c>
      <c r="J131" s="95">
        <v>243</v>
      </c>
      <c r="K131" s="69">
        <v>39</v>
      </c>
      <c r="L131" s="13">
        <f t="shared" si="85"/>
        <v>0.16049382716049382</v>
      </c>
      <c r="M131" s="69">
        <v>204</v>
      </c>
      <c r="N131" s="13">
        <f t="shared" si="86"/>
        <v>0.83950617283950613</v>
      </c>
      <c r="O131" s="95">
        <v>25704</v>
      </c>
      <c r="P131" s="69">
        <v>7848</v>
      </c>
      <c r="Q131" s="13">
        <f t="shared" si="87"/>
        <v>0.30532212885154064</v>
      </c>
      <c r="R131" s="69">
        <v>17856</v>
      </c>
      <c r="S131" s="13">
        <f t="shared" si="88"/>
        <v>0.69467787114845936</v>
      </c>
      <c r="T131" s="95">
        <v>20306</v>
      </c>
      <c r="U131" s="69">
        <v>5025</v>
      </c>
      <c r="V131" s="13">
        <f t="shared" si="89"/>
        <v>0.24746380380183197</v>
      </c>
      <c r="W131" s="69">
        <v>15281</v>
      </c>
      <c r="X131" s="13">
        <f t="shared" si="90"/>
        <v>0.75253619619816803</v>
      </c>
      <c r="Y131" s="95">
        <v>11383</v>
      </c>
      <c r="Z131" s="69">
        <v>1818</v>
      </c>
      <c r="AA131" s="13">
        <f t="shared" si="91"/>
        <v>0.15971185100588597</v>
      </c>
      <c r="AB131" s="69">
        <v>9565</v>
      </c>
      <c r="AC131" s="13">
        <f t="shared" si="92"/>
        <v>0.84028814899411408</v>
      </c>
      <c r="AD131" s="95">
        <v>5085</v>
      </c>
      <c r="AE131" s="69">
        <v>508</v>
      </c>
      <c r="AF131" s="13">
        <f t="shared" si="93"/>
        <v>9.9901671583087506E-2</v>
      </c>
      <c r="AG131" s="69">
        <v>4577</v>
      </c>
      <c r="AH131" s="13">
        <f t="shared" si="94"/>
        <v>0.90009832841691251</v>
      </c>
      <c r="AI131" s="95">
        <v>1778</v>
      </c>
      <c r="AJ131" s="69">
        <v>86</v>
      </c>
      <c r="AK131" s="13">
        <f t="shared" si="95"/>
        <v>4.8368953880764905E-2</v>
      </c>
      <c r="AL131" s="69">
        <v>1692</v>
      </c>
      <c r="AM131" s="13">
        <f t="shared" si="96"/>
        <v>0.9516310461192351</v>
      </c>
      <c r="AN131" s="95">
        <f t="shared" si="97"/>
        <v>64559</v>
      </c>
      <c r="AO131" s="69">
        <f t="shared" si="98"/>
        <v>15342</v>
      </c>
      <c r="AP131" s="13">
        <f t="shared" si="99"/>
        <v>0.23764308616924054</v>
      </c>
      <c r="AQ131" s="33">
        <f t="shared" si="82"/>
        <v>49217</v>
      </c>
      <c r="AR131" s="13">
        <f t="shared" si="100"/>
        <v>0.76235691383075943</v>
      </c>
      <c r="AS131" s="90"/>
      <c r="AT131" s="265"/>
      <c r="AU131" s="322"/>
      <c r="AV131" s="147" t="s">
        <v>67</v>
      </c>
      <c r="AW131" s="204">
        <v>60850</v>
      </c>
      <c r="AX131" s="38">
        <v>13099</v>
      </c>
      <c r="AY131" s="84">
        <v>0.21526705012325389</v>
      </c>
      <c r="AZ131" s="38">
        <v>47751</v>
      </c>
      <c r="BA131" s="84">
        <v>0.78473294987674613</v>
      </c>
      <c r="BB131" s="90"/>
      <c r="BD131" s="79"/>
      <c r="BE131" s="79"/>
      <c r="BF131" s="79"/>
      <c r="BG131" s="79"/>
      <c r="BH131" s="79"/>
      <c r="BI131" s="79"/>
      <c r="BJ131" s="79"/>
      <c r="BK131" s="79"/>
      <c r="BL131" s="79"/>
      <c r="BM131" s="79"/>
    </row>
    <row r="132" spans="2:65" s="12" customFormat="1" ht="13.5" customHeight="1">
      <c r="B132" s="263">
        <v>43</v>
      </c>
      <c r="C132" s="320" t="s">
        <v>8</v>
      </c>
      <c r="D132" s="74" t="s">
        <v>130</v>
      </c>
      <c r="E132" s="93">
        <v>18</v>
      </c>
      <c r="F132" s="73">
        <v>3</v>
      </c>
      <c r="G132" s="71">
        <f t="shared" si="83"/>
        <v>0.16666666666666666</v>
      </c>
      <c r="H132" s="73">
        <v>15</v>
      </c>
      <c r="I132" s="71">
        <f t="shared" si="84"/>
        <v>0.83333333333333337</v>
      </c>
      <c r="J132" s="93">
        <v>124</v>
      </c>
      <c r="K132" s="73">
        <v>15</v>
      </c>
      <c r="L132" s="71">
        <f t="shared" si="85"/>
        <v>0.12096774193548387</v>
      </c>
      <c r="M132" s="73">
        <v>109</v>
      </c>
      <c r="N132" s="71">
        <f t="shared" si="86"/>
        <v>0.87903225806451613</v>
      </c>
      <c r="O132" s="93">
        <v>12584</v>
      </c>
      <c r="P132" s="73">
        <v>4148</v>
      </c>
      <c r="Q132" s="71">
        <f t="shared" si="87"/>
        <v>0.32962492053401143</v>
      </c>
      <c r="R132" s="73">
        <v>8436</v>
      </c>
      <c r="S132" s="71">
        <f t="shared" si="88"/>
        <v>0.67037507946598851</v>
      </c>
      <c r="T132" s="93">
        <v>10589</v>
      </c>
      <c r="U132" s="73">
        <v>3103</v>
      </c>
      <c r="V132" s="71">
        <f t="shared" si="89"/>
        <v>0.29303994711493059</v>
      </c>
      <c r="W132" s="73">
        <v>7486</v>
      </c>
      <c r="X132" s="71">
        <f t="shared" si="90"/>
        <v>0.70696005288506936</v>
      </c>
      <c r="Y132" s="93">
        <v>6290</v>
      </c>
      <c r="Z132" s="73">
        <v>1327</v>
      </c>
      <c r="AA132" s="71">
        <f t="shared" si="91"/>
        <v>0.21096979332273449</v>
      </c>
      <c r="AB132" s="73">
        <v>4963</v>
      </c>
      <c r="AC132" s="71">
        <f t="shared" si="92"/>
        <v>0.78903020667726553</v>
      </c>
      <c r="AD132" s="93">
        <v>2830</v>
      </c>
      <c r="AE132" s="73">
        <v>388</v>
      </c>
      <c r="AF132" s="71">
        <f t="shared" si="93"/>
        <v>0.13710247349823321</v>
      </c>
      <c r="AG132" s="73">
        <v>2442</v>
      </c>
      <c r="AH132" s="71">
        <f t="shared" si="94"/>
        <v>0.86289752650176677</v>
      </c>
      <c r="AI132" s="93">
        <v>960</v>
      </c>
      <c r="AJ132" s="73">
        <v>56</v>
      </c>
      <c r="AK132" s="71">
        <f t="shared" si="95"/>
        <v>5.8333333333333334E-2</v>
      </c>
      <c r="AL132" s="73">
        <v>904</v>
      </c>
      <c r="AM132" s="71">
        <f t="shared" si="96"/>
        <v>0.94166666666666665</v>
      </c>
      <c r="AN132" s="93">
        <f t="shared" si="97"/>
        <v>33395</v>
      </c>
      <c r="AO132" s="73">
        <f t="shared" si="98"/>
        <v>9040</v>
      </c>
      <c r="AP132" s="71">
        <f t="shared" si="99"/>
        <v>0.27069920646803414</v>
      </c>
      <c r="AQ132" s="72">
        <f t="shared" si="82"/>
        <v>24355</v>
      </c>
      <c r="AR132" s="71">
        <f t="shared" si="100"/>
        <v>0.72930079353196586</v>
      </c>
      <c r="AS132" s="90"/>
      <c r="AT132" s="263">
        <v>43</v>
      </c>
      <c r="AU132" s="320" t="s">
        <v>8</v>
      </c>
      <c r="AV132" s="11" t="s">
        <v>123</v>
      </c>
      <c r="AW132" s="204">
        <v>31694</v>
      </c>
      <c r="AX132" s="38">
        <v>8224</v>
      </c>
      <c r="AY132" s="84">
        <v>0.25948128983403801</v>
      </c>
      <c r="AZ132" s="38">
        <v>23470</v>
      </c>
      <c r="BA132" s="84">
        <v>0.74051871016596205</v>
      </c>
      <c r="BB132" s="90"/>
      <c r="BD132" s="79"/>
      <c r="BE132" s="79"/>
      <c r="BF132" s="79"/>
      <c r="BG132" s="79"/>
      <c r="BH132" s="79"/>
      <c r="BI132" s="79"/>
      <c r="BJ132" s="79"/>
      <c r="BK132" s="79"/>
      <c r="BL132" s="79"/>
      <c r="BM132" s="79"/>
    </row>
    <row r="133" spans="2:65" s="12" customFormat="1" ht="13.5" customHeight="1">
      <c r="B133" s="264"/>
      <c r="C133" s="321"/>
      <c r="D133" s="64" t="s">
        <v>129</v>
      </c>
      <c r="E133" s="94">
        <v>6</v>
      </c>
      <c r="F133" s="63">
        <v>1</v>
      </c>
      <c r="G133" s="61">
        <f t="shared" si="83"/>
        <v>0.16666666666666666</v>
      </c>
      <c r="H133" s="63">
        <v>5</v>
      </c>
      <c r="I133" s="61">
        <f t="shared" si="84"/>
        <v>0.83333333333333337</v>
      </c>
      <c r="J133" s="94">
        <v>17</v>
      </c>
      <c r="K133" s="63">
        <v>2</v>
      </c>
      <c r="L133" s="61">
        <f t="shared" si="85"/>
        <v>0.11764705882352941</v>
      </c>
      <c r="M133" s="63">
        <v>15</v>
      </c>
      <c r="N133" s="61">
        <f t="shared" si="86"/>
        <v>0.88235294117647056</v>
      </c>
      <c r="O133" s="94">
        <v>2966</v>
      </c>
      <c r="P133" s="63">
        <v>623</v>
      </c>
      <c r="Q133" s="61">
        <f t="shared" si="87"/>
        <v>0.2100472016183412</v>
      </c>
      <c r="R133" s="63">
        <v>2343</v>
      </c>
      <c r="S133" s="61">
        <f t="shared" si="88"/>
        <v>0.78995279838165877</v>
      </c>
      <c r="T133" s="94">
        <v>1561</v>
      </c>
      <c r="U133" s="63">
        <v>303</v>
      </c>
      <c r="V133" s="61">
        <f t="shared" si="89"/>
        <v>0.19410634208840488</v>
      </c>
      <c r="W133" s="63">
        <v>1258</v>
      </c>
      <c r="X133" s="61">
        <f t="shared" si="90"/>
        <v>0.80589365791159517</v>
      </c>
      <c r="Y133" s="94">
        <v>800</v>
      </c>
      <c r="Z133" s="63">
        <v>102</v>
      </c>
      <c r="AA133" s="61">
        <f t="shared" si="91"/>
        <v>0.1275</v>
      </c>
      <c r="AB133" s="63">
        <v>698</v>
      </c>
      <c r="AC133" s="61">
        <f t="shared" si="92"/>
        <v>0.87250000000000005</v>
      </c>
      <c r="AD133" s="94">
        <v>423</v>
      </c>
      <c r="AE133" s="63">
        <v>29</v>
      </c>
      <c r="AF133" s="61">
        <f t="shared" si="93"/>
        <v>6.8557919621749411E-2</v>
      </c>
      <c r="AG133" s="63">
        <v>394</v>
      </c>
      <c r="AH133" s="61">
        <f t="shared" si="94"/>
        <v>0.9314420803782506</v>
      </c>
      <c r="AI133" s="94">
        <v>254</v>
      </c>
      <c r="AJ133" s="63">
        <v>4</v>
      </c>
      <c r="AK133" s="61">
        <f t="shared" si="95"/>
        <v>1.5748031496062992E-2</v>
      </c>
      <c r="AL133" s="63">
        <v>250</v>
      </c>
      <c r="AM133" s="61">
        <f t="shared" si="96"/>
        <v>0.98425196850393704</v>
      </c>
      <c r="AN133" s="94">
        <f t="shared" si="97"/>
        <v>6027</v>
      </c>
      <c r="AO133" s="63">
        <f t="shared" si="98"/>
        <v>1064</v>
      </c>
      <c r="AP133" s="61">
        <f t="shared" si="99"/>
        <v>0.17653890824622531</v>
      </c>
      <c r="AQ133" s="62">
        <f t="shared" si="82"/>
        <v>4963</v>
      </c>
      <c r="AR133" s="61">
        <f t="shared" si="100"/>
        <v>0.82346109175377469</v>
      </c>
      <c r="AS133" s="90"/>
      <c r="AT133" s="264"/>
      <c r="AU133" s="321"/>
      <c r="AV133" s="11" t="s">
        <v>129</v>
      </c>
      <c r="AW133" s="204">
        <v>5401</v>
      </c>
      <c r="AX133" s="38">
        <v>974</v>
      </c>
      <c r="AY133" s="84">
        <v>0.18033697463432696</v>
      </c>
      <c r="AZ133" s="38">
        <v>4427</v>
      </c>
      <c r="BA133" s="84">
        <v>0.81966302536567304</v>
      </c>
      <c r="BB133" s="90"/>
      <c r="BD133" s="79"/>
      <c r="BE133" s="79"/>
      <c r="BF133" s="79"/>
      <c r="BG133" s="79"/>
      <c r="BH133" s="79"/>
      <c r="BI133" s="79"/>
      <c r="BJ133" s="79"/>
      <c r="BK133" s="79"/>
      <c r="BL133" s="79"/>
      <c r="BM133" s="79"/>
    </row>
    <row r="134" spans="2:65" s="12" customFormat="1" ht="13.5" customHeight="1">
      <c r="B134" s="265"/>
      <c r="C134" s="322"/>
      <c r="D134" s="70" t="s">
        <v>128</v>
      </c>
      <c r="E134" s="95">
        <v>24</v>
      </c>
      <c r="F134" s="69">
        <v>4</v>
      </c>
      <c r="G134" s="13">
        <f t="shared" si="83"/>
        <v>0.16666666666666666</v>
      </c>
      <c r="H134" s="69">
        <v>20</v>
      </c>
      <c r="I134" s="13">
        <f t="shared" si="84"/>
        <v>0.83333333333333337</v>
      </c>
      <c r="J134" s="95">
        <v>141</v>
      </c>
      <c r="K134" s="69">
        <v>17</v>
      </c>
      <c r="L134" s="13">
        <f t="shared" si="85"/>
        <v>0.12056737588652482</v>
      </c>
      <c r="M134" s="69">
        <v>124</v>
      </c>
      <c r="N134" s="13">
        <f t="shared" si="86"/>
        <v>0.87943262411347523</v>
      </c>
      <c r="O134" s="95">
        <v>15550</v>
      </c>
      <c r="P134" s="69">
        <v>4771</v>
      </c>
      <c r="Q134" s="13">
        <f t="shared" si="87"/>
        <v>0.30681672025723472</v>
      </c>
      <c r="R134" s="69">
        <v>10779</v>
      </c>
      <c r="S134" s="13">
        <f t="shared" si="88"/>
        <v>0.69318327974276528</v>
      </c>
      <c r="T134" s="95">
        <v>12150</v>
      </c>
      <c r="U134" s="69">
        <v>3406</v>
      </c>
      <c r="V134" s="13">
        <f t="shared" si="89"/>
        <v>0.2803292181069959</v>
      </c>
      <c r="W134" s="69">
        <v>8744</v>
      </c>
      <c r="X134" s="13">
        <f t="shared" si="90"/>
        <v>0.71967078189300415</v>
      </c>
      <c r="Y134" s="95">
        <v>7090</v>
      </c>
      <c r="Z134" s="69">
        <v>1429</v>
      </c>
      <c r="AA134" s="13">
        <f t="shared" si="91"/>
        <v>0.20155148095909731</v>
      </c>
      <c r="AB134" s="69">
        <v>5661</v>
      </c>
      <c r="AC134" s="13">
        <f t="shared" si="92"/>
        <v>0.79844851904090264</v>
      </c>
      <c r="AD134" s="95">
        <v>3253</v>
      </c>
      <c r="AE134" s="69">
        <v>417</v>
      </c>
      <c r="AF134" s="13">
        <f t="shared" si="93"/>
        <v>0.12818936366430986</v>
      </c>
      <c r="AG134" s="69">
        <v>2836</v>
      </c>
      <c r="AH134" s="13">
        <f t="shared" si="94"/>
        <v>0.87181063633569011</v>
      </c>
      <c r="AI134" s="95">
        <v>1214</v>
      </c>
      <c r="AJ134" s="69">
        <v>60</v>
      </c>
      <c r="AK134" s="13">
        <f t="shared" si="95"/>
        <v>4.9423393739703461E-2</v>
      </c>
      <c r="AL134" s="69">
        <v>1154</v>
      </c>
      <c r="AM134" s="13">
        <f t="shared" si="96"/>
        <v>0.9505766062602965</v>
      </c>
      <c r="AN134" s="95">
        <f t="shared" si="97"/>
        <v>39422</v>
      </c>
      <c r="AO134" s="69">
        <f t="shared" si="98"/>
        <v>10104</v>
      </c>
      <c r="AP134" s="13">
        <f t="shared" si="99"/>
        <v>0.25630358682968901</v>
      </c>
      <c r="AQ134" s="33">
        <f t="shared" si="82"/>
        <v>29318</v>
      </c>
      <c r="AR134" s="13">
        <f t="shared" si="100"/>
        <v>0.74369641317031099</v>
      </c>
      <c r="AS134" s="90"/>
      <c r="AT134" s="265"/>
      <c r="AU134" s="322"/>
      <c r="AV134" s="147" t="s">
        <v>67</v>
      </c>
      <c r="AW134" s="204">
        <v>37095</v>
      </c>
      <c r="AX134" s="38">
        <v>9198</v>
      </c>
      <c r="AY134" s="84">
        <v>0.24795794581479985</v>
      </c>
      <c r="AZ134" s="38">
        <v>27897</v>
      </c>
      <c r="BA134" s="84">
        <v>0.7520420541852002</v>
      </c>
      <c r="BB134" s="90"/>
      <c r="BD134" s="79"/>
      <c r="BE134" s="79"/>
      <c r="BF134" s="79"/>
      <c r="BG134" s="79"/>
      <c r="BH134" s="79"/>
      <c r="BI134" s="79"/>
      <c r="BJ134" s="79"/>
      <c r="BK134" s="79"/>
      <c r="BL134" s="79"/>
      <c r="BM134" s="79"/>
    </row>
    <row r="135" spans="2:65" s="12" customFormat="1" ht="13.5" customHeight="1">
      <c r="B135" s="263">
        <v>44</v>
      </c>
      <c r="C135" s="320" t="s">
        <v>18</v>
      </c>
      <c r="D135" s="74" t="s">
        <v>130</v>
      </c>
      <c r="E135" s="93">
        <v>12</v>
      </c>
      <c r="F135" s="73">
        <v>3</v>
      </c>
      <c r="G135" s="71">
        <f t="shared" si="83"/>
        <v>0.25</v>
      </c>
      <c r="H135" s="73">
        <v>9</v>
      </c>
      <c r="I135" s="71">
        <f t="shared" si="84"/>
        <v>0.75</v>
      </c>
      <c r="J135" s="93">
        <v>51</v>
      </c>
      <c r="K135" s="73">
        <v>6</v>
      </c>
      <c r="L135" s="71">
        <f t="shared" si="85"/>
        <v>0.11764705882352941</v>
      </c>
      <c r="M135" s="73">
        <v>45</v>
      </c>
      <c r="N135" s="71">
        <f t="shared" si="86"/>
        <v>0.88235294117647056</v>
      </c>
      <c r="O135" s="93">
        <v>12758</v>
      </c>
      <c r="P135" s="73">
        <v>4239</v>
      </c>
      <c r="Q135" s="71">
        <f t="shared" si="87"/>
        <v>0.33226211004859696</v>
      </c>
      <c r="R135" s="73">
        <v>8519</v>
      </c>
      <c r="S135" s="71">
        <f t="shared" si="88"/>
        <v>0.66773788995140304</v>
      </c>
      <c r="T135" s="93">
        <v>12197</v>
      </c>
      <c r="U135" s="73">
        <v>3543</v>
      </c>
      <c r="V135" s="71">
        <f t="shared" si="89"/>
        <v>0.29048126588505369</v>
      </c>
      <c r="W135" s="73">
        <v>8654</v>
      </c>
      <c r="X135" s="71">
        <f t="shared" si="90"/>
        <v>0.70951873411494626</v>
      </c>
      <c r="Y135" s="93">
        <v>7128</v>
      </c>
      <c r="Z135" s="73">
        <v>1516</v>
      </c>
      <c r="AA135" s="71">
        <f t="shared" si="91"/>
        <v>0.21268237934904602</v>
      </c>
      <c r="AB135" s="73">
        <v>5612</v>
      </c>
      <c r="AC135" s="71">
        <f t="shared" si="92"/>
        <v>0.78731762065095401</v>
      </c>
      <c r="AD135" s="93">
        <v>3062</v>
      </c>
      <c r="AE135" s="73">
        <v>452</v>
      </c>
      <c r="AF135" s="71">
        <f t="shared" si="93"/>
        <v>0.14761593729588504</v>
      </c>
      <c r="AG135" s="73">
        <v>2610</v>
      </c>
      <c r="AH135" s="71">
        <f t="shared" si="94"/>
        <v>0.85238406270411493</v>
      </c>
      <c r="AI135" s="93">
        <v>870</v>
      </c>
      <c r="AJ135" s="73">
        <v>96</v>
      </c>
      <c r="AK135" s="71">
        <f t="shared" si="95"/>
        <v>0.1103448275862069</v>
      </c>
      <c r="AL135" s="73">
        <v>774</v>
      </c>
      <c r="AM135" s="71">
        <f t="shared" si="96"/>
        <v>0.8896551724137931</v>
      </c>
      <c r="AN135" s="93">
        <f t="shared" si="97"/>
        <v>36078</v>
      </c>
      <c r="AO135" s="73">
        <f t="shared" si="98"/>
        <v>9855</v>
      </c>
      <c r="AP135" s="71">
        <f t="shared" si="99"/>
        <v>0.27315815732579413</v>
      </c>
      <c r="AQ135" s="72">
        <f t="shared" si="82"/>
        <v>26223</v>
      </c>
      <c r="AR135" s="71">
        <f t="shared" si="100"/>
        <v>0.72684184267420593</v>
      </c>
      <c r="AS135" s="90"/>
      <c r="AT135" s="263">
        <v>44</v>
      </c>
      <c r="AU135" s="320" t="s">
        <v>18</v>
      </c>
      <c r="AV135" s="11" t="s">
        <v>123</v>
      </c>
      <c r="AW135" s="204">
        <v>34805</v>
      </c>
      <c r="AX135" s="38">
        <v>9169</v>
      </c>
      <c r="AY135" s="84">
        <v>0.26343916104008047</v>
      </c>
      <c r="AZ135" s="38">
        <v>25636</v>
      </c>
      <c r="BA135" s="84">
        <v>0.73656083895991953</v>
      </c>
      <c r="BB135" s="90"/>
      <c r="BD135" s="79"/>
      <c r="BE135" s="79"/>
      <c r="BF135" s="79"/>
      <c r="BG135" s="79"/>
      <c r="BH135" s="79"/>
      <c r="BI135" s="79"/>
      <c r="BJ135" s="79"/>
      <c r="BK135" s="79"/>
      <c r="BL135" s="79"/>
      <c r="BM135" s="79"/>
    </row>
    <row r="136" spans="2:65" s="12" customFormat="1" ht="13.5" customHeight="1">
      <c r="B136" s="264"/>
      <c r="C136" s="321"/>
      <c r="D136" s="64" t="s">
        <v>129</v>
      </c>
      <c r="E136" s="94">
        <v>1</v>
      </c>
      <c r="F136" s="63">
        <v>0</v>
      </c>
      <c r="G136" s="61">
        <f t="shared" si="83"/>
        <v>0</v>
      </c>
      <c r="H136" s="63">
        <v>1</v>
      </c>
      <c r="I136" s="61">
        <f t="shared" si="84"/>
        <v>1</v>
      </c>
      <c r="J136" s="94">
        <v>9</v>
      </c>
      <c r="K136" s="63">
        <v>3</v>
      </c>
      <c r="L136" s="61">
        <f t="shared" si="85"/>
        <v>0.33333333333333331</v>
      </c>
      <c r="M136" s="63">
        <v>6</v>
      </c>
      <c r="N136" s="61">
        <f t="shared" si="86"/>
        <v>0.66666666666666663</v>
      </c>
      <c r="O136" s="94">
        <v>3003</v>
      </c>
      <c r="P136" s="63">
        <v>672</v>
      </c>
      <c r="Q136" s="61">
        <f t="shared" si="87"/>
        <v>0.22377622377622378</v>
      </c>
      <c r="R136" s="63">
        <v>2331</v>
      </c>
      <c r="S136" s="61">
        <f t="shared" si="88"/>
        <v>0.77622377622377625</v>
      </c>
      <c r="T136" s="94">
        <v>1615</v>
      </c>
      <c r="U136" s="63">
        <v>383</v>
      </c>
      <c r="V136" s="61">
        <f t="shared" si="89"/>
        <v>0.2371517027863777</v>
      </c>
      <c r="W136" s="63">
        <v>1232</v>
      </c>
      <c r="X136" s="61">
        <f t="shared" si="90"/>
        <v>0.76284829721362224</v>
      </c>
      <c r="Y136" s="94">
        <v>865</v>
      </c>
      <c r="Z136" s="63">
        <v>115</v>
      </c>
      <c r="AA136" s="61">
        <f t="shared" si="91"/>
        <v>0.13294797687861271</v>
      </c>
      <c r="AB136" s="63">
        <v>750</v>
      </c>
      <c r="AC136" s="61">
        <f t="shared" si="92"/>
        <v>0.86705202312138729</v>
      </c>
      <c r="AD136" s="94">
        <v>460</v>
      </c>
      <c r="AE136" s="63">
        <v>30</v>
      </c>
      <c r="AF136" s="61">
        <f t="shared" si="93"/>
        <v>6.5217391304347824E-2</v>
      </c>
      <c r="AG136" s="63">
        <v>430</v>
      </c>
      <c r="AH136" s="61">
        <f t="shared" si="94"/>
        <v>0.93478260869565222</v>
      </c>
      <c r="AI136" s="94">
        <v>286</v>
      </c>
      <c r="AJ136" s="63">
        <v>5</v>
      </c>
      <c r="AK136" s="61">
        <f t="shared" si="95"/>
        <v>1.7482517482517484E-2</v>
      </c>
      <c r="AL136" s="63">
        <v>281</v>
      </c>
      <c r="AM136" s="61">
        <f t="shared" si="96"/>
        <v>0.9825174825174825</v>
      </c>
      <c r="AN136" s="94">
        <f t="shared" si="97"/>
        <v>6239</v>
      </c>
      <c r="AO136" s="63">
        <f t="shared" si="98"/>
        <v>1208</v>
      </c>
      <c r="AP136" s="61">
        <f t="shared" si="99"/>
        <v>0.19362077255970508</v>
      </c>
      <c r="AQ136" s="62">
        <f t="shared" si="82"/>
        <v>5031</v>
      </c>
      <c r="AR136" s="61">
        <f t="shared" si="100"/>
        <v>0.80637922744029489</v>
      </c>
      <c r="AS136" s="90"/>
      <c r="AT136" s="264"/>
      <c r="AU136" s="321"/>
      <c r="AV136" s="11" t="s">
        <v>129</v>
      </c>
      <c r="AW136" s="204">
        <v>5489</v>
      </c>
      <c r="AX136" s="38">
        <v>1097</v>
      </c>
      <c r="AY136" s="84">
        <v>0.19985425396247039</v>
      </c>
      <c r="AZ136" s="38">
        <v>4392</v>
      </c>
      <c r="BA136" s="84">
        <v>0.80014574603752964</v>
      </c>
      <c r="BB136" s="90"/>
      <c r="BD136" s="79"/>
      <c r="BE136" s="79"/>
      <c r="BF136" s="79"/>
      <c r="BG136" s="79"/>
      <c r="BH136" s="79"/>
      <c r="BI136" s="79"/>
      <c r="BJ136" s="79"/>
      <c r="BK136" s="79"/>
      <c r="BL136" s="79"/>
      <c r="BM136" s="79"/>
    </row>
    <row r="137" spans="2:65" s="12" customFormat="1" ht="13.5" customHeight="1">
      <c r="B137" s="265"/>
      <c r="C137" s="322"/>
      <c r="D137" s="70" t="s">
        <v>128</v>
      </c>
      <c r="E137" s="95">
        <v>13</v>
      </c>
      <c r="F137" s="69">
        <v>3</v>
      </c>
      <c r="G137" s="13">
        <f t="shared" si="83"/>
        <v>0.23076923076923078</v>
      </c>
      <c r="H137" s="69">
        <v>10</v>
      </c>
      <c r="I137" s="13">
        <f t="shared" si="84"/>
        <v>0.76923076923076927</v>
      </c>
      <c r="J137" s="95">
        <v>60</v>
      </c>
      <c r="K137" s="69">
        <v>9</v>
      </c>
      <c r="L137" s="13">
        <f t="shared" si="85"/>
        <v>0.15</v>
      </c>
      <c r="M137" s="69">
        <v>51</v>
      </c>
      <c r="N137" s="13">
        <f t="shared" si="86"/>
        <v>0.85</v>
      </c>
      <c r="O137" s="95">
        <v>15761</v>
      </c>
      <c r="P137" s="69">
        <v>4911</v>
      </c>
      <c r="Q137" s="13">
        <f t="shared" si="87"/>
        <v>0.31159190406700082</v>
      </c>
      <c r="R137" s="69">
        <v>10850</v>
      </c>
      <c r="S137" s="13">
        <f t="shared" si="88"/>
        <v>0.68840809593299912</v>
      </c>
      <c r="T137" s="95">
        <v>13812</v>
      </c>
      <c r="U137" s="69">
        <v>3926</v>
      </c>
      <c r="V137" s="13">
        <f t="shared" si="89"/>
        <v>0.28424558355053575</v>
      </c>
      <c r="W137" s="69">
        <v>9886</v>
      </c>
      <c r="X137" s="13">
        <f t="shared" si="90"/>
        <v>0.71575441644946425</v>
      </c>
      <c r="Y137" s="95">
        <v>7993</v>
      </c>
      <c r="Z137" s="69">
        <v>1631</v>
      </c>
      <c r="AA137" s="13">
        <f t="shared" si="91"/>
        <v>0.2040535468534968</v>
      </c>
      <c r="AB137" s="69">
        <v>6362</v>
      </c>
      <c r="AC137" s="13">
        <f t="shared" si="92"/>
        <v>0.79594645314650314</v>
      </c>
      <c r="AD137" s="95">
        <v>3522</v>
      </c>
      <c r="AE137" s="69">
        <v>482</v>
      </c>
      <c r="AF137" s="13">
        <f t="shared" si="93"/>
        <v>0.13685406019307211</v>
      </c>
      <c r="AG137" s="69">
        <v>3040</v>
      </c>
      <c r="AH137" s="13">
        <f t="shared" si="94"/>
        <v>0.86314593980692789</v>
      </c>
      <c r="AI137" s="95">
        <v>1156</v>
      </c>
      <c r="AJ137" s="69">
        <v>101</v>
      </c>
      <c r="AK137" s="13">
        <f t="shared" si="95"/>
        <v>8.7370242214532878E-2</v>
      </c>
      <c r="AL137" s="69">
        <v>1055</v>
      </c>
      <c r="AM137" s="13">
        <f t="shared" si="96"/>
        <v>0.91262975778546718</v>
      </c>
      <c r="AN137" s="95">
        <f t="shared" si="97"/>
        <v>42317</v>
      </c>
      <c r="AO137" s="69">
        <f t="shared" si="98"/>
        <v>11063</v>
      </c>
      <c r="AP137" s="13">
        <f t="shared" si="99"/>
        <v>0.2614315759623792</v>
      </c>
      <c r="AQ137" s="33">
        <f t="shared" si="82"/>
        <v>31254</v>
      </c>
      <c r="AR137" s="13">
        <f t="shared" si="100"/>
        <v>0.7385684240376208</v>
      </c>
      <c r="AS137" s="90"/>
      <c r="AT137" s="265"/>
      <c r="AU137" s="322"/>
      <c r="AV137" s="147" t="s">
        <v>67</v>
      </c>
      <c r="AW137" s="204">
        <v>40294</v>
      </c>
      <c r="AX137" s="38">
        <v>10266</v>
      </c>
      <c r="AY137" s="84">
        <v>0.2547773862113466</v>
      </c>
      <c r="AZ137" s="38">
        <v>30028</v>
      </c>
      <c r="BA137" s="84">
        <v>0.7452226137886534</v>
      </c>
      <c r="BB137" s="90"/>
      <c r="BD137" s="79"/>
      <c r="BE137" s="79"/>
      <c r="BF137" s="79"/>
      <c r="BG137" s="79"/>
      <c r="BH137" s="79"/>
      <c r="BI137" s="79"/>
      <c r="BJ137" s="79"/>
      <c r="BK137" s="79"/>
      <c r="BL137" s="79"/>
      <c r="BM137" s="79"/>
    </row>
    <row r="138" spans="2:65" s="12" customFormat="1" ht="13.5" customHeight="1">
      <c r="B138" s="263">
        <v>45</v>
      </c>
      <c r="C138" s="320" t="s">
        <v>41</v>
      </c>
      <c r="D138" s="74" t="s">
        <v>130</v>
      </c>
      <c r="E138" s="93">
        <v>40</v>
      </c>
      <c r="F138" s="73">
        <v>5</v>
      </c>
      <c r="G138" s="71">
        <f t="shared" si="83"/>
        <v>0.125</v>
      </c>
      <c r="H138" s="73">
        <v>35</v>
      </c>
      <c r="I138" s="71">
        <f t="shared" si="84"/>
        <v>0.875</v>
      </c>
      <c r="J138" s="93">
        <v>102</v>
      </c>
      <c r="K138" s="73">
        <v>16</v>
      </c>
      <c r="L138" s="71">
        <f t="shared" si="85"/>
        <v>0.15686274509803921</v>
      </c>
      <c r="M138" s="73">
        <v>86</v>
      </c>
      <c r="N138" s="71">
        <f t="shared" si="86"/>
        <v>0.84313725490196079</v>
      </c>
      <c r="O138" s="93">
        <v>4618</v>
      </c>
      <c r="P138" s="73">
        <v>1334</v>
      </c>
      <c r="Q138" s="71">
        <f t="shared" si="87"/>
        <v>0.28886964053702902</v>
      </c>
      <c r="R138" s="73">
        <v>3284</v>
      </c>
      <c r="S138" s="71">
        <f t="shared" si="88"/>
        <v>0.71113035946297098</v>
      </c>
      <c r="T138" s="93">
        <v>3991</v>
      </c>
      <c r="U138" s="73">
        <v>888</v>
      </c>
      <c r="V138" s="71">
        <f t="shared" si="89"/>
        <v>0.2225006264094212</v>
      </c>
      <c r="W138" s="73">
        <v>3103</v>
      </c>
      <c r="X138" s="71">
        <f t="shared" si="90"/>
        <v>0.77749937359057886</v>
      </c>
      <c r="Y138" s="93">
        <v>2572</v>
      </c>
      <c r="Z138" s="73">
        <v>377</v>
      </c>
      <c r="AA138" s="71">
        <f t="shared" si="91"/>
        <v>0.14657853810264385</v>
      </c>
      <c r="AB138" s="73">
        <v>2195</v>
      </c>
      <c r="AC138" s="71">
        <f t="shared" si="92"/>
        <v>0.85342146189735613</v>
      </c>
      <c r="AD138" s="93">
        <v>1126</v>
      </c>
      <c r="AE138" s="73">
        <v>122</v>
      </c>
      <c r="AF138" s="71">
        <f t="shared" si="93"/>
        <v>0.10834813499111901</v>
      </c>
      <c r="AG138" s="73">
        <v>1004</v>
      </c>
      <c r="AH138" s="71">
        <f t="shared" si="94"/>
        <v>0.89165186500888094</v>
      </c>
      <c r="AI138" s="93">
        <v>290</v>
      </c>
      <c r="AJ138" s="73">
        <v>15</v>
      </c>
      <c r="AK138" s="71">
        <f t="shared" si="95"/>
        <v>5.1724137931034482E-2</v>
      </c>
      <c r="AL138" s="73">
        <v>275</v>
      </c>
      <c r="AM138" s="71">
        <f t="shared" si="96"/>
        <v>0.94827586206896552</v>
      </c>
      <c r="AN138" s="93">
        <f t="shared" si="97"/>
        <v>12739</v>
      </c>
      <c r="AO138" s="73">
        <f t="shared" si="98"/>
        <v>2757</v>
      </c>
      <c r="AP138" s="71">
        <f t="shared" si="99"/>
        <v>0.21642201114687182</v>
      </c>
      <c r="AQ138" s="72">
        <f t="shared" si="82"/>
        <v>9982</v>
      </c>
      <c r="AR138" s="71">
        <f t="shared" si="100"/>
        <v>0.78357798885312824</v>
      </c>
      <c r="AS138" s="90"/>
      <c r="AT138" s="263">
        <v>45</v>
      </c>
      <c r="AU138" s="320" t="s">
        <v>41</v>
      </c>
      <c r="AV138" s="11" t="s">
        <v>123</v>
      </c>
      <c r="AW138" s="204">
        <v>12267</v>
      </c>
      <c r="AX138" s="38">
        <v>2453</v>
      </c>
      <c r="AY138" s="84">
        <v>0.19996739219042961</v>
      </c>
      <c r="AZ138" s="38">
        <v>9814</v>
      </c>
      <c r="BA138" s="84">
        <v>0.80003260780957042</v>
      </c>
      <c r="BB138" s="90"/>
      <c r="BD138" s="79"/>
      <c r="BE138" s="79"/>
      <c r="BF138" s="79"/>
      <c r="BG138" s="79"/>
      <c r="BH138" s="79"/>
      <c r="BI138" s="79"/>
      <c r="BJ138" s="79"/>
      <c r="BK138" s="79"/>
      <c r="BL138" s="79"/>
      <c r="BM138" s="79"/>
    </row>
    <row r="139" spans="2:65" s="12" customFormat="1" ht="13.5" customHeight="1">
      <c r="B139" s="264"/>
      <c r="C139" s="321"/>
      <c r="D139" s="64" t="s">
        <v>129</v>
      </c>
      <c r="E139" s="94">
        <v>7</v>
      </c>
      <c r="F139" s="63">
        <v>0</v>
      </c>
      <c r="G139" s="61">
        <f t="shared" si="83"/>
        <v>0</v>
      </c>
      <c r="H139" s="63">
        <v>7</v>
      </c>
      <c r="I139" s="61">
        <f t="shared" si="84"/>
        <v>1</v>
      </c>
      <c r="J139" s="94">
        <v>9</v>
      </c>
      <c r="K139" s="63">
        <v>1</v>
      </c>
      <c r="L139" s="61">
        <f t="shared" si="85"/>
        <v>0.1111111111111111</v>
      </c>
      <c r="M139" s="63">
        <v>8</v>
      </c>
      <c r="N139" s="61">
        <f t="shared" si="86"/>
        <v>0.88888888888888884</v>
      </c>
      <c r="O139" s="94">
        <v>787</v>
      </c>
      <c r="P139" s="63">
        <v>130</v>
      </c>
      <c r="Q139" s="61">
        <f t="shared" si="87"/>
        <v>0.16518424396442186</v>
      </c>
      <c r="R139" s="63">
        <v>657</v>
      </c>
      <c r="S139" s="61">
        <f t="shared" si="88"/>
        <v>0.83481575603557812</v>
      </c>
      <c r="T139" s="94">
        <v>450</v>
      </c>
      <c r="U139" s="63">
        <v>72</v>
      </c>
      <c r="V139" s="61">
        <f t="shared" si="89"/>
        <v>0.16</v>
      </c>
      <c r="W139" s="63">
        <v>378</v>
      </c>
      <c r="X139" s="61">
        <f t="shared" si="90"/>
        <v>0.84</v>
      </c>
      <c r="Y139" s="94">
        <v>267</v>
      </c>
      <c r="Z139" s="63">
        <v>20</v>
      </c>
      <c r="AA139" s="61">
        <f t="shared" si="91"/>
        <v>7.4906367041198504E-2</v>
      </c>
      <c r="AB139" s="63">
        <v>247</v>
      </c>
      <c r="AC139" s="61">
        <f t="shared" si="92"/>
        <v>0.92509363295880154</v>
      </c>
      <c r="AD139" s="94">
        <v>143</v>
      </c>
      <c r="AE139" s="63">
        <v>3</v>
      </c>
      <c r="AF139" s="61">
        <f t="shared" si="93"/>
        <v>2.097902097902098E-2</v>
      </c>
      <c r="AG139" s="63">
        <v>140</v>
      </c>
      <c r="AH139" s="61">
        <f t="shared" si="94"/>
        <v>0.97902097902097907</v>
      </c>
      <c r="AI139" s="94">
        <v>127</v>
      </c>
      <c r="AJ139" s="63">
        <v>0</v>
      </c>
      <c r="AK139" s="61">
        <f t="shared" si="95"/>
        <v>0</v>
      </c>
      <c r="AL139" s="63">
        <v>127</v>
      </c>
      <c r="AM139" s="61">
        <f t="shared" si="96"/>
        <v>1</v>
      </c>
      <c r="AN139" s="94">
        <f t="shared" si="97"/>
        <v>1790</v>
      </c>
      <c r="AO139" s="63">
        <f t="shared" si="98"/>
        <v>226</v>
      </c>
      <c r="AP139" s="61">
        <f t="shared" si="99"/>
        <v>0.12625698324022347</v>
      </c>
      <c r="AQ139" s="62">
        <f t="shared" si="82"/>
        <v>1564</v>
      </c>
      <c r="AR139" s="61">
        <f t="shared" si="100"/>
        <v>0.8737430167597765</v>
      </c>
      <c r="AS139" s="90"/>
      <c r="AT139" s="264"/>
      <c r="AU139" s="321"/>
      <c r="AV139" s="11" t="s">
        <v>129</v>
      </c>
      <c r="AW139" s="204">
        <v>1549</v>
      </c>
      <c r="AX139" s="38">
        <v>209</v>
      </c>
      <c r="AY139" s="84">
        <v>0.13492575855390573</v>
      </c>
      <c r="AZ139" s="38">
        <v>1340</v>
      </c>
      <c r="BA139" s="84">
        <v>0.86507424144609424</v>
      </c>
      <c r="BB139" s="90"/>
      <c r="BD139" s="79"/>
      <c r="BE139" s="79"/>
      <c r="BF139" s="79"/>
      <c r="BG139" s="79"/>
      <c r="BH139" s="79"/>
      <c r="BI139" s="79"/>
      <c r="BJ139" s="79"/>
      <c r="BK139" s="79"/>
      <c r="BL139" s="79"/>
      <c r="BM139" s="79"/>
    </row>
    <row r="140" spans="2:65" s="12" customFormat="1" ht="13.5" customHeight="1">
      <c r="B140" s="265"/>
      <c r="C140" s="322"/>
      <c r="D140" s="70" t="s">
        <v>128</v>
      </c>
      <c r="E140" s="95">
        <v>47</v>
      </c>
      <c r="F140" s="69">
        <v>5</v>
      </c>
      <c r="G140" s="13">
        <f t="shared" si="83"/>
        <v>0.10638297872340426</v>
      </c>
      <c r="H140" s="69">
        <v>42</v>
      </c>
      <c r="I140" s="13">
        <f t="shared" si="84"/>
        <v>0.8936170212765957</v>
      </c>
      <c r="J140" s="95">
        <v>111</v>
      </c>
      <c r="K140" s="69">
        <v>17</v>
      </c>
      <c r="L140" s="13">
        <f t="shared" si="85"/>
        <v>0.15315315315315314</v>
      </c>
      <c r="M140" s="69">
        <v>94</v>
      </c>
      <c r="N140" s="13">
        <f t="shared" si="86"/>
        <v>0.84684684684684686</v>
      </c>
      <c r="O140" s="95">
        <v>5405</v>
      </c>
      <c r="P140" s="69">
        <v>1464</v>
      </c>
      <c r="Q140" s="13">
        <f t="shared" si="87"/>
        <v>0.27086031452358927</v>
      </c>
      <c r="R140" s="69">
        <v>3941</v>
      </c>
      <c r="S140" s="13">
        <f t="shared" si="88"/>
        <v>0.72913968547641073</v>
      </c>
      <c r="T140" s="95">
        <v>4441</v>
      </c>
      <c r="U140" s="69">
        <v>960</v>
      </c>
      <c r="V140" s="13">
        <f t="shared" si="89"/>
        <v>0.2161675298356226</v>
      </c>
      <c r="W140" s="69">
        <v>3481</v>
      </c>
      <c r="X140" s="13">
        <f t="shared" si="90"/>
        <v>0.7838324701643774</v>
      </c>
      <c r="Y140" s="95">
        <v>2839</v>
      </c>
      <c r="Z140" s="69">
        <v>397</v>
      </c>
      <c r="AA140" s="13">
        <f t="shared" si="91"/>
        <v>0.13983797111659035</v>
      </c>
      <c r="AB140" s="69">
        <v>2442</v>
      </c>
      <c r="AC140" s="13">
        <f t="shared" si="92"/>
        <v>0.86016202888340965</v>
      </c>
      <c r="AD140" s="95">
        <v>1269</v>
      </c>
      <c r="AE140" s="69">
        <v>125</v>
      </c>
      <c r="AF140" s="13">
        <f t="shared" si="93"/>
        <v>9.8502758077226166E-2</v>
      </c>
      <c r="AG140" s="69">
        <v>1144</v>
      </c>
      <c r="AH140" s="13">
        <f t="shared" si="94"/>
        <v>0.90149724192277381</v>
      </c>
      <c r="AI140" s="95">
        <v>417</v>
      </c>
      <c r="AJ140" s="69">
        <v>15</v>
      </c>
      <c r="AK140" s="13">
        <f t="shared" si="95"/>
        <v>3.5971223021582732E-2</v>
      </c>
      <c r="AL140" s="69">
        <v>402</v>
      </c>
      <c r="AM140" s="13">
        <f t="shared" si="96"/>
        <v>0.96402877697841727</v>
      </c>
      <c r="AN140" s="95">
        <f t="shared" si="97"/>
        <v>14529</v>
      </c>
      <c r="AO140" s="69">
        <f t="shared" si="98"/>
        <v>2983</v>
      </c>
      <c r="AP140" s="13">
        <f t="shared" si="99"/>
        <v>0.20531351090921604</v>
      </c>
      <c r="AQ140" s="33">
        <f t="shared" si="82"/>
        <v>11546</v>
      </c>
      <c r="AR140" s="13">
        <f t="shared" si="100"/>
        <v>0.79468648909078399</v>
      </c>
      <c r="AS140" s="90"/>
      <c r="AT140" s="265"/>
      <c r="AU140" s="322"/>
      <c r="AV140" s="147" t="s">
        <v>67</v>
      </c>
      <c r="AW140" s="204">
        <v>13816</v>
      </c>
      <c r="AX140" s="38">
        <v>2662</v>
      </c>
      <c r="AY140" s="84">
        <v>0.1926751592356688</v>
      </c>
      <c r="AZ140" s="38">
        <v>11154</v>
      </c>
      <c r="BA140" s="84">
        <v>0.8073248407643312</v>
      </c>
      <c r="BB140" s="90"/>
      <c r="BD140" s="79"/>
      <c r="BE140" s="79"/>
      <c r="BF140" s="79"/>
      <c r="BG140" s="79"/>
      <c r="BH140" s="79"/>
      <c r="BI140" s="79"/>
      <c r="BJ140" s="79"/>
      <c r="BK140" s="79"/>
      <c r="BL140" s="79"/>
      <c r="BM140" s="79"/>
    </row>
    <row r="141" spans="2:65" s="12" customFormat="1" ht="13.5" customHeight="1">
      <c r="B141" s="263">
        <v>46</v>
      </c>
      <c r="C141" s="320" t="s">
        <v>21</v>
      </c>
      <c r="D141" s="74" t="s">
        <v>130</v>
      </c>
      <c r="E141" s="93">
        <v>9</v>
      </c>
      <c r="F141" s="73">
        <v>4</v>
      </c>
      <c r="G141" s="71">
        <f t="shared" si="83"/>
        <v>0.44444444444444442</v>
      </c>
      <c r="H141" s="73">
        <v>5</v>
      </c>
      <c r="I141" s="71">
        <f t="shared" si="84"/>
        <v>0.55555555555555558</v>
      </c>
      <c r="J141" s="93">
        <v>77</v>
      </c>
      <c r="K141" s="73">
        <v>15</v>
      </c>
      <c r="L141" s="71">
        <f t="shared" si="85"/>
        <v>0.19480519480519481</v>
      </c>
      <c r="M141" s="73">
        <v>62</v>
      </c>
      <c r="N141" s="71">
        <f t="shared" si="86"/>
        <v>0.80519480519480524</v>
      </c>
      <c r="O141" s="93">
        <v>5813</v>
      </c>
      <c r="P141" s="73">
        <v>2138</v>
      </c>
      <c r="Q141" s="71">
        <f t="shared" si="87"/>
        <v>0.36779631859624978</v>
      </c>
      <c r="R141" s="73">
        <v>3675</v>
      </c>
      <c r="S141" s="71">
        <f t="shared" si="88"/>
        <v>0.63220368140375016</v>
      </c>
      <c r="T141" s="93">
        <v>4975</v>
      </c>
      <c r="U141" s="73">
        <v>1602</v>
      </c>
      <c r="V141" s="71">
        <f t="shared" si="89"/>
        <v>0.32201005025125629</v>
      </c>
      <c r="W141" s="73">
        <v>3373</v>
      </c>
      <c r="X141" s="71">
        <f t="shared" si="90"/>
        <v>0.67798994974874371</v>
      </c>
      <c r="Y141" s="93">
        <v>3134</v>
      </c>
      <c r="Z141" s="73">
        <v>750</v>
      </c>
      <c r="AA141" s="71">
        <f t="shared" si="91"/>
        <v>0.2393107849393746</v>
      </c>
      <c r="AB141" s="73">
        <v>2384</v>
      </c>
      <c r="AC141" s="71">
        <f t="shared" si="92"/>
        <v>0.76068921506062537</v>
      </c>
      <c r="AD141" s="93">
        <v>1420</v>
      </c>
      <c r="AE141" s="73">
        <v>238</v>
      </c>
      <c r="AF141" s="71">
        <f t="shared" si="93"/>
        <v>0.1676056338028169</v>
      </c>
      <c r="AG141" s="73">
        <v>1182</v>
      </c>
      <c r="AH141" s="71">
        <f t="shared" si="94"/>
        <v>0.8323943661971831</v>
      </c>
      <c r="AI141" s="93">
        <v>468</v>
      </c>
      <c r="AJ141" s="73">
        <v>44</v>
      </c>
      <c r="AK141" s="71">
        <f t="shared" si="95"/>
        <v>9.4017094017094016E-2</v>
      </c>
      <c r="AL141" s="73">
        <v>424</v>
      </c>
      <c r="AM141" s="71">
        <f t="shared" si="96"/>
        <v>0.90598290598290598</v>
      </c>
      <c r="AN141" s="93">
        <f t="shared" si="97"/>
        <v>15896</v>
      </c>
      <c r="AO141" s="73">
        <f t="shared" si="98"/>
        <v>4791</v>
      </c>
      <c r="AP141" s="71">
        <f t="shared" si="99"/>
        <v>0.30139657775541018</v>
      </c>
      <c r="AQ141" s="72">
        <f t="shared" si="82"/>
        <v>11105</v>
      </c>
      <c r="AR141" s="71">
        <f t="shared" si="100"/>
        <v>0.69860342224458982</v>
      </c>
      <c r="AS141" s="90"/>
      <c r="AT141" s="263">
        <v>46</v>
      </c>
      <c r="AU141" s="320" t="s">
        <v>21</v>
      </c>
      <c r="AV141" s="11" t="s">
        <v>123</v>
      </c>
      <c r="AW141" s="204">
        <v>15274</v>
      </c>
      <c r="AX141" s="38">
        <v>4559</v>
      </c>
      <c r="AY141" s="84">
        <v>0.29848107895770593</v>
      </c>
      <c r="AZ141" s="38">
        <v>10715</v>
      </c>
      <c r="BA141" s="84">
        <v>0.70151892104229407</v>
      </c>
      <c r="BB141" s="90"/>
      <c r="BD141" s="79"/>
      <c r="BE141" s="79"/>
      <c r="BF141" s="79"/>
      <c r="BG141" s="79"/>
      <c r="BH141" s="79"/>
      <c r="BI141" s="79"/>
      <c r="BJ141" s="79"/>
      <c r="BK141" s="79"/>
      <c r="BL141" s="79"/>
      <c r="BM141" s="79"/>
    </row>
    <row r="142" spans="2:65" s="12" customFormat="1" ht="13.5" customHeight="1">
      <c r="B142" s="264"/>
      <c r="C142" s="321"/>
      <c r="D142" s="64" t="s">
        <v>129</v>
      </c>
      <c r="E142" s="94">
        <v>2</v>
      </c>
      <c r="F142" s="63">
        <v>0</v>
      </c>
      <c r="G142" s="61">
        <f t="shared" si="83"/>
        <v>0</v>
      </c>
      <c r="H142" s="63">
        <v>2</v>
      </c>
      <c r="I142" s="61">
        <f t="shared" si="84"/>
        <v>1</v>
      </c>
      <c r="J142" s="94">
        <v>18</v>
      </c>
      <c r="K142" s="63">
        <v>5</v>
      </c>
      <c r="L142" s="61">
        <f t="shared" si="85"/>
        <v>0.27777777777777779</v>
      </c>
      <c r="M142" s="63">
        <v>13</v>
      </c>
      <c r="N142" s="61">
        <f t="shared" si="86"/>
        <v>0.72222222222222221</v>
      </c>
      <c r="O142" s="94">
        <v>1369</v>
      </c>
      <c r="P142" s="63">
        <v>329</v>
      </c>
      <c r="Q142" s="61">
        <f t="shared" si="87"/>
        <v>0.24032140248356465</v>
      </c>
      <c r="R142" s="63">
        <v>1040</v>
      </c>
      <c r="S142" s="61">
        <f t="shared" si="88"/>
        <v>0.75967859751643541</v>
      </c>
      <c r="T142" s="94">
        <v>741</v>
      </c>
      <c r="U142" s="63">
        <v>185</v>
      </c>
      <c r="V142" s="61">
        <f t="shared" si="89"/>
        <v>0.24966261808367071</v>
      </c>
      <c r="W142" s="63">
        <v>556</v>
      </c>
      <c r="X142" s="61">
        <f t="shared" si="90"/>
        <v>0.75033738191632926</v>
      </c>
      <c r="Y142" s="94">
        <v>394</v>
      </c>
      <c r="Z142" s="63">
        <v>58</v>
      </c>
      <c r="AA142" s="61">
        <f t="shared" si="91"/>
        <v>0.14720812182741116</v>
      </c>
      <c r="AB142" s="63">
        <v>336</v>
      </c>
      <c r="AC142" s="61">
        <f t="shared" si="92"/>
        <v>0.85279187817258884</v>
      </c>
      <c r="AD142" s="94">
        <v>266</v>
      </c>
      <c r="AE142" s="63">
        <v>20</v>
      </c>
      <c r="AF142" s="61">
        <f t="shared" si="93"/>
        <v>7.5187969924812026E-2</v>
      </c>
      <c r="AG142" s="63">
        <v>246</v>
      </c>
      <c r="AH142" s="61">
        <f t="shared" si="94"/>
        <v>0.92481203007518797</v>
      </c>
      <c r="AI142" s="94">
        <v>184</v>
      </c>
      <c r="AJ142" s="63">
        <v>4</v>
      </c>
      <c r="AK142" s="61">
        <f t="shared" si="95"/>
        <v>2.1739130434782608E-2</v>
      </c>
      <c r="AL142" s="63">
        <v>180</v>
      </c>
      <c r="AM142" s="61">
        <f t="shared" si="96"/>
        <v>0.97826086956521741</v>
      </c>
      <c r="AN142" s="94">
        <f t="shared" si="97"/>
        <v>2974</v>
      </c>
      <c r="AO142" s="63">
        <f t="shared" si="98"/>
        <v>601</v>
      </c>
      <c r="AP142" s="61">
        <f t="shared" si="99"/>
        <v>0.20208473436449226</v>
      </c>
      <c r="AQ142" s="62">
        <f t="shared" si="82"/>
        <v>2373</v>
      </c>
      <c r="AR142" s="61">
        <f t="shared" si="100"/>
        <v>0.79791526563550774</v>
      </c>
      <c r="AS142" s="90"/>
      <c r="AT142" s="264"/>
      <c r="AU142" s="321"/>
      <c r="AV142" s="11" t="s">
        <v>129</v>
      </c>
      <c r="AW142" s="204">
        <v>2536</v>
      </c>
      <c r="AX142" s="38">
        <v>554</v>
      </c>
      <c r="AY142" s="84">
        <v>0.21845425867507887</v>
      </c>
      <c r="AZ142" s="38">
        <v>1982</v>
      </c>
      <c r="BA142" s="84">
        <v>0.78154574132492116</v>
      </c>
      <c r="BB142" s="90"/>
      <c r="BD142" s="79"/>
      <c r="BE142" s="79"/>
      <c r="BF142" s="79"/>
      <c r="BG142" s="79"/>
      <c r="BH142" s="79"/>
      <c r="BI142" s="79"/>
      <c r="BJ142" s="79"/>
      <c r="BK142" s="79"/>
      <c r="BL142" s="79"/>
      <c r="BM142" s="79"/>
    </row>
    <row r="143" spans="2:65" s="12" customFormat="1" ht="13.5" customHeight="1">
      <c r="B143" s="265"/>
      <c r="C143" s="322"/>
      <c r="D143" s="70" t="s">
        <v>128</v>
      </c>
      <c r="E143" s="95">
        <v>11</v>
      </c>
      <c r="F143" s="69">
        <v>4</v>
      </c>
      <c r="G143" s="13">
        <f t="shared" si="83"/>
        <v>0.36363636363636365</v>
      </c>
      <c r="H143" s="69">
        <v>7</v>
      </c>
      <c r="I143" s="13">
        <f t="shared" si="84"/>
        <v>0.63636363636363635</v>
      </c>
      <c r="J143" s="95">
        <v>95</v>
      </c>
      <c r="K143" s="69">
        <v>20</v>
      </c>
      <c r="L143" s="13">
        <f t="shared" si="85"/>
        <v>0.21052631578947367</v>
      </c>
      <c r="M143" s="69">
        <v>75</v>
      </c>
      <c r="N143" s="13">
        <f t="shared" si="86"/>
        <v>0.78947368421052633</v>
      </c>
      <c r="O143" s="95">
        <v>7182</v>
      </c>
      <c r="P143" s="69">
        <v>2467</v>
      </c>
      <c r="Q143" s="13">
        <f t="shared" si="87"/>
        <v>0.34349763297131719</v>
      </c>
      <c r="R143" s="69">
        <v>4715</v>
      </c>
      <c r="S143" s="13">
        <f t="shared" si="88"/>
        <v>0.65650236702868281</v>
      </c>
      <c r="T143" s="95">
        <v>5716</v>
      </c>
      <c r="U143" s="69">
        <v>1787</v>
      </c>
      <c r="V143" s="13">
        <f t="shared" si="89"/>
        <v>0.31263121063680893</v>
      </c>
      <c r="W143" s="69">
        <v>3929</v>
      </c>
      <c r="X143" s="13">
        <f t="shared" si="90"/>
        <v>0.68736878936319101</v>
      </c>
      <c r="Y143" s="95">
        <v>3528</v>
      </c>
      <c r="Z143" s="69">
        <v>808</v>
      </c>
      <c r="AA143" s="13">
        <f t="shared" si="91"/>
        <v>0.22902494331065759</v>
      </c>
      <c r="AB143" s="69">
        <v>2720</v>
      </c>
      <c r="AC143" s="13">
        <f t="shared" si="92"/>
        <v>0.77097505668934241</v>
      </c>
      <c r="AD143" s="95">
        <v>1686</v>
      </c>
      <c r="AE143" s="69">
        <v>258</v>
      </c>
      <c r="AF143" s="13">
        <f t="shared" si="93"/>
        <v>0.15302491103202848</v>
      </c>
      <c r="AG143" s="69">
        <v>1428</v>
      </c>
      <c r="AH143" s="13">
        <f t="shared" si="94"/>
        <v>0.84697508896797158</v>
      </c>
      <c r="AI143" s="95">
        <v>652</v>
      </c>
      <c r="AJ143" s="69">
        <v>48</v>
      </c>
      <c r="AK143" s="13">
        <f t="shared" si="95"/>
        <v>7.3619631901840496E-2</v>
      </c>
      <c r="AL143" s="69">
        <v>604</v>
      </c>
      <c r="AM143" s="13">
        <f t="shared" si="96"/>
        <v>0.92638036809815949</v>
      </c>
      <c r="AN143" s="95">
        <f t="shared" si="97"/>
        <v>18870</v>
      </c>
      <c r="AO143" s="69">
        <f t="shared" si="98"/>
        <v>5392</v>
      </c>
      <c r="AP143" s="13">
        <f t="shared" si="99"/>
        <v>0.28574456809750926</v>
      </c>
      <c r="AQ143" s="33">
        <f t="shared" si="82"/>
        <v>13478</v>
      </c>
      <c r="AR143" s="13">
        <f t="shared" si="100"/>
        <v>0.71425543190249074</v>
      </c>
      <c r="AS143" s="90"/>
      <c r="AT143" s="265"/>
      <c r="AU143" s="322"/>
      <c r="AV143" s="147" t="s">
        <v>67</v>
      </c>
      <c r="AW143" s="204">
        <v>17810</v>
      </c>
      <c r="AX143" s="38">
        <v>5113</v>
      </c>
      <c r="AY143" s="84">
        <v>0.28708590679393597</v>
      </c>
      <c r="AZ143" s="38">
        <v>12697</v>
      </c>
      <c r="BA143" s="84">
        <v>0.71291409320606403</v>
      </c>
      <c r="BB143" s="90"/>
      <c r="BD143" s="79"/>
      <c r="BE143" s="79"/>
      <c r="BF143" s="79"/>
      <c r="BG143" s="79"/>
      <c r="BH143" s="79"/>
      <c r="BI143" s="79"/>
      <c r="BJ143" s="79"/>
      <c r="BK143" s="79"/>
      <c r="BL143" s="79"/>
      <c r="BM143" s="79"/>
    </row>
    <row r="144" spans="2:65" s="12" customFormat="1" ht="13.5" customHeight="1">
      <c r="B144" s="263">
        <v>47</v>
      </c>
      <c r="C144" s="320" t="s">
        <v>13</v>
      </c>
      <c r="D144" s="74" t="s">
        <v>130</v>
      </c>
      <c r="E144" s="93">
        <v>16</v>
      </c>
      <c r="F144" s="73">
        <v>5</v>
      </c>
      <c r="G144" s="71">
        <f t="shared" si="83"/>
        <v>0.3125</v>
      </c>
      <c r="H144" s="73">
        <v>11</v>
      </c>
      <c r="I144" s="71">
        <f t="shared" si="84"/>
        <v>0.6875</v>
      </c>
      <c r="J144" s="93">
        <v>98</v>
      </c>
      <c r="K144" s="73">
        <v>19</v>
      </c>
      <c r="L144" s="71">
        <f t="shared" si="85"/>
        <v>0.19387755102040816</v>
      </c>
      <c r="M144" s="73">
        <v>79</v>
      </c>
      <c r="N144" s="71">
        <f t="shared" si="86"/>
        <v>0.80612244897959184</v>
      </c>
      <c r="O144" s="93">
        <v>12169</v>
      </c>
      <c r="P144" s="73">
        <v>4125</v>
      </c>
      <c r="Q144" s="71">
        <f t="shared" si="87"/>
        <v>0.33897608677787822</v>
      </c>
      <c r="R144" s="73">
        <v>8044</v>
      </c>
      <c r="S144" s="71">
        <f t="shared" si="88"/>
        <v>0.66102391322212184</v>
      </c>
      <c r="T144" s="93">
        <v>11255</v>
      </c>
      <c r="U144" s="73">
        <v>3423</v>
      </c>
      <c r="V144" s="71">
        <f t="shared" si="89"/>
        <v>0.30413149711239451</v>
      </c>
      <c r="W144" s="73">
        <v>7832</v>
      </c>
      <c r="X144" s="71">
        <f t="shared" si="90"/>
        <v>0.69586850288760549</v>
      </c>
      <c r="Y144" s="93">
        <v>6257</v>
      </c>
      <c r="Z144" s="73">
        <v>1489</v>
      </c>
      <c r="AA144" s="71">
        <f t="shared" si="91"/>
        <v>0.23797346971392042</v>
      </c>
      <c r="AB144" s="73">
        <v>4768</v>
      </c>
      <c r="AC144" s="71">
        <f t="shared" si="92"/>
        <v>0.76202653028607958</v>
      </c>
      <c r="AD144" s="93">
        <v>2507</v>
      </c>
      <c r="AE144" s="73">
        <v>441</v>
      </c>
      <c r="AF144" s="71">
        <f t="shared" si="93"/>
        <v>0.17590745911447947</v>
      </c>
      <c r="AG144" s="73">
        <v>2066</v>
      </c>
      <c r="AH144" s="71">
        <f t="shared" si="94"/>
        <v>0.82409254088552053</v>
      </c>
      <c r="AI144" s="93">
        <v>679</v>
      </c>
      <c r="AJ144" s="73">
        <v>74</v>
      </c>
      <c r="AK144" s="71">
        <f t="shared" si="95"/>
        <v>0.10898379970544919</v>
      </c>
      <c r="AL144" s="73">
        <v>605</v>
      </c>
      <c r="AM144" s="71">
        <f t="shared" si="96"/>
        <v>0.89101620029455086</v>
      </c>
      <c r="AN144" s="93">
        <f t="shared" si="97"/>
        <v>32981</v>
      </c>
      <c r="AO144" s="73">
        <f t="shared" si="98"/>
        <v>9576</v>
      </c>
      <c r="AP144" s="71">
        <f t="shared" si="99"/>
        <v>0.29034898881174009</v>
      </c>
      <c r="AQ144" s="73">
        <f t="shared" si="82"/>
        <v>23405</v>
      </c>
      <c r="AR144" s="71">
        <f t="shared" si="100"/>
        <v>0.70965101118825991</v>
      </c>
      <c r="AS144" s="90"/>
      <c r="AT144" s="263">
        <v>47</v>
      </c>
      <c r="AU144" s="320" t="s">
        <v>13</v>
      </c>
      <c r="AV144" s="11" t="s">
        <v>123</v>
      </c>
      <c r="AW144" s="204">
        <v>31352</v>
      </c>
      <c r="AX144" s="38">
        <v>8808</v>
      </c>
      <c r="AY144" s="84">
        <v>0.28093901505486091</v>
      </c>
      <c r="AZ144" s="38">
        <v>22544</v>
      </c>
      <c r="BA144" s="84">
        <v>0.71906098494513904</v>
      </c>
      <c r="BB144" s="90"/>
      <c r="BD144" s="79"/>
      <c r="BE144" s="79"/>
      <c r="BF144" s="79"/>
      <c r="BG144" s="79"/>
      <c r="BH144" s="79"/>
      <c r="BI144" s="79"/>
      <c r="BJ144" s="79"/>
      <c r="BK144" s="79"/>
      <c r="BL144" s="79"/>
      <c r="BM144" s="79"/>
    </row>
    <row r="145" spans="1:65" s="12" customFormat="1" ht="13.5" customHeight="1">
      <c r="A145" s="75"/>
      <c r="B145" s="264"/>
      <c r="C145" s="321"/>
      <c r="D145" s="64" t="s">
        <v>129</v>
      </c>
      <c r="E145" s="94">
        <v>0</v>
      </c>
      <c r="F145" s="63">
        <v>0</v>
      </c>
      <c r="G145" s="61" t="str">
        <f t="shared" si="83"/>
        <v>-</v>
      </c>
      <c r="H145" s="63">
        <v>0</v>
      </c>
      <c r="I145" s="61" t="str">
        <f t="shared" si="84"/>
        <v>-</v>
      </c>
      <c r="J145" s="94">
        <v>10</v>
      </c>
      <c r="K145" s="63">
        <v>1</v>
      </c>
      <c r="L145" s="61">
        <f t="shared" si="85"/>
        <v>0.1</v>
      </c>
      <c r="M145" s="63">
        <v>9</v>
      </c>
      <c r="N145" s="61">
        <f t="shared" si="86"/>
        <v>0.9</v>
      </c>
      <c r="O145" s="94">
        <v>2938</v>
      </c>
      <c r="P145" s="63">
        <v>706</v>
      </c>
      <c r="Q145" s="61">
        <f t="shared" si="87"/>
        <v>0.24029952348536418</v>
      </c>
      <c r="R145" s="63">
        <v>2232</v>
      </c>
      <c r="S145" s="61">
        <f t="shared" si="88"/>
        <v>0.75970047651463579</v>
      </c>
      <c r="T145" s="94">
        <v>1543</v>
      </c>
      <c r="U145" s="63">
        <v>403</v>
      </c>
      <c r="V145" s="61">
        <f t="shared" si="89"/>
        <v>0.26117952041477643</v>
      </c>
      <c r="W145" s="63">
        <v>1140</v>
      </c>
      <c r="X145" s="61">
        <f t="shared" si="90"/>
        <v>0.73882047958522357</v>
      </c>
      <c r="Y145" s="94">
        <v>801</v>
      </c>
      <c r="Z145" s="63">
        <v>121</v>
      </c>
      <c r="AA145" s="61">
        <f t="shared" si="91"/>
        <v>0.15106117353308365</v>
      </c>
      <c r="AB145" s="63">
        <v>680</v>
      </c>
      <c r="AC145" s="61">
        <f t="shared" si="92"/>
        <v>0.84893882646691632</v>
      </c>
      <c r="AD145" s="94">
        <v>408</v>
      </c>
      <c r="AE145" s="63">
        <v>29</v>
      </c>
      <c r="AF145" s="61">
        <f t="shared" si="93"/>
        <v>7.1078431372549017E-2</v>
      </c>
      <c r="AG145" s="63">
        <v>379</v>
      </c>
      <c r="AH145" s="61">
        <f t="shared" si="94"/>
        <v>0.92892156862745101</v>
      </c>
      <c r="AI145" s="94">
        <v>240</v>
      </c>
      <c r="AJ145" s="63">
        <v>3</v>
      </c>
      <c r="AK145" s="61">
        <f t="shared" si="95"/>
        <v>1.2500000000000001E-2</v>
      </c>
      <c r="AL145" s="63">
        <v>237</v>
      </c>
      <c r="AM145" s="61">
        <f t="shared" si="96"/>
        <v>0.98750000000000004</v>
      </c>
      <c r="AN145" s="94">
        <f t="shared" si="97"/>
        <v>5940</v>
      </c>
      <c r="AO145" s="63">
        <f t="shared" si="98"/>
        <v>1263</v>
      </c>
      <c r="AP145" s="61">
        <f t="shared" si="99"/>
        <v>0.21262626262626264</v>
      </c>
      <c r="AQ145" s="62">
        <f t="shared" si="82"/>
        <v>4677</v>
      </c>
      <c r="AR145" s="61">
        <f t="shared" si="100"/>
        <v>0.78737373737373739</v>
      </c>
      <c r="AS145" s="90"/>
      <c r="AT145" s="264"/>
      <c r="AU145" s="321"/>
      <c r="AV145" s="11" t="s">
        <v>129</v>
      </c>
      <c r="AW145" s="204">
        <v>5339</v>
      </c>
      <c r="AX145" s="38">
        <v>1203</v>
      </c>
      <c r="AY145" s="84">
        <v>0.22532309421239932</v>
      </c>
      <c r="AZ145" s="38">
        <v>4136</v>
      </c>
      <c r="BA145" s="84">
        <v>0.77467690578760062</v>
      </c>
      <c r="BB145" s="90"/>
      <c r="BD145" s="79"/>
      <c r="BE145" s="79"/>
      <c r="BF145" s="79"/>
      <c r="BG145" s="79"/>
      <c r="BH145" s="79"/>
      <c r="BI145" s="79"/>
      <c r="BJ145" s="79"/>
      <c r="BK145" s="79"/>
      <c r="BL145" s="79"/>
      <c r="BM145" s="79"/>
    </row>
    <row r="146" spans="1:65" s="12" customFormat="1" ht="13.5" customHeight="1">
      <c r="A146" s="75"/>
      <c r="B146" s="265"/>
      <c r="C146" s="322"/>
      <c r="D146" s="70" t="s">
        <v>128</v>
      </c>
      <c r="E146" s="95">
        <v>16</v>
      </c>
      <c r="F146" s="69">
        <v>5</v>
      </c>
      <c r="G146" s="13">
        <f t="shared" si="83"/>
        <v>0.3125</v>
      </c>
      <c r="H146" s="69">
        <v>11</v>
      </c>
      <c r="I146" s="13">
        <f t="shared" si="84"/>
        <v>0.6875</v>
      </c>
      <c r="J146" s="95">
        <v>108</v>
      </c>
      <c r="K146" s="69">
        <v>20</v>
      </c>
      <c r="L146" s="13">
        <f t="shared" si="85"/>
        <v>0.18518518518518517</v>
      </c>
      <c r="M146" s="69">
        <v>88</v>
      </c>
      <c r="N146" s="13">
        <f t="shared" si="86"/>
        <v>0.81481481481481477</v>
      </c>
      <c r="O146" s="95">
        <v>15107</v>
      </c>
      <c r="P146" s="69">
        <v>4831</v>
      </c>
      <c r="Q146" s="13">
        <f t="shared" si="87"/>
        <v>0.31978552988680742</v>
      </c>
      <c r="R146" s="69">
        <v>10276</v>
      </c>
      <c r="S146" s="13">
        <f t="shared" si="88"/>
        <v>0.68021447011319258</v>
      </c>
      <c r="T146" s="95">
        <v>12798</v>
      </c>
      <c r="U146" s="69">
        <v>3826</v>
      </c>
      <c r="V146" s="13">
        <f t="shared" si="89"/>
        <v>0.29895296140021876</v>
      </c>
      <c r="W146" s="69">
        <v>8972</v>
      </c>
      <c r="X146" s="13">
        <f t="shared" si="90"/>
        <v>0.70104703859978124</v>
      </c>
      <c r="Y146" s="95">
        <v>7058</v>
      </c>
      <c r="Z146" s="69">
        <v>1610</v>
      </c>
      <c r="AA146" s="13">
        <f t="shared" si="91"/>
        <v>0.22810994616038538</v>
      </c>
      <c r="AB146" s="69">
        <v>5448</v>
      </c>
      <c r="AC146" s="13">
        <f t="shared" si="92"/>
        <v>0.77189005383961462</v>
      </c>
      <c r="AD146" s="95">
        <v>2915</v>
      </c>
      <c r="AE146" s="69">
        <v>470</v>
      </c>
      <c r="AF146" s="13">
        <f t="shared" si="93"/>
        <v>0.16123499142367068</v>
      </c>
      <c r="AG146" s="69">
        <v>2445</v>
      </c>
      <c r="AH146" s="13">
        <f t="shared" si="94"/>
        <v>0.8387650085763293</v>
      </c>
      <c r="AI146" s="95">
        <v>919</v>
      </c>
      <c r="AJ146" s="69">
        <v>77</v>
      </c>
      <c r="AK146" s="13">
        <f t="shared" si="95"/>
        <v>8.3786724700761692E-2</v>
      </c>
      <c r="AL146" s="69">
        <v>842</v>
      </c>
      <c r="AM146" s="13">
        <f t="shared" si="96"/>
        <v>0.91621327529923835</v>
      </c>
      <c r="AN146" s="95">
        <f t="shared" si="97"/>
        <v>38921</v>
      </c>
      <c r="AO146" s="69">
        <f t="shared" si="98"/>
        <v>10839</v>
      </c>
      <c r="AP146" s="13">
        <f t="shared" si="99"/>
        <v>0.27848719200431643</v>
      </c>
      <c r="AQ146" s="33">
        <f t="shared" si="82"/>
        <v>28082</v>
      </c>
      <c r="AR146" s="13">
        <f t="shared" si="100"/>
        <v>0.72151280799568351</v>
      </c>
      <c r="AS146" s="90"/>
      <c r="AT146" s="265"/>
      <c r="AU146" s="322"/>
      <c r="AV146" s="147" t="s">
        <v>67</v>
      </c>
      <c r="AW146" s="204">
        <v>36691</v>
      </c>
      <c r="AX146" s="38">
        <v>10011</v>
      </c>
      <c r="AY146" s="84">
        <v>0.27284620206590171</v>
      </c>
      <c r="AZ146" s="38">
        <v>26680</v>
      </c>
      <c r="BA146" s="84">
        <v>0.72715379793409829</v>
      </c>
      <c r="BB146" s="90"/>
      <c r="BD146" s="2"/>
      <c r="BE146" s="80"/>
      <c r="BF146" s="80"/>
      <c r="BG146" s="80"/>
      <c r="BH146" s="80"/>
      <c r="BI146" s="80"/>
      <c r="BJ146" s="80"/>
      <c r="BK146" s="80"/>
      <c r="BL146" s="80"/>
      <c r="BM146" s="79"/>
    </row>
    <row r="147" spans="1:65" s="12" customFormat="1" ht="13.5" customHeight="1">
      <c r="A147" s="75"/>
      <c r="B147" s="263">
        <v>48</v>
      </c>
      <c r="C147" s="320" t="s">
        <v>22</v>
      </c>
      <c r="D147" s="74" t="s">
        <v>130</v>
      </c>
      <c r="E147" s="93">
        <v>10</v>
      </c>
      <c r="F147" s="73">
        <v>1</v>
      </c>
      <c r="G147" s="71">
        <f t="shared" si="83"/>
        <v>0.1</v>
      </c>
      <c r="H147" s="73">
        <v>9</v>
      </c>
      <c r="I147" s="71">
        <f t="shared" si="84"/>
        <v>0.9</v>
      </c>
      <c r="J147" s="93">
        <v>46</v>
      </c>
      <c r="K147" s="73">
        <v>9</v>
      </c>
      <c r="L147" s="71">
        <f t="shared" si="85"/>
        <v>0.19565217391304349</v>
      </c>
      <c r="M147" s="73">
        <v>37</v>
      </c>
      <c r="N147" s="71">
        <f t="shared" si="86"/>
        <v>0.80434782608695654</v>
      </c>
      <c r="O147" s="93">
        <v>6550</v>
      </c>
      <c r="P147" s="73">
        <v>2630</v>
      </c>
      <c r="Q147" s="71">
        <f t="shared" si="87"/>
        <v>0.40152671755725189</v>
      </c>
      <c r="R147" s="73">
        <v>3920</v>
      </c>
      <c r="S147" s="71">
        <f t="shared" si="88"/>
        <v>0.59847328244274811</v>
      </c>
      <c r="T147" s="93">
        <v>5649</v>
      </c>
      <c r="U147" s="73">
        <v>2056</v>
      </c>
      <c r="V147" s="71">
        <f t="shared" si="89"/>
        <v>0.36395822269428219</v>
      </c>
      <c r="W147" s="73">
        <v>3593</v>
      </c>
      <c r="X147" s="71">
        <f t="shared" si="90"/>
        <v>0.63604177730571787</v>
      </c>
      <c r="Y147" s="93">
        <v>3409</v>
      </c>
      <c r="Z147" s="73">
        <v>861</v>
      </c>
      <c r="AA147" s="71">
        <f t="shared" si="91"/>
        <v>0.25256673511293637</v>
      </c>
      <c r="AB147" s="73">
        <v>2548</v>
      </c>
      <c r="AC147" s="71">
        <f t="shared" si="92"/>
        <v>0.74743326488706363</v>
      </c>
      <c r="AD147" s="93">
        <v>1569</v>
      </c>
      <c r="AE147" s="73">
        <v>230</v>
      </c>
      <c r="AF147" s="71">
        <f t="shared" si="93"/>
        <v>0.14659018483110262</v>
      </c>
      <c r="AG147" s="73">
        <v>1339</v>
      </c>
      <c r="AH147" s="71">
        <f t="shared" si="94"/>
        <v>0.85340981516889736</v>
      </c>
      <c r="AI147" s="93">
        <v>528</v>
      </c>
      <c r="AJ147" s="73">
        <v>35</v>
      </c>
      <c r="AK147" s="71">
        <f t="shared" si="95"/>
        <v>6.6287878787878785E-2</v>
      </c>
      <c r="AL147" s="73">
        <v>493</v>
      </c>
      <c r="AM147" s="71">
        <f t="shared" si="96"/>
        <v>0.93371212121212122</v>
      </c>
      <c r="AN147" s="93">
        <f t="shared" si="97"/>
        <v>17761</v>
      </c>
      <c r="AO147" s="73">
        <f t="shared" si="98"/>
        <v>5822</v>
      </c>
      <c r="AP147" s="71">
        <f t="shared" si="99"/>
        <v>0.32779685828500649</v>
      </c>
      <c r="AQ147" s="72">
        <f t="shared" si="82"/>
        <v>11939</v>
      </c>
      <c r="AR147" s="71">
        <f t="shared" si="100"/>
        <v>0.67220314171499351</v>
      </c>
      <c r="AS147" s="90"/>
      <c r="AT147" s="263">
        <v>48</v>
      </c>
      <c r="AU147" s="320" t="s">
        <v>22</v>
      </c>
      <c r="AV147" s="11" t="s">
        <v>123</v>
      </c>
      <c r="AW147" s="204">
        <v>16885</v>
      </c>
      <c r="AX147" s="38">
        <v>5236</v>
      </c>
      <c r="AY147" s="84">
        <v>0.31009771986970686</v>
      </c>
      <c r="AZ147" s="38">
        <v>11649</v>
      </c>
      <c r="BA147" s="84">
        <v>0.6899022801302932</v>
      </c>
      <c r="BB147" s="90"/>
      <c r="BD147" s="81"/>
      <c r="BE147" s="80"/>
      <c r="BF147" s="80"/>
      <c r="BG147" s="80"/>
      <c r="BH147" s="80"/>
      <c r="BI147" s="80"/>
      <c r="BJ147" s="80"/>
      <c r="BK147" s="80"/>
      <c r="BL147" s="80"/>
      <c r="BM147" s="79"/>
    </row>
    <row r="148" spans="1:65" s="12" customFormat="1" ht="13.5" customHeight="1">
      <c r="A148" s="75"/>
      <c r="B148" s="264"/>
      <c r="C148" s="321"/>
      <c r="D148" s="64" t="s">
        <v>129</v>
      </c>
      <c r="E148" s="94">
        <v>3</v>
      </c>
      <c r="F148" s="63">
        <v>1</v>
      </c>
      <c r="G148" s="61">
        <f t="shared" si="83"/>
        <v>0.33333333333333331</v>
      </c>
      <c r="H148" s="63">
        <v>2</v>
      </c>
      <c r="I148" s="61">
        <f t="shared" si="84"/>
        <v>0.66666666666666663</v>
      </c>
      <c r="J148" s="94">
        <v>6</v>
      </c>
      <c r="K148" s="63">
        <v>0</v>
      </c>
      <c r="L148" s="61">
        <f t="shared" si="85"/>
        <v>0</v>
      </c>
      <c r="M148" s="63">
        <v>6</v>
      </c>
      <c r="N148" s="61">
        <f t="shared" si="86"/>
        <v>1</v>
      </c>
      <c r="O148" s="94">
        <v>1651</v>
      </c>
      <c r="P148" s="63">
        <v>412</v>
      </c>
      <c r="Q148" s="61">
        <f t="shared" si="87"/>
        <v>0.24954572986069049</v>
      </c>
      <c r="R148" s="63">
        <v>1239</v>
      </c>
      <c r="S148" s="61">
        <f t="shared" si="88"/>
        <v>0.75045427013930954</v>
      </c>
      <c r="T148" s="94">
        <v>818</v>
      </c>
      <c r="U148" s="63">
        <v>232</v>
      </c>
      <c r="V148" s="61">
        <f t="shared" si="89"/>
        <v>0.28361858190709044</v>
      </c>
      <c r="W148" s="63">
        <v>586</v>
      </c>
      <c r="X148" s="61">
        <f t="shared" si="90"/>
        <v>0.71638141809290956</v>
      </c>
      <c r="Y148" s="94">
        <v>399</v>
      </c>
      <c r="Z148" s="63">
        <v>62</v>
      </c>
      <c r="AA148" s="61">
        <f t="shared" si="91"/>
        <v>0.15538847117794485</v>
      </c>
      <c r="AB148" s="63">
        <v>337</v>
      </c>
      <c r="AC148" s="61">
        <f t="shared" si="92"/>
        <v>0.84461152882205515</v>
      </c>
      <c r="AD148" s="94">
        <v>246</v>
      </c>
      <c r="AE148" s="63">
        <v>21</v>
      </c>
      <c r="AF148" s="61">
        <f t="shared" si="93"/>
        <v>8.5365853658536592E-2</v>
      </c>
      <c r="AG148" s="63">
        <v>225</v>
      </c>
      <c r="AH148" s="61">
        <f t="shared" si="94"/>
        <v>0.91463414634146345</v>
      </c>
      <c r="AI148" s="94">
        <v>152</v>
      </c>
      <c r="AJ148" s="63">
        <v>5</v>
      </c>
      <c r="AK148" s="61">
        <f t="shared" si="95"/>
        <v>3.2894736842105261E-2</v>
      </c>
      <c r="AL148" s="63">
        <v>147</v>
      </c>
      <c r="AM148" s="61">
        <f t="shared" si="96"/>
        <v>0.96710526315789469</v>
      </c>
      <c r="AN148" s="94">
        <f t="shared" si="97"/>
        <v>3275</v>
      </c>
      <c r="AO148" s="63">
        <f t="shared" si="98"/>
        <v>733</v>
      </c>
      <c r="AP148" s="61">
        <f t="shared" si="99"/>
        <v>0.22381679389312978</v>
      </c>
      <c r="AQ148" s="62">
        <f t="shared" si="82"/>
        <v>2542</v>
      </c>
      <c r="AR148" s="61">
        <f t="shared" si="100"/>
        <v>0.77618320610687019</v>
      </c>
      <c r="AS148" s="90"/>
      <c r="AT148" s="264"/>
      <c r="AU148" s="321"/>
      <c r="AV148" s="11" t="s">
        <v>129</v>
      </c>
      <c r="AW148" s="204">
        <v>2925</v>
      </c>
      <c r="AX148" s="38">
        <v>648</v>
      </c>
      <c r="AY148" s="84">
        <v>0.22153846153846155</v>
      </c>
      <c r="AZ148" s="38">
        <v>2277</v>
      </c>
      <c r="BA148" s="84">
        <v>0.77846153846153843</v>
      </c>
      <c r="BB148" s="90"/>
      <c r="BD148" s="81"/>
      <c r="BE148" s="80"/>
      <c r="BF148" s="80"/>
      <c r="BG148" s="80"/>
      <c r="BH148" s="80"/>
      <c r="BI148" s="80"/>
      <c r="BJ148" s="80"/>
      <c r="BK148" s="80"/>
      <c r="BL148" s="80"/>
      <c r="BM148" s="79"/>
    </row>
    <row r="149" spans="1:65" s="12" customFormat="1" ht="13.5" customHeight="1">
      <c r="A149" s="75"/>
      <c r="B149" s="265"/>
      <c r="C149" s="322"/>
      <c r="D149" s="70" t="s">
        <v>128</v>
      </c>
      <c r="E149" s="95">
        <v>13</v>
      </c>
      <c r="F149" s="69">
        <v>2</v>
      </c>
      <c r="G149" s="13">
        <f t="shared" si="83"/>
        <v>0.15384615384615385</v>
      </c>
      <c r="H149" s="69">
        <v>11</v>
      </c>
      <c r="I149" s="13">
        <f t="shared" si="84"/>
        <v>0.84615384615384615</v>
      </c>
      <c r="J149" s="95">
        <v>52</v>
      </c>
      <c r="K149" s="69">
        <v>9</v>
      </c>
      <c r="L149" s="13">
        <f t="shared" si="85"/>
        <v>0.17307692307692307</v>
      </c>
      <c r="M149" s="69">
        <v>43</v>
      </c>
      <c r="N149" s="13">
        <f t="shared" si="86"/>
        <v>0.82692307692307687</v>
      </c>
      <c r="O149" s="95">
        <v>8201</v>
      </c>
      <c r="P149" s="69">
        <v>3042</v>
      </c>
      <c r="Q149" s="13">
        <f t="shared" si="87"/>
        <v>0.37093037434459214</v>
      </c>
      <c r="R149" s="69">
        <v>5159</v>
      </c>
      <c r="S149" s="13">
        <f t="shared" si="88"/>
        <v>0.62906962565540792</v>
      </c>
      <c r="T149" s="95">
        <v>6467</v>
      </c>
      <c r="U149" s="69">
        <v>2288</v>
      </c>
      <c r="V149" s="13">
        <f t="shared" si="89"/>
        <v>0.3537961960723674</v>
      </c>
      <c r="W149" s="69">
        <v>4179</v>
      </c>
      <c r="X149" s="13">
        <f t="shared" si="90"/>
        <v>0.64620380392763255</v>
      </c>
      <c r="Y149" s="95">
        <v>3808</v>
      </c>
      <c r="Z149" s="69">
        <v>923</v>
      </c>
      <c r="AA149" s="13">
        <f t="shared" si="91"/>
        <v>0.2423844537815126</v>
      </c>
      <c r="AB149" s="69">
        <v>2885</v>
      </c>
      <c r="AC149" s="13">
        <f t="shared" si="92"/>
        <v>0.75761554621848737</v>
      </c>
      <c r="AD149" s="95">
        <v>1815</v>
      </c>
      <c r="AE149" s="69">
        <v>251</v>
      </c>
      <c r="AF149" s="13">
        <f t="shared" si="93"/>
        <v>0.13829201101928373</v>
      </c>
      <c r="AG149" s="69">
        <v>1564</v>
      </c>
      <c r="AH149" s="13">
        <f t="shared" si="94"/>
        <v>0.86170798898071621</v>
      </c>
      <c r="AI149" s="95">
        <v>680</v>
      </c>
      <c r="AJ149" s="69">
        <v>40</v>
      </c>
      <c r="AK149" s="13">
        <f t="shared" si="95"/>
        <v>5.8823529411764705E-2</v>
      </c>
      <c r="AL149" s="69">
        <v>640</v>
      </c>
      <c r="AM149" s="13">
        <f t="shared" si="96"/>
        <v>0.94117647058823528</v>
      </c>
      <c r="AN149" s="95">
        <f t="shared" si="97"/>
        <v>21036</v>
      </c>
      <c r="AO149" s="69">
        <f t="shared" si="98"/>
        <v>6555</v>
      </c>
      <c r="AP149" s="13">
        <f t="shared" si="99"/>
        <v>0.31160867084997146</v>
      </c>
      <c r="AQ149" s="33">
        <f t="shared" si="82"/>
        <v>14481</v>
      </c>
      <c r="AR149" s="13">
        <f t="shared" si="100"/>
        <v>0.68839132915002854</v>
      </c>
      <c r="AS149" s="90"/>
      <c r="AT149" s="265"/>
      <c r="AU149" s="322"/>
      <c r="AV149" s="147" t="s">
        <v>67</v>
      </c>
      <c r="AW149" s="204">
        <v>19810</v>
      </c>
      <c r="AX149" s="38">
        <v>5884</v>
      </c>
      <c r="AY149" s="84">
        <v>0.29702170620898538</v>
      </c>
      <c r="AZ149" s="38">
        <v>13926</v>
      </c>
      <c r="BA149" s="84">
        <v>0.70297829379101462</v>
      </c>
      <c r="BB149" s="90"/>
      <c r="BD149" s="81"/>
      <c r="BE149" s="80"/>
      <c r="BF149" s="80"/>
      <c r="BG149" s="80"/>
      <c r="BH149" s="80"/>
      <c r="BI149" s="80"/>
      <c r="BJ149" s="80"/>
      <c r="BK149" s="80"/>
      <c r="BL149" s="80"/>
      <c r="BM149" s="79"/>
    </row>
    <row r="150" spans="1:65" s="12" customFormat="1" ht="13.5" customHeight="1">
      <c r="B150" s="263">
        <v>49</v>
      </c>
      <c r="C150" s="320" t="s">
        <v>23</v>
      </c>
      <c r="D150" s="74" t="s">
        <v>130</v>
      </c>
      <c r="E150" s="93">
        <v>9</v>
      </c>
      <c r="F150" s="73">
        <v>2</v>
      </c>
      <c r="G150" s="71">
        <f t="shared" si="83"/>
        <v>0.22222222222222221</v>
      </c>
      <c r="H150" s="73">
        <v>7</v>
      </c>
      <c r="I150" s="71">
        <f t="shared" si="84"/>
        <v>0.77777777777777779</v>
      </c>
      <c r="J150" s="93">
        <v>23</v>
      </c>
      <c r="K150" s="73">
        <v>5</v>
      </c>
      <c r="L150" s="71">
        <f t="shared" si="85"/>
        <v>0.21739130434782608</v>
      </c>
      <c r="M150" s="73">
        <v>18</v>
      </c>
      <c r="N150" s="71">
        <f t="shared" si="86"/>
        <v>0.78260869565217395</v>
      </c>
      <c r="O150" s="93">
        <v>6320</v>
      </c>
      <c r="P150" s="73">
        <v>1704</v>
      </c>
      <c r="Q150" s="71">
        <f t="shared" si="87"/>
        <v>0.26962025316455696</v>
      </c>
      <c r="R150" s="73">
        <v>4616</v>
      </c>
      <c r="S150" s="71">
        <f t="shared" si="88"/>
        <v>0.73037974683544304</v>
      </c>
      <c r="T150" s="93">
        <v>6226</v>
      </c>
      <c r="U150" s="73">
        <v>1237</v>
      </c>
      <c r="V150" s="71">
        <f t="shared" si="89"/>
        <v>0.19868294249919691</v>
      </c>
      <c r="W150" s="73">
        <v>4989</v>
      </c>
      <c r="X150" s="71">
        <f t="shared" si="90"/>
        <v>0.80131705750080306</v>
      </c>
      <c r="Y150" s="93">
        <v>3569</v>
      </c>
      <c r="Z150" s="73">
        <v>457</v>
      </c>
      <c r="AA150" s="71">
        <f t="shared" si="91"/>
        <v>0.12804707200896609</v>
      </c>
      <c r="AB150" s="73">
        <v>3112</v>
      </c>
      <c r="AC150" s="71">
        <f t="shared" si="92"/>
        <v>0.87195292799103385</v>
      </c>
      <c r="AD150" s="93">
        <v>1393</v>
      </c>
      <c r="AE150" s="73">
        <v>139</v>
      </c>
      <c r="AF150" s="71">
        <f t="shared" si="93"/>
        <v>9.9784637473079682E-2</v>
      </c>
      <c r="AG150" s="73">
        <v>1254</v>
      </c>
      <c r="AH150" s="71">
        <f t="shared" si="94"/>
        <v>0.90021536252692036</v>
      </c>
      <c r="AI150" s="93">
        <v>403</v>
      </c>
      <c r="AJ150" s="73">
        <v>16</v>
      </c>
      <c r="AK150" s="71">
        <f t="shared" si="95"/>
        <v>3.9702233250620347E-2</v>
      </c>
      <c r="AL150" s="73">
        <v>387</v>
      </c>
      <c r="AM150" s="71">
        <f t="shared" si="96"/>
        <v>0.96029776674937961</v>
      </c>
      <c r="AN150" s="93">
        <f t="shared" si="97"/>
        <v>17943</v>
      </c>
      <c r="AO150" s="73">
        <f t="shared" si="98"/>
        <v>3560</v>
      </c>
      <c r="AP150" s="71">
        <f t="shared" si="99"/>
        <v>0.19840606364599009</v>
      </c>
      <c r="AQ150" s="72">
        <f t="shared" ref="AQ150:AQ197" si="101">SUM(H150,M150,R150,W150,AB150,AG150,AL150)</f>
        <v>14383</v>
      </c>
      <c r="AR150" s="71">
        <f t="shared" si="100"/>
        <v>0.80159393635400988</v>
      </c>
      <c r="AS150" s="90"/>
      <c r="AT150" s="263">
        <v>49</v>
      </c>
      <c r="AU150" s="320" t="s">
        <v>23</v>
      </c>
      <c r="AV150" s="11" t="s">
        <v>123</v>
      </c>
      <c r="AW150" s="204">
        <v>17231</v>
      </c>
      <c r="AX150" s="38">
        <v>3123</v>
      </c>
      <c r="AY150" s="84">
        <v>0.18124310835122745</v>
      </c>
      <c r="AZ150" s="38">
        <v>14108</v>
      </c>
      <c r="BA150" s="84">
        <v>0.81875689164877252</v>
      </c>
      <c r="BB150" s="90"/>
      <c r="BD150" s="81"/>
      <c r="BE150" s="80"/>
      <c r="BF150" s="80"/>
      <c r="BG150" s="80"/>
      <c r="BH150" s="80"/>
      <c r="BI150" s="80"/>
      <c r="BJ150" s="80"/>
      <c r="BK150" s="80"/>
      <c r="BL150" s="80"/>
      <c r="BM150" s="79"/>
    </row>
    <row r="151" spans="1:65" s="12" customFormat="1" ht="13.5" customHeight="1">
      <c r="B151" s="264"/>
      <c r="C151" s="321"/>
      <c r="D151" s="64" t="s">
        <v>129</v>
      </c>
      <c r="E151" s="94">
        <v>3</v>
      </c>
      <c r="F151" s="63">
        <v>0</v>
      </c>
      <c r="G151" s="61">
        <f t="shared" ref="G151:G198" si="102">IFERROR(F151/E151,"-")</f>
        <v>0</v>
      </c>
      <c r="H151" s="63">
        <v>3</v>
      </c>
      <c r="I151" s="61">
        <f t="shared" ref="I151:I198" si="103">IFERROR(H151/E151,"-")</f>
        <v>1</v>
      </c>
      <c r="J151" s="94">
        <v>2</v>
      </c>
      <c r="K151" s="63">
        <v>1</v>
      </c>
      <c r="L151" s="61">
        <f t="shared" ref="L151:L198" si="104">IFERROR(K151/J151,"-")</f>
        <v>0.5</v>
      </c>
      <c r="M151" s="63">
        <v>1</v>
      </c>
      <c r="N151" s="61">
        <f t="shared" ref="N151:N198" si="105">IFERROR(M151/J151,"-")</f>
        <v>0.5</v>
      </c>
      <c r="O151" s="94">
        <v>1278</v>
      </c>
      <c r="P151" s="63">
        <v>228</v>
      </c>
      <c r="Q151" s="61">
        <f t="shared" ref="Q151:Q198" si="106">IFERROR(P151/O151,"-")</f>
        <v>0.17840375586854459</v>
      </c>
      <c r="R151" s="63">
        <v>1050</v>
      </c>
      <c r="S151" s="61">
        <f t="shared" ref="S151:S198" si="107">IFERROR(R151/O151,"-")</f>
        <v>0.82159624413145538</v>
      </c>
      <c r="T151" s="94">
        <v>747</v>
      </c>
      <c r="U151" s="63">
        <v>97</v>
      </c>
      <c r="V151" s="61">
        <f t="shared" ref="V151:V198" si="108">IFERROR(U151/T151,"-")</f>
        <v>0.12985274431057564</v>
      </c>
      <c r="W151" s="63">
        <v>650</v>
      </c>
      <c r="X151" s="61">
        <f t="shared" ref="X151:X198" si="109">IFERROR(W151/T151,"-")</f>
        <v>0.87014725568942441</v>
      </c>
      <c r="Y151" s="94">
        <v>462</v>
      </c>
      <c r="Z151" s="63">
        <v>44</v>
      </c>
      <c r="AA151" s="61">
        <f t="shared" ref="AA151:AA198" si="110">IFERROR(Z151/Y151,"-")</f>
        <v>9.5238095238095233E-2</v>
      </c>
      <c r="AB151" s="63">
        <v>418</v>
      </c>
      <c r="AC151" s="61">
        <f t="shared" ref="AC151:AC198" si="111">IFERROR(AB151/Y151,"-")</f>
        <v>0.90476190476190477</v>
      </c>
      <c r="AD151" s="94">
        <v>258</v>
      </c>
      <c r="AE151" s="63">
        <v>7</v>
      </c>
      <c r="AF151" s="61">
        <f t="shared" ref="AF151:AF198" si="112">IFERROR(AE151/AD151,"-")</f>
        <v>2.7131782945736434E-2</v>
      </c>
      <c r="AG151" s="63">
        <v>251</v>
      </c>
      <c r="AH151" s="61">
        <f t="shared" ref="AH151:AH198" si="113">IFERROR(AG151/AD151,"-")</f>
        <v>0.97286821705426352</v>
      </c>
      <c r="AI151" s="94">
        <v>169</v>
      </c>
      <c r="AJ151" s="63">
        <v>1</v>
      </c>
      <c r="AK151" s="61">
        <f t="shared" ref="AK151:AK198" si="114">IFERROR(AJ151/AI151,"-")</f>
        <v>5.9171597633136093E-3</v>
      </c>
      <c r="AL151" s="63">
        <v>168</v>
      </c>
      <c r="AM151" s="61">
        <f t="shared" ref="AM151:AM198" si="115">IFERROR(AL151/AI151,"-")</f>
        <v>0.99408284023668636</v>
      </c>
      <c r="AN151" s="94">
        <f t="shared" ref="AN151:AN198" si="116">SUM(E151,J151,O151,T151,Y151,AD151,AI151)</f>
        <v>2919</v>
      </c>
      <c r="AO151" s="63">
        <f t="shared" ref="AO151:AO198" si="117">SUM(F151,K151,P151,U151,Z151,AE151,AJ151)</f>
        <v>378</v>
      </c>
      <c r="AP151" s="61">
        <f t="shared" ref="AP151:AP198" si="118">IFERROR(AO151/AN151,"-")</f>
        <v>0.12949640287769784</v>
      </c>
      <c r="AQ151" s="62">
        <f t="shared" si="101"/>
        <v>2541</v>
      </c>
      <c r="AR151" s="61">
        <f t="shared" ref="AR151:AR198" si="119">IFERROR(AQ151/AN151,"-")</f>
        <v>0.87050359712230219</v>
      </c>
      <c r="AS151" s="90"/>
      <c r="AT151" s="264"/>
      <c r="AU151" s="321"/>
      <c r="AV151" s="11" t="s">
        <v>129</v>
      </c>
      <c r="AW151" s="204">
        <v>2577</v>
      </c>
      <c r="AX151" s="38">
        <v>388</v>
      </c>
      <c r="AY151" s="84">
        <v>0.15056266977105162</v>
      </c>
      <c r="AZ151" s="38">
        <v>2189</v>
      </c>
      <c r="BA151" s="84">
        <v>0.84943733022894841</v>
      </c>
      <c r="BB151" s="90"/>
      <c r="BD151" s="81"/>
      <c r="BE151" s="80"/>
      <c r="BF151" s="80"/>
      <c r="BG151" s="80"/>
      <c r="BH151" s="80"/>
      <c r="BI151" s="80"/>
      <c r="BJ151" s="80"/>
      <c r="BK151" s="80"/>
      <c r="BL151" s="80"/>
      <c r="BM151" s="79"/>
    </row>
    <row r="152" spans="1:65" s="12" customFormat="1" ht="13.5" customHeight="1">
      <c r="B152" s="265"/>
      <c r="C152" s="322"/>
      <c r="D152" s="70" t="s">
        <v>128</v>
      </c>
      <c r="E152" s="95">
        <v>12</v>
      </c>
      <c r="F152" s="69">
        <v>2</v>
      </c>
      <c r="G152" s="13">
        <f t="shared" si="102"/>
        <v>0.16666666666666666</v>
      </c>
      <c r="H152" s="69">
        <v>10</v>
      </c>
      <c r="I152" s="13">
        <f t="shared" si="103"/>
        <v>0.83333333333333337</v>
      </c>
      <c r="J152" s="95">
        <v>25</v>
      </c>
      <c r="K152" s="69">
        <v>6</v>
      </c>
      <c r="L152" s="13">
        <f t="shared" si="104"/>
        <v>0.24</v>
      </c>
      <c r="M152" s="69">
        <v>19</v>
      </c>
      <c r="N152" s="13">
        <f t="shared" si="105"/>
        <v>0.76</v>
      </c>
      <c r="O152" s="95">
        <v>7598</v>
      </c>
      <c r="P152" s="69">
        <v>1932</v>
      </c>
      <c r="Q152" s="13">
        <f t="shared" si="106"/>
        <v>0.2542774414319558</v>
      </c>
      <c r="R152" s="69">
        <v>5666</v>
      </c>
      <c r="S152" s="13">
        <f t="shared" si="107"/>
        <v>0.74572255856804426</v>
      </c>
      <c r="T152" s="95">
        <v>6973</v>
      </c>
      <c r="U152" s="69">
        <v>1334</v>
      </c>
      <c r="V152" s="13">
        <f t="shared" si="108"/>
        <v>0.19130933601032554</v>
      </c>
      <c r="W152" s="69">
        <v>5639</v>
      </c>
      <c r="X152" s="13">
        <f t="shared" si="109"/>
        <v>0.80869066398967449</v>
      </c>
      <c r="Y152" s="95">
        <v>4031</v>
      </c>
      <c r="Z152" s="69">
        <v>501</v>
      </c>
      <c r="AA152" s="13">
        <f t="shared" si="110"/>
        <v>0.12428677747457206</v>
      </c>
      <c r="AB152" s="69">
        <v>3530</v>
      </c>
      <c r="AC152" s="13">
        <f t="shared" si="111"/>
        <v>0.87571322252542794</v>
      </c>
      <c r="AD152" s="95">
        <v>1651</v>
      </c>
      <c r="AE152" s="69">
        <v>146</v>
      </c>
      <c r="AF152" s="13">
        <f t="shared" si="112"/>
        <v>8.8431253785584488E-2</v>
      </c>
      <c r="AG152" s="69">
        <v>1505</v>
      </c>
      <c r="AH152" s="13">
        <f t="shared" si="113"/>
        <v>0.91156874621441553</v>
      </c>
      <c r="AI152" s="95">
        <v>572</v>
      </c>
      <c r="AJ152" s="69">
        <v>17</v>
      </c>
      <c r="AK152" s="13">
        <f t="shared" si="114"/>
        <v>2.972027972027972E-2</v>
      </c>
      <c r="AL152" s="69">
        <v>555</v>
      </c>
      <c r="AM152" s="13">
        <f t="shared" si="115"/>
        <v>0.97027972027972031</v>
      </c>
      <c r="AN152" s="95">
        <f t="shared" si="116"/>
        <v>20862</v>
      </c>
      <c r="AO152" s="69">
        <f t="shared" si="117"/>
        <v>3938</v>
      </c>
      <c r="AP152" s="13">
        <f t="shared" si="118"/>
        <v>0.18876426037772026</v>
      </c>
      <c r="AQ152" s="33">
        <f t="shared" si="101"/>
        <v>16924</v>
      </c>
      <c r="AR152" s="13">
        <f t="shared" si="119"/>
        <v>0.81123573962227979</v>
      </c>
      <c r="AS152" s="90"/>
      <c r="AT152" s="265"/>
      <c r="AU152" s="322"/>
      <c r="AV152" s="147" t="s">
        <v>67</v>
      </c>
      <c r="AW152" s="204">
        <v>19808</v>
      </c>
      <c r="AX152" s="38">
        <v>3511</v>
      </c>
      <c r="AY152" s="84">
        <v>0.1772516155088853</v>
      </c>
      <c r="AZ152" s="38">
        <v>16297</v>
      </c>
      <c r="BA152" s="84">
        <v>0.82274838449111465</v>
      </c>
      <c r="BB152" s="90"/>
      <c r="BD152" s="79"/>
      <c r="BE152" s="79"/>
      <c r="BF152" s="79"/>
      <c r="BG152" s="79"/>
      <c r="BH152" s="79"/>
      <c r="BI152" s="79"/>
      <c r="BJ152" s="79"/>
      <c r="BK152" s="79"/>
      <c r="BL152" s="79"/>
      <c r="BM152" s="79"/>
    </row>
    <row r="153" spans="1:65" s="12" customFormat="1" ht="13.5" customHeight="1">
      <c r="B153" s="263">
        <v>50</v>
      </c>
      <c r="C153" s="320" t="s">
        <v>14</v>
      </c>
      <c r="D153" s="74" t="s">
        <v>130</v>
      </c>
      <c r="E153" s="93">
        <v>9</v>
      </c>
      <c r="F153" s="73">
        <v>2</v>
      </c>
      <c r="G153" s="71">
        <f t="shared" si="102"/>
        <v>0.22222222222222221</v>
      </c>
      <c r="H153" s="73">
        <v>7</v>
      </c>
      <c r="I153" s="71">
        <f t="shared" si="103"/>
        <v>0.77777777777777779</v>
      </c>
      <c r="J153" s="93">
        <v>61</v>
      </c>
      <c r="K153" s="73">
        <v>12</v>
      </c>
      <c r="L153" s="71">
        <f t="shared" si="104"/>
        <v>0.19672131147540983</v>
      </c>
      <c r="M153" s="73">
        <v>49</v>
      </c>
      <c r="N153" s="71">
        <f t="shared" si="105"/>
        <v>0.80327868852459017</v>
      </c>
      <c r="O153" s="93">
        <v>5938</v>
      </c>
      <c r="P153" s="73">
        <v>1740</v>
      </c>
      <c r="Q153" s="71">
        <f t="shared" si="106"/>
        <v>0.29302795554058608</v>
      </c>
      <c r="R153" s="73">
        <v>4198</v>
      </c>
      <c r="S153" s="71">
        <f t="shared" si="107"/>
        <v>0.70697204445941397</v>
      </c>
      <c r="T153" s="93">
        <v>5529</v>
      </c>
      <c r="U153" s="73">
        <v>1408</v>
      </c>
      <c r="V153" s="71">
        <f t="shared" si="108"/>
        <v>0.25465726171097847</v>
      </c>
      <c r="W153" s="73">
        <v>4121</v>
      </c>
      <c r="X153" s="71">
        <f t="shared" si="109"/>
        <v>0.74534273828902153</v>
      </c>
      <c r="Y153" s="93">
        <v>3031</v>
      </c>
      <c r="Z153" s="73">
        <v>605</v>
      </c>
      <c r="AA153" s="71">
        <f t="shared" si="110"/>
        <v>0.19960409105905641</v>
      </c>
      <c r="AB153" s="73">
        <v>2426</v>
      </c>
      <c r="AC153" s="71">
        <f t="shared" si="111"/>
        <v>0.80039590894094359</v>
      </c>
      <c r="AD153" s="93">
        <v>1141</v>
      </c>
      <c r="AE153" s="73">
        <v>174</v>
      </c>
      <c r="AF153" s="71">
        <f t="shared" si="112"/>
        <v>0.15249780893952672</v>
      </c>
      <c r="AG153" s="73">
        <v>967</v>
      </c>
      <c r="AH153" s="71">
        <f t="shared" si="113"/>
        <v>0.84750219106047331</v>
      </c>
      <c r="AI153" s="93">
        <v>307</v>
      </c>
      <c r="AJ153" s="73">
        <v>26</v>
      </c>
      <c r="AK153" s="71">
        <f t="shared" si="114"/>
        <v>8.4690553745928335E-2</v>
      </c>
      <c r="AL153" s="73">
        <v>281</v>
      </c>
      <c r="AM153" s="71">
        <f t="shared" si="115"/>
        <v>0.91530944625407162</v>
      </c>
      <c r="AN153" s="93">
        <f t="shared" si="116"/>
        <v>16016</v>
      </c>
      <c r="AO153" s="73">
        <f t="shared" si="117"/>
        <v>3967</v>
      </c>
      <c r="AP153" s="71">
        <f t="shared" si="118"/>
        <v>0.24768981018981018</v>
      </c>
      <c r="AQ153" s="72">
        <f t="shared" si="101"/>
        <v>12049</v>
      </c>
      <c r="AR153" s="71">
        <f t="shared" si="119"/>
        <v>0.75231018981018982</v>
      </c>
      <c r="AS153" s="90"/>
      <c r="AT153" s="263">
        <v>50</v>
      </c>
      <c r="AU153" s="320" t="s">
        <v>14</v>
      </c>
      <c r="AV153" s="11" t="s">
        <v>123</v>
      </c>
      <c r="AW153" s="204">
        <v>15343</v>
      </c>
      <c r="AX153" s="38">
        <v>3581</v>
      </c>
      <c r="AY153" s="84">
        <v>0.23339633709183341</v>
      </c>
      <c r="AZ153" s="38">
        <v>11762</v>
      </c>
      <c r="BA153" s="84">
        <v>0.76660366290816662</v>
      </c>
      <c r="BB153" s="90"/>
      <c r="BD153" s="79"/>
      <c r="BE153" s="79"/>
      <c r="BF153" s="79"/>
      <c r="BG153" s="79"/>
      <c r="BH153" s="79"/>
      <c r="BI153" s="79"/>
      <c r="BJ153" s="79"/>
      <c r="BK153" s="79"/>
      <c r="BL153" s="79"/>
      <c r="BM153" s="79"/>
    </row>
    <row r="154" spans="1:65" s="12" customFormat="1" ht="13.5" customHeight="1">
      <c r="B154" s="264"/>
      <c r="C154" s="321"/>
      <c r="D154" s="64" t="s">
        <v>129</v>
      </c>
      <c r="E154" s="94">
        <v>1</v>
      </c>
      <c r="F154" s="63">
        <v>0</v>
      </c>
      <c r="G154" s="61">
        <f t="shared" si="102"/>
        <v>0</v>
      </c>
      <c r="H154" s="63">
        <v>1</v>
      </c>
      <c r="I154" s="61">
        <f t="shared" si="103"/>
        <v>1</v>
      </c>
      <c r="J154" s="94">
        <v>8</v>
      </c>
      <c r="K154" s="63">
        <v>2</v>
      </c>
      <c r="L154" s="61">
        <f t="shared" si="104"/>
        <v>0.25</v>
      </c>
      <c r="M154" s="63">
        <v>6</v>
      </c>
      <c r="N154" s="61">
        <f t="shared" si="105"/>
        <v>0.75</v>
      </c>
      <c r="O154" s="94">
        <v>1386</v>
      </c>
      <c r="P154" s="63">
        <v>295</v>
      </c>
      <c r="Q154" s="61">
        <f t="shared" si="106"/>
        <v>0.21284271284271283</v>
      </c>
      <c r="R154" s="63">
        <v>1091</v>
      </c>
      <c r="S154" s="61">
        <f t="shared" si="107"/>
        <v>0.78715728715728717</v>
      </c>
      <c r="T154" s="94">
        <v>725</v>
      </c>
      <c r="U154" s="63">
        <v>140</v>
      </c>
      <c r="V154" s="61">
        <f t="shared" si="108"/>
        <v>0.19310344827586207</v>
      </c>
      <c r="W154" s="63">
        <v>585</v>
      </c>
      <c r="X154" s="61">
        <f t="shared" si="109"/>
        <v>0.80689655172413788</v>
      </c>
      <c r="Y154" s="94">
        <v>398</v>
      </c>
      <c r="Z154" s="63">
        <v>36</v>
      </c>
      <c r="AA154" s="61">
        <f t="shared" si="110"/>
        <v>9.0452261306532666E-2</v>
      </c>
      <c r="AB154" s="63">
        <v>362</v>
      </c>
      <c r="AC154" s="61">
        <f t="shared" si="111"/>
        <v>0.90954773869346739</v>
      </c>
      <c r="AD154" s="94">
        <v>225</v>
      </c>
      <c r="AE154" s="63">
        <v>12</v>
      </c>
      <c r="AF154" s="61">
        <f t="shared" si="112"/>
        <v>5.3333333333333337E-2</v>
      </c>
      <c r="AG154" s="63">
        <v>213</v>
      </c>
      <c r="AH154" s="61">
        <f t="shared" si="113"/>
        <v>0.94666666666666666</v>
      </c>
      <c r="AI154" s="94">
        <v>145</v>
      </c>
      <c r="AJ154" s="63">
        <v>1</v>
      </c>
      <c r="AK154" s="61">
        <f t="shared" si="114"/>
        <v>6.8965517241379309E-3</v>
      </c>
      <c r="AL154" s="63">
        <v>144</v>
      </c>
      <c r="AM154" s="61">
        <f t="shared" si="115"/>
        <v>0.99310344827586206</v>
      </c>
      <c r="AN154" s="94">
        <f t="shared" si="116"/>
        <v>2888</v>
      </c>
      <c r="AO154" s="63">
        <f t="shared" si="117"/>
        <v>486</v>
      </c>
      <c r="AP154" s="61">
        <f t="shared" si="118"/>
        <v>0.1682825484764543</v>
      </c>
      <c r="AQ154" s="62">
        <f t="shared" si="101"/>
        <v>2402</v>
      </c>
      <c r="AR154" s="61">
        <f t="shared" si="119"/>
        <v>0.8317174515235457</v>
      </c>
      <c r="AS154" s="90"/>
      <c r="AT154" s="264"/>
      <c r="AU154" s="321"/>
      <c r="AV154" s="11" t="s">
        <v>129</v>
      </c>
      <c r="AW154" s="204">
        <v>2464</v>
      </c>
      <c r="AX154" s="38">
        <v>438</v>
      </c>
      <c r="AY154" s="84">
        <v>0.17775974025974026</v>
      </c>
      <c r="AZ154" s="38">
        <v>2026</v>
      </c>
      <c r="BA154" s="84">
        <v>0.82224025974025972</v>
      </c>
      <c r="BB154" s="90"/>
      <c r="BD154" s="79"/>
      <c r="BE154" s="79"/>
      <c r="BF154" s="79"/>
      <c r="BG154" s="79"/>
      <c r="BH154" s="79"/>
      <c r="BI154" s="79"/>
      <c r="BJ154" s="79"/>
      <c r="BK154" s="79"/>
      <c r="BL154" s="79"/>
      <c r="BM154" s="79"/>
    </row>
    <row r="155" spans="1:65" s="12" customFormat="1" ht="13.5" customHeight="1">
      <c r="B155" s="265"/>
      <c r="C155" s="322"/>
      <c r="D155" s="70" t="s">
        <v>128</v>
      </c>
      <c r="E155" s="95">
        <v>10</v>
      </c>
      <c r="F155" s="69">
        <v>2</v>
      </c>
      <c r="G155" s="13">
        <f t="shared" si="102"/>
        <v>0.2</v>
      </c>
      <c r="H155" s="69">
        <v>8</v>
      </c>
      <c r="I155" s="13">
        <f t="shared" si="103"/>
        <v>0.8</v>
      </c>
      <c r="J155" s="95">
        <v>69</v>
      </c>
      <c r="K155" s="69">
        <v>14</v>
      </c>
      <c r="L155" s="13">
        <f t="shared" si="104"/>
        <v>0.20289855072463769</v>
      </c>
      <c r="M155" s="69">
        <v>55</v>
      </c>
      <c r="N155" s="13">
        <f t="shared" si="105"/>
        <v>0.79710144927536231</v>
      </c>
      <c r="O155" s="95">
        <v>7324</v>
      </c>
      <c r="P155" s="69">
        <v>2035</v>
      </c>
      <c r="Q155" s="13">
        <f t="shared" si="106"/>
        <v>0.27785363189513929</v>
      </c>
      <c r="R155" s="69">
        <v>5289</v>
      </c>
      <c r="S155" s="13">
        <f t="shared" si="107"/>
        <v>0.72214636810486077</v>
      </c>
      <c r="T155" s="95">
        <v>6254</v>
      </c>
      <c r="U155" s="69">
        <v>1548</v>
      </c>
      <c r="V155" s="13">
        <f t="shared" si="108"/>
        <v>0.24752158618484171</v>
      </c>
      <c r="W155" s="69">
        <v>4706</v>
      </c>
      <c r="X155" s="13">
        <f t="shared" si="109"/>
        <v>0.75247841381515834</v>
      </c>
      <c r="Y155" s="95">
        <v>3429</v>
      </c>
      <c r="Z155" s="69">
        <v>641</v>
      </c>
      <c r="AA155" s="13">
        <f t="shared" si="110"/>
        <v>0.18693496646252553</v>
      </c>
      <c r="AB155" s="69">
        <v>2788</v>
      </c>
      <c r="AC155" s="13">
        <f t="shared" si="111"/>
        <v>0.8130650335374745</v>
      </c>
      <c r="AD155" s="95">
        <v>1366</v>
      </c>
      <c r="AE155" s="69">
        <v>186</v>
      </c>
      <c r="AF155" s="13">
        <f t="shared" si="112"/>
        <v>0.13616398243045388</v>
      </c>
      <c r="AG155" s="69">
        <v>1180</v>
      </c>
      <c r="AH155" s="13">
        <f t="shared" si="113"/>
        <v>0.86383601756954609</v>
      </c>
      <c r="AI155" s="95">
        <v>452</v>
      </c>
      <c r="AJ155" s="69">
        <v>27</v>
      </c>
      <c r="AK155" s="13">
        <f t="shared" si="114"/>
        <v>5.9734513274336286E-2</v>
      </c>
      <c r="AL155" s="69">
        <v>425</v>
      </c>
      <c r="AM155" s="13">
        <f t="shared" si="115"/>
        <v>0.94026548672566368</v>
      </c>
      <c r="AN155" s="95">
        <f t="shared" si="116"/>
        <v>18904</v>
      </c>
      <c r="AO155" s="69">
        <f t="shared" si="117"/>
        <v>4453</v>
      </c>
      <c r="AP155" s="13">
        <f t="shared" si="118"/>
        <v>0.23555861193398223</v>
      </c>
      <c r="AQ155" s="33">
        <f t="shared" si="101"/>
        <v>14451</v>
      </c>
      <c r="AR155" s="13">
        <f t="shared" si="119"/>
        <v>0.7644413880660178</v>
      </c>
      <c r="AS155" s="90"/>
      <c r="AT155" s="265"/>
      <c r="AU155" s="322"/>
      <c r="AV155" s="147" t="s">
        <v>67</v>
      </c>
      <c r="AW155" s="204">
        <v>17807</v>
      </c>
      <c r="AX155" s="38">
        <v>4019</v>
      </c>
      <c r="AY155" s="84">
        <v>0.22569775930813724</v>
      </c>
      <c r="AZ155" s="38">
        <v>13788</v>
      </c>
      <c r="BA155" s="84">
        <v>0.77430224069186271</v>
      </c>
      <c r="BB155" s="90"/>
      <c r="BD155" s="79"/>
      <c r="BE155" s="79"/>
      <c r="BF155" s="79"/>
      <c r="BG155" s="79"/>
      <c r="BH155" s="79"/>
      <c r="BI155" s="79"/>
      <c r="BJ155" s="79"/>
      <c r="BK155" s="79"/>
      <c r="BL155" s="79"/>
      <c r="BM155" s="79"/>
    </row>
    <row r="156" spans="1:65" s="12" customFormat="1" ht="13.5" customHeight="1">
      <c r="B156" s="263">
        <v>51</v>
      </c>
      <c r="C156" s="320" t="s">
        <v>42</v>
      </c>
      <c r="D156" s="74" t="s">
        <v>130</v>
      </c>
      <c r="E156" s="93">
        <v>36</v>
      </c>
      <c r="F156" s="73">
        <v>10</v>
      </c>
      <c r="G156" s="71">
        <f t="shared" si="102"/>
        <v>0.27777777777777779</v>
      </c>
      <c r="H156" s="73">
        <v>26</v>
      </c>
      <c r="I156" s="71">
        <f t="shared" si="103"/>
        <v>0.72222222222222221</v>
      </c>
      <c r="J156" s="93">
        <v>94</v>
      </c>
      <c r="K156" s="73">
        <v>17</v>
      </c>
      <c r="L156" s="71">
        <f t="shared" si="104"/>
        <v>0.18085106382978725</v>
      </c>
      <c r="M156" s="73">
        <v>77</v>
      </c>
      <c r="N156" s="71">
        <f t="shared" si="105"/>
        <v>0.81914893617021278</v>
      </c>
      <c r="O156" s="93">
        <v>8522</v>
      </c>
      <c r="P156" s="73">
        <v>3319</v>
      </c>
      <c r="Q156" s="71">
        <f t="shared" si="106"/>
        <v>0.3894625674724243</v>
      </c>
      <c r="R156" s="73">
        <v>5203</v>
      </c>
      <c r="S156" s="71">
        <f t="shared" si="107"/>
        <v>0.61053743252757564</v>
      </c>
      <c r="T156" s="93">
        <v>6870</v>
      </c>
      <c r="U156" s="73">
        <v>2566</v>
      </c>
      <c r="V156" s="71">
        <f t="shared" si="108"/>
        <v>0.37350800582241628</v>
      </c>
      <c r="W156" s="73">
        <v>4304</v>
      </c>
      <c r="X156" s="71">
        <f t="shared" si="109"/>
        <v>0.62649199417758372</v>
      </c>
      <c r="Y156" s="93">
        <v>4026</v>
      </c>
      <c r="Z156" s="73">
        <v>1235</v>
      </c>
      <c r="AA156" s="71">
        <f t="shared" si="110"/>
        <v>0.30675608544461003</v>
      </c>
      <c r="AB156" s="73">
        <v>2791</v>
      </c>
      <c r="AC156" s="71">
        <f t="shared" si="111"/>
        <v>0.69324391455538992</v>
      </c>
      <c r="AD156" s="93">
        <v>1780</v>
      </c>
      <c r="AE156" s="73">
        <v>401</v>
      </c>
      <c r="AF156" s="71">
        <f t="shared" si="112"/>
        <v>0.22528089887640448</v>
      </c>
      <c r="AG156" s="73">
        <v>1379</v>
      </c>
      <c r="AH156" s="71">
        <f t="shared" si="113"/>
        <v>0.77471910112359554</v>
      </c>
      <c r="AI156" s="93">
        <v>574</v>
      </c>
      <c r="AJ156" s="73">
        <v>92</v>
      </c>
      <c r="AK156" s="71">
        <f t="shared" si="114"/>
        <v>0.16027874564459929</v>
      </c>
      <c r="AL156" s="73">
        <v>482</v>
      </c>
      <c r="AM156" s="71">
        <f t="shared" si="115"/>
        <v>0.83972125435540068</v>
      </c>
      <c r="AN156" s="93">
        <f t="shared" si="116"/>
        <v>21902</v>
      </c>
      <c r="AO156" s="73">
        <f t="shared" si="117"/>
        <v>7640</v>
      </c>
      <c r="AP156" s="71">
        <f t="shared" si="118"/>
        <v>0.34882659117888776</v>
      </c>
      <c r="AQ156" s="72">
        <f t="shared" si="101"/>
        <v>14262</v>
      </c>
      <c r="AR156" s="71">
        <f t="shared" si="119"/>
        <v>0.65117340882111219</v>
      </c>
      <c r="AS156" s="90"/>
      <c r="AT156" s="263">
        <v>51</v>
      </c>
      <c r="AU156" s="320" t="s">
        <v>42</v>
      </c>
      <c r="AV156" s="11" t="s">
        <v>123</v>
      </c>
      <c r="AW156" s="204">
        <v>20568</v>
      </c>
      <c r="AX156" s="38">
        <v>6969</v>
      </c>
      <c r="AY156" s="84">
        <v>0.33882730455075843</v>
      </c>
      <c r="AZ156" s="38">
        <v>13599</v>
      </c>
      <c r="BA156" s="84">
        <v>0.66117269544924151</v>
      </c>
      <c r="BB156" s="90"/>
      <c r="BD156" s="79"/>
      <c r="BE156" s="79"/>
      <c r="BF156" s="79"/>
      <c r="BG156" s="79"/>
      <c r="BH156" s="79"/>
      <c r="BI156" s="79"/>
      <c r="BJ156" s="79"/>
      <c r="BK156" s="79"/>
      <c r="BL156" s="79"/>
      <c r="BM156" s="79"/>
    </row>
    <row r="157" spans="1:65" s="12" customFormat="1" ht="13.5" customHeight="1">
      <c r="B157" s="264"/>
      <c r="C157" s="321"/>
      <c r="D157" s="64" t="s">
        <v>129</v>
      </c>
      <c r="E157" s="94">
        <v>7</v>
      </c>
      <c r="F157" s="63">
        <v>2</v>
      </c>
      <c r="G157" s="61">
        <f t="shared" si="102"/>
        <v>0.2857142857142857</v>
      </c>
      <c r="H157" s="63">
        <v>5</v>
      </c>
      <c r="I157" s="61">
        <f t="shared" si="103"/>
        <v>0.7142857142857143</v>
      </c>
      <c r="J157" s="94">
        <v>17</v>
      </c>
      <c r="K157" s="63">
        <v>3</v>
      </c>
      <c r="L157" s="61">
        <f t="shared" si="104"/>
        <v>0.17647058823529413</v>
      </c>
      <c r="M157" s="63">
        <v>14</v>
      </c>
      <c r="N157" s="61">
        <f t="shared" si="105"/>
        <v>0.82352941176470584</v>
      </c>
      <c r="O157" s="94">
        <v>1973</v>
      </c>
      <c r="P157" s="63">
        <v>501</v>
      </c>
      <c r="Q157" s="61">
        <f t="shared" si="106"/>
        <v>0.25392802838317285</v>
      </c>
      <c r="R157" s="63">
        <v>1472</v>
      </c>
      <c r="S157" s="61">
        <f t="shared" si="107"/>
        <v>0.74607197161682715</v>
      </c>
      <c r="T157" s="94">
        <v>950</v>
      </c>
      <c r="U157" s="63">
        <v>268</v>
      </c>
      <c r="V157" s="61">
        <f t="shared" si="108"/>
        <v>0.28210526315789475</v>
      </c>
      <c r="W157" s="63">
        <v>682</v>
      </c>
      <c r="X157" s="61">
        <f t="shared" si="109"/>
        <v>0.71789473684210525</v>
      </c>
      <c r="Y157" s="94">
        <v>517</v>
      </c>
      <c r="Z157" s="63">
        <v>102</v>
      </c>
      <c r="AA157" s="61">
        <f t="shared" si="110"/>
        <v>0.19729206963249515</v>
      </c>
      <c r="AB157" s="63">
        <v>415</v>
      </c>
      <c r="AC157" s="61">
        <f t="shared" si="111"/>
        <v>0.80270793036750487</v>
      </c>
      <c r="AD157" s="94">
        <v>322</v>
      </c>
      <c r="AE157" s="63">
        <v>28</v>
      </c>
      <c r="AF157" s="61">
        <f t="shared" si="112"/>
        <v>8.6956521739130432E-2</v>
      </c>
      <c r="AG157" s="63">
        <v>294</v>
      </c>
      <c r="AH157" s="61">
        <f t="shared" si="113"/>
        <v>0.91304347826086951</v>
      </c>
      <c r="AI157" s="94">
        <v>206</v>
      </c>
      <c r="AJ157" s="63">
        <v>7</v>
      </c>
      <c r="AK157" s="61">
        <f t="shared" si="114"/>
        <v>3.3980582524271843E-2</v>
      </c>
      <c r="AL157" s="63">
        <v>199</v>
      </c>
      <c r="AM157" s="61">
        <f t="shared" si="115"/>
        <v>0.96601941747572817</v>
      </c>
      <c r="AN157" s="94">
        <f t="shared" si="116"/>
        <v>3992</v>
      </c>
      <c r="AO157" s="63">
        <f t="shared" si="117"/>
        <v>911</v>
      </c>
      <c r="AP157" s="61">
        <f t="shared" si="118"/>
        <v>0.22820641282565129</v>
      </c>
      <c r="AQ157" s="62">
        <f t="shared" si="101"/>
        <v>3081</v>
      </c>
      <c r="AR157" s="61">
        <f t="shared" si="119"/>
        <v>0.77179358717434865</v>
      </c>
      <c r="AS157" s="90"/>
      <c r="AT157" s="264"/>
      <c r="AU157" s="321"/>
      <c r="AV157" s="11" t="s">
        <v>129</v>
      </c>
      <c r="AW157" s="204">
        <v>3504</v>
      </c>
      <c r="AX157" s="38">
        <v>746</v>
      </c>
      <c r="AY157" s="84">
        <v>0.21289954337899544</v>
      </c>
      <c r="AZ157" s="38">
        <v>2758</v>
      </c>
      <c r="BA157" s="84">
        <v>0.78710045662100458</v>
      </c>
      <c r="BB157" s="90"/>
      <c r="BD157" s="79"/>
      <c r="BE157" s="79"/>
      <c r="BF157" s="79"/>
      <c r="BG157" s="79"/>
      <c r="BH157" s="79"/>
      <c r="BI157" s="79"/>
      <c r="BJ157" s="79"/>
      <c r="BK157" s="79"/>
      <c r="BL157" s="79"/>
      <c r="BM157" s="79"/>
    </row>
    <row r="158" spans="1:65" s="12" customFormat="1" ht="13.5" customHeight="1">
      <c r="B158" s="265"/>
      <c r="C158" s="322"/>
      <c r="D158" s="70" t="s">
        <v>128</v>
      </c>
      <c r="E158" s="95">
        <v>43</v>
      </c>
      <c r="F158" s="69">
        <v>12</v>
      </c>
      <c r="G158" s="13">
        <f t="shared" si="102"/>
        <v>0.27906976744186046</v>
      </c>
      <c r="H158" s="69">
        <v>31</v>
      </c>
      <c r="I158" s="13">
        <f t="shared" si="103"/>
        <v>0.72093023255813948</v>
      </c>
      <c r="J158" s="95">
        <v>111</v>
      </c>
      <c r="K158" s="69">
        <v>20</v>
      </c>
      <c r="L158" s="13">
        <f t="shared" si="104"/>
        <v>0.18018018018018017</v>
      </c>
      <c r="M158" s="69">
        <v>91</v>
      </c>
      <c r="N158" s="13">
        <f t="shared" si="105"/>
        <v>0.81981981981981977</v>
      </c>
      <c r="O158" s="95">
        <v>10495</v>
      </c>
      <c r="P158" s="69">
        <v>3820</v>
      </c>
      <c r="Q158" s="13">
        <f t="shared" si="106"/>
        <v>0.36398284897570271</v>
      </c>
      <c r="R158" s="69">
        <v>6675</v>
      </c>
      <c r="S158" s="13">
        <f t="shared" si="107"/>
        <v>0.63601715102429723</v>
      </c>
      <c r="T158" s="95">
        <v>7820</v>
      </c>
      <c r="U158" s="69">
        <v>2834</v>
      </c>
      <c r="V158" s="13">
        <f t="shared" si="108"/>
        <v>0.36240409207161123</v>
      </c>
      <c r="W158" s="69">
        <v>4986</v>
      </c>
      <c r="X158" s="13">
        <f t="shared" si="109"/>
        <v>0.63759590792838872</v>
      </c>
      <c r="Y158" s="95">
        <v>4543</v>
      </c>
      <c r="Z158" s="69">
        <v>1337</v>
      </c>
      <c r="AA158" s="13">
        <f t="shared" si="110"/>
        <v>0.29429892141756547</v>
      </c>
      <c r="AB158" s="69">
        <v>3206</v>
      </c>
      <c r="AC158" s="13">
        <f t="shared" si="111"/>
        <v>0.70570107858243447</v>
      </c>
      <c r="AD158" s="95">
        <v>2102</v>
      </c>
      <c r="AE158" s="69">
        <v>429</v>
      </c>
      <c r="AF158" s="13">
        <f t="shared" si="112"/>
        <v>0.20409134157944814</v>
      </c>
      <c r="AG158" s="69">
        <v>1673</v>
      </c>
      <c r="AH158" s="13">
        <f t="shared" si="113"/>
        <v>0.79590865842055181</v>
      </c>
      <c r="AI158" s="95">
        <v>780</v>
      </c>
      <c r="AJ158" s="69">
        <v>99</v>
      </c>
      <c r="AK158" s="13">
        <f t="shared" si="114"/>
        <v>0.12692307692307692</v>
      </c>
      <c r="AL158" s="69">
        <v>681</v>
      </c>
      <c r="AM158" s="13">
        <f t="shared" si="115"/>
        <v>0.87307692307692308</v>
      </c>
      <c r="AN158" s="95">
        <f t="shared" si="116"/>
        <v>25894</v>
      </c>
      <c r="AO158" s="69">
        <f t="shared" si="117"/>
        <v>8551</v>
      </c>
      <c r="AP158" s="13">
        <f t="shared" si="118"/>
        <v>0.33023094153085658</v>
      </c>
      <c r="AQ158" s="33">
        <f t="shared" si="101"/>
        <v>17343</v>
      </c>
      <c r="AR158" s="13">
        <f t="shared" si="119"/>
        <v>0.66976905846914347</v>
      </c>
      <c r="AS158" s="90"/>
      <c r="AT158" s="265"/>
      <c r="AU158" s="322"/>
      <c r="AV158" s="147" t="s">
        <v>67</v>
      </c>
      <c r="AW158" s="204">
        <v>24072</v>
      </c>
      <c r="AX158" s="38">
        <v>7715</v>
      </c>
      <c r="AY158" s="84">
        <v>0.32049684280491858</v>
      </c>
      <c r="AZ158" s="38">
        <v>16357</v>
      </c>
      <c r="BA158" s="84">
        <v>0.67950315719508148</v>
      </c>
      <c r="BB158" s="90"/>
      <c r="BD158" s="79"/>
      <c r="BE158" s="79"/>
      <c r="BF158" s="79"/>
      <c r="BG158" s="79"/>
      <c r="BH158" s="79"/>
      <c r="BI158" s="79"/>
      <c r="BJ158" s="79"/>
      <c r="BK158" s="79"/>
      <c r="BL158" s="79"/>
      <c r="BM158" s="79"/>
    </row>
    <row r="159" spans="1:65" s="12" customFormat="1" ht="13.5" customHeight="1">
      <c r="B159" s="263">
        <v>52</v>
      </c>
      <c r="C159" s="320" t="s">
        <v>4</v>
      </c>
      <c r="D159" s="74" t="s">
        <v>130</v>
      </c>
      <c r="E159" s="93">
        <v>9</v>
      </c>
      <c r="F159" s="73">
        <v>3</v>
      </c>
      <c r="G159" s="71">
        <f t="shared" si="102"/>
        <v>0.33333333333333331</v>
      </c>
      <c r="H159" s="73">
        <v>6</v>
      </c>
      <c r="I159" s="71">
        <f t="shared" si="103"/>
        <v>0.66666666666666663</v>
      </c>
      <c r="J159" s="93">
        <v>12</v>
      </c>
      <c r="K159" s="73">
        <v>2</v>
      </c>
      <c r="L159" s="71">
        <f t="shared" si="104"/>
        <v>0.16666666666666666</v>
      </c>
      <c r="M159" s="73">
        <v>10</v>
      </c>
      <c r="N159" s="71">
        <f t="shared" si="105"/>
        <v>0.83333333333333337</v>
      </c>
      <c r="O159" s="93">
        <v>6381</v>
      </c>
      <c r="P159" s="73">
        <v>2288</v>
      </c>
      <c r="Q159" s="71">
        <f t="shared" si="106"/>
        <v>0.35856448832471399</v>
      </c>
      <c r="R159" s="73">
        <v>4093</v>
      </c>
      <c r="S159" s="71">
        <f t="shared" si="107"/>
        <v>0.64143551167528601</v>
      </c>
      <c r="T159" s="93">
        <v>5638</v>
      </c>
      <c r="U159" s="73">
        <v>1867</v>
      </c>
      <c r="V159" s="71">
        <f t="shared" si="108"/>
        <v>0.33114579638169561</v>
      </c>
      <c r="W159" s="73">
        <v>3771</v>
      </c>
      <c r="X159" s="71">
        <f t="shared" si="109"/>
        <v>0.66885420361830439</v>
      </c>
      <c r="Y159" s="93">
        <v>3290</v>
      </c>
      <c r="Z159" s="73">
        <v>840</v>
      </c>
      <c r="AA159" s="71">
        <f t="shared" si="110"/>
        <v>0.25531914893617019</v>
      </c>
      <c r="AB159" s="73">
        <v>2450</v>
      </c>
      <c r="AC159" s="71">
        <f t="shared" si="111"/>
        <v>0.74468085106382975</v>
      </c>
      <c r="AD159" s="93">
        <v>1621</v>
      </c>
      <c r="AE159" s="73">
        <v>276</v>
      </c>
      <c r="AF159" s="71">
        <f t="shared" si="112"/>
        <v>0.17026526835286859</v>
      </c>
      <c r="AG159" s="73">
        <v>1345</v>
      </c>
      <c r="AH159" s="71">
        <f t="shared" si="113"/>
        <v>0.82973473164713141</v>
      </c>
      <c r="AI159" s="93">
        <v>582</v>
      </c>
      <c r="AJ159" s="73">
        <v>57</v>
      </c>
      <c r="AK159" s="71">
        <f t="shared" si="114"/>
        <v>9.7938144329896906E-2</v>
      </c>
      <c r="AL159" s="73">
        <v>525</v>
      </c>
      <c r="AM159" s="71">
        <f t="shared" si="115"/>
        <v>0.90206185567010311</v>
      </c>
      <c r="AN159" s="93">
        <f t="shared" si="116"/>
        <v>17533</v>
      </c>
      <c r="AO159" s="73">
        <f t="shared" si="117"/>
        <v>5333</v>
      </c>
      <c r="AP159" s="71">
        <f t="shared" si="118"/>
        <v>0.30416928078480582</v>
      </c>
      <c r="AQ159" s="72">
        <f t="shared" si="101"/>
        <v>12200</v>
      </c>
      <c r="AR159" s="71">
        <f t="shared" si="119"/>
        <v>0.69583071921519424</v>
      </c>
      <c r="AS159" s="90"/>
      <c r="AT159" s="263">
        <v>52</v>
      </c>
      <c r="AU159" s="320" t="s">
        <v>4</v>
      </c>
      <c r="AV159" s="11" t="s">
        <v>123</v>
      </c>
      <c r="AW159" s="204">
        <v>16610</v>
      </c>
      <c r="AX159" s="38">
        <v>4825</v>
      </c>
      <c r="AY159" s="84">
        <v>0.2904876580373269</v>
      </c>
      <c r="AZ159" s="38">
        <v>11785</v>
      </c>
      <c r="BA159" s="84">
        <v>0.7095123419626731</v>
      </c>
      <c r="BB159" s="90"/>
      <c r="BD159" s="79"/>
      <c r="BE159" s="79"/>
      <c r="BF159" s="79"/>
      <c r="BG159" s="79"/>
      <c r="BH159" s="79"/>
      <c r="BI159" s="79"/>
      <c r="BJ159" s="79"/>
      <c r="BK159" s="79"/>
      <c r="BL159" s="79"/>
      <c r="BM159" s="79"/>
    </row>
    <row r="160" spans="1:65" s="12" customFormat="1" ht="13.5" customHeight="1">
      <c r="B160" s="264"/>
      <c r="C160" s="321"/>
      <c r="D160" s="64" t="s">
        <v>129</v>
      </c>
      <c r="E160" s="94">
        <v>0</v>
      </c>
      <c r="F160" s="63">
        <v>0</v>
      </c>
      <c r="G160" s="61" t="str">
        <f t="shared" si="102"/>
        <v>-</v>
      </c>
      <c r="H160" s="63">
        <v>0</v>
      </c>
      <c r="I160" s="61" t="str">
        <f t="shared" si="103"/>
        <v>-</v>
      </c>
      <c r="J160" s="94">
        <v>0</v>
      </c>
      <c r="K160" s="63">
        <v>0</v>
      </c>
      <c r="L160" s="61" t="str">
        <f t="shared" si="104"/>
        <v>-</v>
      </c>
      <c r="M160" s="63">
        <v>0</v>
      </c>
      <c r="N160" s="61" t="str">
        <f t="shared" si="105"/>
        <v>-</v>
      </c>
      <c r="O160" s="94">
        <v>1585</v>
      </c>
      <c r="P160" s="63">
        <v>387</v>
      </c>
      <c r="Q160" s="61">
        <f t="shared" si="106"/>
        <v>0.24416403785488958</v>
      </c>
      <c r="R160" s="63">
        <v>1198</v>
      </c>
      <c r="S160" s="61">
        <f t="shared" si="107"/>
        <v>0.7558359621451104</v>
      </c>
      <c r="T160" s="94">
        <v>805</v>
      </c>
      <c r="U160" s="63">
        <v>183</v>
      </c>
      <c r="V160" s="61">
        <f t="shared" si="108"/>
        <v>0.22732919254658385</v>
      </c>
      <c r="W160" s="63">
        <v>622</v>
      </c>
      <c r="X160" s="61">
        <f t="shared" si="109"/>
        <v>0.7726708074534161</v>
      </c>
      <c r="Y160" s="94">
        <v>389</v>
      </c>
      <c r="Z160" s="63">
        <v>50</v>
      </c>
      <c r="AA160" s="61">
        <f t="shared" si="110"/>
        <v>0.12853470437017994</v>
      </c>
      <c r="AB160" s="63">
        <v>339</v>
      </c>
      <c r="AC160" s="61">
        <f t="shared" si="111"/>
        <v>0.87146529562982</v>
      </c>
      <c r="AD160" s="94">
        <v>210</v>
      </c>
      <c r="AE160" s="63">
        <v>9</v>
      </c>
      <c r="AF160" s="61">
        <f t="shared" si="112"/>
        <v>4.2857142857142858E-2</v>
      </c>
      <c r="AG160" s="63">
        <v>201</v>
      </c>
      <c r="AH160" s="61">
        <f t="shared" si="113"/>
        <v>0.95714285714285718</v>
      </c>
      <c r="AI160" s="94">
        <v>203</v>
      </c>
      <c r="AJ160" s="63">
        <v>1</v>
      </c>
      <c r="AK160" s="61">
        <f t="shared" si="114"/>
        <v>4.9261083743842365E-3</v>
      </c>
      <c r="AL160" s="63">
        <v>202</v>
      </c>
      <c r="AM160" s="61">
        <f t="shared" si="115"/>
        <v>0.99507389162561577</v>
      </c>
      <c r="AN160" s="94">
        <f t="shared" si="116"/>
        <v>3192</v>
      </c>
      <c r="AO160" s="63">
        <f t="shared" si="117"/>
        <v>630</v>
      </c>
      <c r="AP160" s="61">
        <f t="shared" si="118"/>
        <v>0.19736842105263158</v>
      </c>
      <c r="AQ160" s="62">
        <f t="shared" si="101"/>
        <v>2562</v>
      </c>
      <c r="AR160" s="61">
        <f t="shared" si="119"/>
        <v>0.80263157894736847</v>
      </c>
      <c r="AS160" s="90"/>
      <c r="AT160" s="264"/>
      <c r="AU160" s="321"/>
      <c r="AV160" s="11" t="s">
        <v>129</v>
      </c>
      <c r="AW160" s="204">
        <v>2840</v>
      </c>
      <c r="AX160" s="38">
        <v>596</v>
      </c>
      <c r="AY160" s="84">
        <v>0.20985915492957746</v>
      </c>
      <c r="AZ160" s="38">
        <v>2244</v>
      </c>
      <c r="BA160" s="84">
        <v>0.79014084507042248</v>
      </c>
      <c r="BB160" s="90"/>
      <c r="BD160" s="79"/>
      <c r="BE160" s="79"/>
      <c r="BF160" s="79"/>
      <c r="BG160" s="79"/>
      <c r="BH160" s="79"/>
      <c r="BI160" s="79"/>
      <c r="BJ160" s="79"/>
      <c r="BK160" s="79"/>
      <c r="BL160" s="79"/>
      <c r="BM160" s="79"/>
    </row>
    <row r="161" spans="1:65" s="12" customFormat="1" ht="13.5" customHeight="1">
      <c r="B161" s="265"/>
      <c r="C161" s="322"/>
      <c r="D161" s="70" t="s">
        <v>128</v>
      </c>
      <c r="E161" s="95">
        <v>9</v>
      </c>
      <c r="F161" s="69">
        <v>3</v>
      </c>
      <c r="G161" s="13">
        <f t="shared" si="102"/>
        <v>0.33333333333333331</v>
      </c>
      <c r="H161" s="69">
        <v>6</v>
      </c>
      <c r="I161" s="13">
        <f t="shared" si="103"/>
        <v>0.66666666666666663</v>
      </c>
      <c r="J161" s="95">
        <v>12</v>
      </c>
      <c r="K161" s="69">
        <v>2</v>
      </c>
      <c r="L161" s="13">
        <f t="shared" si="104"/>
        <v>0.16666666666666666</v>
      </c>
      <c r="M161" s="69">
        <v>10</v>
      </c>
      <c r="N161" s="13">
        <f t="shared" si="105"/>
        <v>0.83333333333333337</v>
      </c>
      <c r="O161" s="95">
        <v>7966</v>
      </c>
      <c r="P161" s="69">
        <v>2675</v>
      </c>
      <c r="Q161" s="13">
        <f t="shared" si="106"/>
        <v>0.33580215917650014</v>
      </c>
      <c r="R161" s="69">
        <v>5291</v>
      </c>
      <c r="S161" s="13">
        <f t="shared" si="107"/>
        <v>0.66419784082349986</v>
      </c>
      <c r="T161" s="95">
        <v>6443</v>
      </c>
      <c r="U161" s="69">
        <v>2050</v>
      </c>
      <c r="V161" s="13">
        <f t="shared" si="108"/>
        <v>0.31817476330901756</v>
      </c>
      <c r="W161" s="69">
        <v>4393</v>
      </c>
      <c r="X161" s="13">
        <f t="shared" si="109"/>
        <v>0.68182523669098249</v>
      </c>
      <c r="Y161" s="95">
        <v>3679</v>
      </c>
      <c r="Z161" s="69">
        <v>890</v>
      </c>
      <c r="AA161" s="13">
        <f t="shared" si="110"/>
        <v>0.24191356346833379</v>
      </c>
      <c r="AB161" s="69">
        <v>2789</v>
      </c>
      <c r="AC161" s="13">
        <f t="shared" si="111"/>
        <v>0.75808643653166619</v>
      </c>
      <c r="AD161" s="95">
        <v>1831</v>
      </c>
      <c r="AE161" s="69">
        <v>285</v>
      </c>
      <c r="AF161" s="13">
        <f t="shared" si="112"/>
        <v>0.15565264882577826</v>
      </c>
      <c r="AG161" s="69">
        <v>1546</v>
      </c>
      <c r="AH161" s="13">
        <f t="shared" si="113"/>
        <v>0.84434735117422177</v>
      </c>
      <c r="AI161" s="95">
        <v>785</v>
      </c>
      <c r="AJ161" s="69">
        <v>58</v>
      </c>
      <c r="AK161" s="13">
        <f t="shared" si="114"/>
        <v>7.3885350318471335E-2</v>
      </c>
      <c r="AL161" s="69">
        <v>727</v>
      </c>
      <c r="AM161" s="13">
        <f t="shared" si="115"/>
        <v>0.92611464968152868</v>
      </c>
      <c r="AN161" s="95">
        <f t="shared" si="116"/>
        <v>20725</v>
      </c>
      <c r="AO161" s="69">
        <f t="shared" si="117"/>
        <v>5963</v>
      </c>
      <c r="AP161" s="13">
        <f t="shared" si="118"/>
        <v>0.28772014475271412</v>
      </c>
      <c r="AQ161" s="33">
        <f t="shared" si="101"/>
        <v>14762</v>
      </c>
      <c r="AR161" s="13">
        <f t="shared" si="119"/>
        <v>0.71227985524728588</v>
      </c>
      <c r="AS161" s="90"/>
      <c r="AT161" s="265"/>
      <c r="AU161" s="322"/>
      <c r="AV161" s="147" t="s">
        <v>67</v>
      </c>
      <c r="AW161" s="204">
        <v>19450</v>
      </c>
      <c r="AX161" s="38">
        <v>5421</v>
      </c>
      <c r="AY161" s="84">
        <v>0.27871465295629821</v>
      </c>
      <c r="AZ161" s="38">
        <v>14029</v>
      </c>
      <c r="BA161" s="84">
        <v>0.72128534704370184</v>
      </c>
      <c r="BB161" s="90"/>
      <c r="BD161" s="79"/>
      <c r="BE161" s="79"/>
      <c r="BF161" s="79"/>
      <c r="BG161" s="79"/>
      <c r="BH161" s="79"/>
      <c r="BI161" s="79"/>
      <c r="BJ161" s="79"/>
      <c r="BK161" s="79"/>
      <c r="BL161" s="79"/>
      <c r="BM161" s="79"/>
    </row>
    <row r="162" spans="1:65" s="12" customFormat="1" ht="13.5" customHeight="1">
      <c r="B162" s="263">
        <v>53</v>
      </c>
      <c r="C162" s="320" t="s">
        <v>19</v>
      </c>
      <c r="D162" s="74" t="s">
        <v>130</v>
      </c>
      <c r="E162" s="93">
        <v>14</v>
      </c>
      <c r="F162" s="73">
        <v>3</v>
      </c>
      <c r="G162" s="71">
        <f t="shared" si="102"/>
        <v>0.21428571428571427</v>
      </c>
      <c r="H162" s="73">
        <v>11</v>
      </c>
      <c r="I162" s="71">
        <f t="shared" si="103"/>
        <v>0.7857142857142857</v>
      </c>
      <c r="J162" s="93">
        <v>47</v>
      </c>
      <c r="K162" s="73">
        <v>8</v>
      </c>
      <c r="L162" s="71">
        <f t="shared" si="104"/>
        <v>0.1702127659574468</v>
      </c>
      <c r="M162" s="73">
        <v>39</v>
      </c>
      <c r="N162" s="71">
        <f t="shared" si="105"/>
        <v>0.82978723404255317</v>
      </c>
      <c r="O162" s="93">
        <v>3695</v>
      </c>
      <c r="P162" s="73">
        <v>1303</v>
      </c>
      <c r="Q162" s="71">
        <f t="shared" si="106"/>
        <v>0.35263870094722599</v>
      </c>
      <c r="R162" s="73">
        <v>2392</v>
      </c>
      <c r="S162" s="71">
        <f t="shared" si="107"/>
        <v>0.64736129905277406</v>
      </c>
      <c r="T162" s="93">
        <v>3290</v>
      </c>
      <c r="U162" s="73">
        <v>989</v>
      </c>
      <c r="V162" s="71">
        <f t="shared" si="108"/>
        <v>0.30060790273556232</v>
      </c>
      <c r="W162" s="73">
        <v>2301</v>
      </c>
      <c r="X162" s="71">
        <f t="shared" si="109"/>
        <v>0.69939209726443774</v>
      </c>
      <c r="Y162" s="93">
        <v>1878</v>
      </c>
      <c r="Z162" s="73">
        <v>371</v>
      </c>
      <c r="AA162" s="71">
        <f t="shared" si="110"/>
        <v>0.19755058572949946</v>
      </c>
      <c r="AB162" s="73">
        <v>1507</v>
      </c>
      <c r="AC162" s="71">
        <f t="shared" si="111"/>
        <v>0.80244941427050054</v>
      </c>
      <c r="AD162" s="93">
        <v>799</v>
      </c>
      <c r="AE162" s="73">
        <v>127</v>
      </c>
      <c r="AF162" s="71">
        <f t="shared" si="112"/>
        <v>0.15894868585732166</v>
      </c>
      <c r="AG162" s="73">
        <v>672</v>
      </c>
      <c r="AH162" s="71">
        <f t="shared" si="113"/>
        <v>0.84105131414267831</v>
      </c>
      <c r="AI162" s="93">
        <v>226</v>
      </c>
      <c r="AJ162" s="73">
        <v>25</v>
      </c>
      <c r="AK162" s="71">
        <f t="shared" si="114"/>
        <v>0.11061946902654868</v>
      </c>
      <c r="AL162" s="73">
        <v>201</v>
      </c>
      <c r="AM162" s="71">
        <f t="shared" si="115"/>
        <v>0.88938053097345138</v>
      </c>
      <c r="AN162" s="93">
        <f t="shared" si="116"/>
        <v>9949</v>
      </c>
      <c r="AO162" s="73">
        <f t="shared" si="117"/>
        <v>2826</v>
      </c>
      <c r="AP162" s="71">
        <f t="shared" si="118"/>
        <v>0.2840486481053372</v>
      </c>
      <c r="AQ162" s="72">
        <f t="shared" si="101"/>
        <v>7123</v>
      </c>
      <c r="AR162" s="71">
        <f t="shared" si="119"/>
        <v>0.71595135189466275</v>
      </c>
      <c r="AS162" s="90"/>
      <c r="AT162" s="263">
        <v>53</v>
      </c>
      <c r="AU162" s="320" t="s">
        <v>19</v>
      </c>
      <c r="AV162" s="11" t="s">
        <v>123</v>
      </c>
      <c r="AW162" s="204">
        <v>9476</v>
      </c>
      <c r="AX162" s="38">
        <v>2359</v>
      </c>
      <c r="AY162" s="84">
        <v>0.24894470240607852</v>
      </c>
      <c r="AZ162" s="38">
        <v>7117</v>
      </c>
      <c r="BA162" s="84">
        <v>0.75105529759392153</v>
      </c>
      <c r="BB162" s="90"/>
      <c r="BD162" s="79"/>
      <c r="BE162" s="79"/>
      <c r="BF162" s="79"/>
      <c r="BG162" s="79"/>
      <c r="BH162" s="79"/>
      <c r="BI162" s="79"/>
      <c r="BJ162" s="79"/>
      <c r="BK162" s="79"/>
      <c r="BL162" s="79"/>
      <c r="BM162" s="79"/>
    </row>
    <row r="163" spans="1:65" s="12" customFormat="1" ht="13.5" customHeight="1">
      <c r="B163" s="264"/>
      <c r="C163" s="321"/>
      <c r="D163" s="64" t="s">
        <v>129</v>
      </c>
      <c r="E163" s="94">
        <v>0</v>
      </c>
      <c r="F163" s="63">
        <v>0</v>
      </c>
      <c r="G163" s="61" t="str">
        <f t="shared" si="102"/>
        <v>-</v>
      </c>
      <c r="H163" s="63">
        <v>0</v>
      </c>
      <c r="I163" s="61" t="str">
        <f t="shared" si="103"/>
        <v>-</v>
      </c>
      <c r="J163" s="94">
        <v>6</v>
      </c>
      <c r="K163" s="63">
        <v>1</v>
      </c>
      <c r="L163" s="61">
        <f t="shared" si="104"/>
        <v>0.16666666666666666</v>
      </c>
      <c r="M163" s="63">
        <v>5</v>
      </c>
      <c r="N163" s="61">
        <f t="shared" si="105"/>
        <v>0.83333333333333337</v>
      </c>
      <c r="O163" s="94">
        <v>784</v>
      </c>
      <c r="P163" s="63">
        <v>199</v>
      </c>
      <c r="Q163" s="61">
        <f t="shared" si="106"/>
        <v>0.25382653061224492</v>
      </c>
      <c r="R163" s="63">
        <v>585</v>
      </c>
      <c r="S163" s="61">
        <f t="shared" si="107"/>
        <v>0.74617346938775508</v>
      </c>
      <c r="T163" s="94">
        <v>387</v>
      </c>
      <c r="U163" s="63">
        <v>78</v>
      </c>
      <c r="V163" s="61">
        <f t="shared" si="108"/>
        <v>0.20155038759689922</v>
      </c>
      <c r="W163" s="63">
        <v>309</v>
      </c>
      <c r="X163" s="61">
        <f t="shared" si="109"/>
        <v>0.79844961240310075</v>
      </c>
      <c r="Y163" s="94">
        <v>227</v>
      </c>
      <c r="Z163" s="63">
        <v>31</v>
      </c>
      <c r="AA163" s="61">
        <f t="shared" si="110"/>
        <v>0.13656387665198239</v>
      </c>
      <c r="AB163" s="63">
        <v>196</v>
      </c>
      <c r="AC163" s="61">
        <f t="shared" si="111"/>
        <v>0.86343612334801767</v>
      </c>
      <c r="AD163" s="94">
        <v>146</v>
      </c>
      <c r="AE163" s="63">
        <v>10</v>
      </c>
      <c r="AF163" s="61">
        <f t="shared" si="112"/>
        <v>6.8493150684931503E-2</v>
      </c>
      <c r="AG163" s="63">
        <v>136</v>
      </c>
      <c r="AH163" s="61">
        <f t="shared" si="113"/>
        <v>0.93150684931506844</v>
      </c>
      <c r="AI163" s="94">
        <v>104</v>
      </c>
      <c r="AJ163" s="63">
        <v>2</v>
      </c>
      <c r="AK163" s="61">
        <f t="shared" si="114"/>
        <v>1.9230769230769232E-2</v>
      </c>
      <c r="AL163" s="63">
        <v>102</v>
      </c>
      <c r="AM163" s="61">
        <f t="shared" si="115"/>
        <v>0.98076923076923073</v>
      </c>
      <c r="AN163" s="94">
        <f t="shared" si="116"/>
        <v>1654</v>
      </c>
      <c r="AO163" s="63">
        <f t="shared" si="117"/>
        <v>321</v>
      </c>
      <c r="AP163" s="61">
        <f t="shared" si="118"/>
        <v>0.19407496977025393</v>
      </c>
      <c r="AQ163" s="62">
        <f t="shared" si="101"/>
        <v>1333</v>
      </c>
      <c r="AR163" s="61">
        <f t="shared" si="119"/>
        <v>0.80592503022974604</v>
      </c>
      <c r="AS163" s="90"/>
      <c r="AT163" s="264"/>
      <c r="AU163" s="321"/>
      <c r="AV163" s="11" t="s">
        <v>129</v>
      </c>
      <c r="AW163" s="204">
        <v>1386</v>
      </c>
      <c r="AX163" s="38">
        <v>236</v>
      </c>
      <c r="AY163" s="84">
        <v>0.17027417027417027</v>
      </c>
      <c r="AZ163" s="38">
        <v>1150</v>
      </c>
      <c r="BA163" s="84">
        <v>0.82972582972582976</v>
      </c>
      <c r="BB163" s="90"/>
      <c r="BD163" s="79"/>
      <c r="BE163" s="79"/>
      <c r="BF163" s="79"/>
      <c r="BG163" s="79"/>
      <c r="BH163" s="79"/>
      <c r="BI163" s="79"/>
      <c r="BJ163" s="79"/>
      <c r="BK163" s="79"/>
      <c r="BL163" s="79"/>
      <c r="BM163" s="79"/>
    </row>
    <row r="164" spans="1:65" s="12" customFormat="1" ht="13.5" customHeight="1">
      <c r="B164" s="265"/>
      <c r="C164" s="322"/>
      <c r="D164" s="70" t="s">
        <v>128</v>
      </c>
      <c r="E164" s="95">
        <v>14</v>
      </c>
      <c r="F164" s="69">
        <v>3</v>
      </c>
      <c r="G164" s="13">
        <f t="shared" si="102"/>
        <v>0.21428571428571427</v>
      </c>
      <c r="H164" s="69">
        <v>11</v>
      </c>
      <c r="I164" s="13">
        <f t="shared" si="103"/>
        <v>0.7857142857142857</v>
      </c>
      <c r="J164" s="95">
        <v>53</v>
      </c>
      <c r="K164" s="69">
        <v>9</v>
      </c>
      <c r="L164" s="13">
        <f t="shared" si="104"/>
        <v>0.16981132075471697</v>
      </c>
      <c r="M164" s="69">
        <v>44</v>
      </c>
      <c r="N164" s="13">
        <f t="shared" si="105"/>
        <v>0.83018867924528306</v>
      </c>
      <c r="O164" s="95">
        <v>4479</v>
      </c>
      <c r="P164" s="69">
        <v>1502</v>
      </c>
      <c r="Q164" s="13">
        <f t="shared" si="106"/>
        <v>0.33534271042643449</v>
      </c>
      <c r="R164" s="69">
        <v>2977</v>
      </c>
      <c r="S164" s="13">
        <f t="shared" si="107"/>
        <v>0.66465728957356551</v>
      </c>
      <c r="T164" s="95">
        <v>3677</v>
      </c>
      <c r="U164" s="69">
        <v>1067</v>
      </c>
      <c r="V164" s="13">
        <f t="shared" si="108"/>
        <v>0.29018221376121839</v>
      </c>
      <c r="W164" s="69">
        <v>2610</v>
      </c>
      <c r="X164" s="13">
        <f t="shared" si="109"/>
        <v>0.70981778623878167</v>
      </c>
      <c r="Y164" s="95">
        <v>2105</v>
      </c>
      <c r="Z164" s="69">
        <v>402</v>
      </c>
      <c r="AA164" s="13">
        <f t="shared" si="110"/>
        <v>0.19097387173396674</v>
      </c>
      <c r="AB164" s="69">
        <v>1703</v>
      </c>
      <c r="AC164" s="13">
        <f t="shared" si="111"/>
        <v>0.80902612826603326</v>
      </c>
      <c r="AD164" s="95">
        <v>945</v>
      </c>
      <c r="AE164" s="69">
        <v>137</v>
      </c>
      <c r="AF164" s="13">
        <f t="shared" si="112"/>
        <v>0.14497354497354498</v>
      </c>
      <c r="AG164" s="69">
        <v>808</v>
      </c>
      <c r="AH164" s="13">
        <f t="shared" si="113"/>
        <v>0.85502645502645502</v>
      </c>
      <c r="AI164" s="95">
        <v>330</v>
      </c>
      <c r="AJ164" s="69">
        <v>27</v>
      </c>
      <c r="AK164" s="13">
        <f t="shared" si="114"/>
        <v>8.1818181818181818E-2</v>
      </c>
      <c r="AL164" s="69">
        <v>303</v>
      </c>
      <c r="AM164" s="13">
        <f t="shared" si="115"/>
        <v>0.91818181818181821</v>
      </c>
      <c r="AN164" s="95">
        <f t="shared" si="116"/>
        <v>11603</v>
      </c>
      <c r="AO164" s="69">
        <f t="shared" si="117"/>
        <v>3147</v>
      </c>
      <c r="AP164" s="13">
        <f t="shared" si="118"/>
        <v>0.27122295957941911</v>
      </c>
      <c r="AQ164" s="33">
        <f t="shared" si="101"/>
        <v>8456</v>
      </c>
      <c r="AR164" s="13">
        <f t="shared" si="119"/>
        <v>0.72877704042058089</v>
      </c>
      <c r="AS164" s="90"/>
      <c r="AT164" s="265"/>
      <c r="AU164" s="322"/>
      <c r="AV164" s="147" t="s">
        <v>67</v>
      </c>
      <c r="AW164" s="204">
        <v>10862</v>
      </c>
      <c r="AX164" s="38">
        <v>2595</v>
      </c>
      <c r="AY164" s="84">
        <v>0.23890627877002393</v>
      </c>
      <c r="AZ164" s="38">
        <v>8267</v>
      </c>
      <c r="BA164" s="84">
        <v>0.76109372122997609</v>
      </c>
      <c r="BB164" s="90"/>
      <c r="BD164" s="79"/>
      <c r="BE164" s="79"/>
      <c r="BF164" s="79"/>
      <c r="BG164" s="79"/>
      <c r="BH164" s="79"/>
      <c r="BI164" s="79"/>
      <c r="BJ164" s="79"/>
      <c r="BK164" s="79"/>
      <c r="BL164" s="79"/>
      <c r="BM164" s="79"/>
    </row>
    <row r="165" spans="1:65" s="12" customFormat="1" ht="13.5" customHeight="1">
      <c r="B165" s="263">
        <v>54</v>
      </c>
      <c r="C165" s="320" t="s">
        <v>24</v>
      </c>
      <c r="D165" s="74" t="s">
        <v>130</v>
      </c>
      <c r="E165" s="93">
        <v>17</v>
      </c>
      <c r="F165" s="73">
        <v>5</v>
      </c>
      <c r="G165" s="71">
        <f t="shared" si="102"/>
        <v>0.29411764705882354</v>
      </c>
      <c r="H165" s="73">
        <v>12</v>
      </c>
      <c r="I165" s="71">
        <f t="shared" si="103"/>
        <v>0.70588235294117652</v>
      </c>
      <c r="J165" s="93">
        <v>70</v>
      </c>
      <c r="K165" s="73">
        <v>10</v>
      </c>
      <c r="L165" s="71">
        <f t="shared" si="104"/>
        <v>0.14285714285714285</v>
      </c>
      <c r="M165" s="73">
        <v>60</v>
      </c>
      <c r="N165" s="71">
        <f t="shared" si="105"/>
        <v>0.8571428571428571</v>
      </c>
      <c r="O165" s="93">
        <v>5904</v>
      </c>
      <c r="P165" s="73">
        <v>2289</v>
      </c>
      <c r="Q165" s="71">
        <f t="shared" si="106"/>
        <v>0.38770325203252032</v>
      </c>
      <c r="R165" s="73">
        <v>3615</v>
      </c>
      <c r="S165" s="71">
        <f t="shared" si="107"/>
        <v>0.61229674796747968</v>
      </c>
      <c r="T165" s="93">
        <v>5243</v>
      </c>
      <c r="U165" s="73">
        <v>1892</v>
      </c>
      <c r="V165" s="71">
        <f t="shared" si="108"/>
        <v>0.36086210185008583</v>
      </c>
      <c r="W165" s="73">
        <v>3351</v>
      </c>
      <c r="X165" s="71">
        <f t="shared" si="109"/>
        <v>0.63913789814991417</v>
      </c>
      <c r="Y165" s="93">
        <v>3064</v>
      </c>
      <c r="Z165" s="73">
        <v>787</v>
      </c>
      <c r="AA165" s="71">
        <f t="shared" si="110"/>
        <v>0.25685378590078328</v>
      </c>
      <c r="AB165" s="73">
        <v>2277</v>
      </c>
      <c r="AC165" s="71">
        <f t="shared" si="111"/>
        <v>0.74314621409921666</v>
      </c>
      <c r="AD165" s="93">
        <v>1373</v>
      </c>
      <c r="AE165" s="73">
        <v>268</v>
      </c>
      <c r="AF165" s="71">
        <f t="shared" si="112"/>
        <v>0.19519300801165332</v>
      </c>
      <c r="AG165" s="73">
        <v>1105</v>
      </c>
      <c r="AH165" s="71">
        <f t="shared" si="113"/>
        <v>0.80480699198834671</v>
      </c>
      <c r="AI165" s="93">
        <v>436</v>
      </c>
      <c r="AJ165" s="73">
        <v>64</v>
      </c>
      <c r="AK165" s="71">
        <f t="shared" si="114"/>
        <v>0.14678899082568808</v>
      </c>
      <c r="AL165" s="73">
        <v>372</v>
      </c>
      <c r="AM165" s="71">
        <f t="shared" si="115"/>
        <v>0.85321100917431192</v>
      </c>
      <c r="AN165" s="93">
        <f t="shared" si="116"/>
        <v>16107</v>
      </c>
      <c r="AO165" s="73">
        <f t="shared" si="117"/>
        <v>5315</v>
      </c>
      <c r="AP165" s="71">
        <f t="shared" si="118"/>
        <v>0.32998075370956725</v>
      </c>
      <c r="AQ165" s="72">
        <f t="shared" si="101"/>
        <v>10792</v>
      </c>
      <c r="AR165" s="71">
        <f t="shared" si="119"/>
        <v>0.67001924629043275</v>
      </c>
      <c r="AS165" s="90"/>
      <c r="AT165" s="263">
        <v>54</v>
      </c>
      <c r="AU165" s="320" t="s">
        <v>24</v>
      </c>
      <c r="AV165" s="11" t="s">
        <v>123</v>
      </c>
      <c r="AW165" s="204">
        <v>15279</v>
      </c>
      <c r="AX165" s="38">
        <v>4844</v>
      </c>
      <c r="AY165" s="84">
        <v>0.31703645526539698</v>
      </c>
      <c r="AZ165" s="38">
        <v>10435</v>
      </c>
      <c r="BA165" s="84">
        <v>0.68296354473460308</v>
      </c>
      <c r="BB165" s="90"/>
      <c r="BD165" s="79"/>
      <c r="BE165" s="79"/>
      <c r="BF165" s="79"/>
      <c r="BG165" s="79"/>
      <c r="BH165" s="79"/>
      <c r="BI165" s="79"/>
      <c r="BJ165" s="79"/>
      <c r="BK165" s="79"/>
      <c r="BL165" s="79"/>
      <c r="BM165" s="79"/>
    </row>
    <row r="166" spans="1:65" s="12" customFormat="1" ht="13.5" customHeight="1">
      <c r="A166" s="75"/>
      <c r="B166" s="264"/>
      <c r="C166" s="321"/>
      <c r="D166" s="64" t="s">
        <v>129</v>
      </c>
      <c r="E166" s="94">
        <v>2</v>
      </c>
      <c r="F166" s="63">
        <v>0</v>
      </c>
      <c r="G166" s="61">
        <f t="shared" si="102"/>
        <v>0</v>
      </c>
      <c r="H166" s="63">
        <v>2</v>
      </c>
      <c r="I166" s="61">
        <f t="shared" si="103"/>
        <v>1</v>
      </c>
      <c r="J166" s="94">
        <v>11</v>
      </c>
      <c r="K166" s="63">
        <v>0</v>
      </c>
      <c r="L166" s="61">
        <f t="shared" si="104"/>
        <v>0</v>
      </c>
      <c r="M166" s="63">
        <v>11</v>
      </c>
      <c r="N166" s="61">
        <f t="shared" si="105"/>
        <v>1</v>
      </c>
      <c r="O166" s="94">
        <v>1317</v>
      </c>
      <c r="P166" s="63">
        <v>323</v>
      </c>
      <c r="Q166" s="61">
        <f t="shared" si="106"/>
        <v>0.24525436598329536</v>
      </c>
      <c r="R166" s="63">
        <v>994</v>
      </c>
      <c r="S166" s="61">
        <f t="shared" si="107"/>
        <v>0.75474563401670458</v>
      </c>
      <c r="T166" s="94">
        <v>737</v>
      </c>
      <c r="U166" s="63">
        <v>185</v>
      </c>
      <c r="V166" s="61">
        <f t="shared" si="108"/>
        <v>0.25101763907734059</v>
      </c>
      <c r="W166" s="63">
        <v>552</v>
      </c>
      <c r="X166" s="61">
        <f t="shared" si="109"/>
        <v>0.74898236092265946</v>
      </c>
      <c r="Y166" s="94">
        <v>390</v>
      </c>
      <c r="Z166" s="63">
        <v>64</v>
      </c>
      <c r="AA166" s="61">
        <f t="shared" si="110"/>
        <v>0.1641025641025641</v>
      </c>
      <c r="AB166" s="63">
        <v>326</v>
      </c>
      <c r="AC166" s="61">
        <f t="shared" si="111"/>
        <v>0.83589743589743593</v>
      </c>
      <c r="AD166" s="94">
        <v>256</v>
      </c>
      <c r="AE166" s="63">
        <v>14</v>
      </c>
      <c r="AF166" s="61">
        <f t="shared" si="112"/>
        <v>5.46875E-2</v>
      </c>
      <c r="AG166" s="63">
        <v>242</v>
      </c>
      <c r="AH166" s="61">
        <f t="shared" si="113"/>
        <v>0.9453125</v>
      </c>
      <c r="AI166" s="94">
        <v>178</v>
      </c>
      <c r="AJ166" s="63">
        <v>2</v>
      </c>
      <c r="AK166" s="61">
        <f t="shared" si="114"/>
        <v>1.1235955056179775E-2</v>
      </c>
      <c r="AL166" s="63">
        <v>176</v>
      </c>
      <c r="AM166" s="61">
        <f t="shared" si="115"/>
        <v>0.9887640449438202</v>
      </c>
      <c r="AN166" s="94">
        <f t="shared" si="116"/>
        <v>2891</v>
      </c>
      <c r="AO166" s="63">
        <f t="shared" si="117"/>
        <v>588</v>
      </c>
      <c r="AP166" s="61">
        <f t="shared" si="118"/>
        <v>0.20338983050847459</v>
      </c>
      <c r="AQ166" s="62">
        <f t="shared" si="101"/>
        <v>2303</v>
      </c>
      <c r="AR166" s="61">
        <f t="shared" si="119"/>
        <v>0.79661016949152541</v>
      </c>
      <c r="AS166" s="90"/>
      <c r="AT166" s="264"/>
      <c r="AU166" s="321"/>
      <c r="AV166" s="11" t="s">
        <v>129</v>
      </c>
      <c r="AW166" s="204">
        <v>2579</v>
      </c>
      <c r="AX166" s="38">
        <v>582</v>
      </c>
      <c r="AY166" s="84">
        <v>0.22566886390073673</v>
      </c>
      <c r="AZ166" s="38">
        <v>1997</v>
      </c>
      <c r="BA166" s="84">
        <v>0.7743311360992633</v>
      </c>
      <c r="BB166" s="90"/>
      <c r="BD166" s="79"/>
      <c r="BE166" s="79"/>
      <c r="BF166" s="79"/>
      <c r="BG166" s="79"/>
      <c r="BH166" s="79"/>
      <c r="BI166" s="79"/>
      <c r="BJ166" s="79"/>
      <c r="BK166" s="79"/>
      <c r="BL166" s="79"/>
      <c r="BM166" s="79"/>
    </row>
    <row r="167" spans="1:65" s="12" customFormat="1" ht="13.5" customHeight="1">
      <c r="A167" s="75"/>
      <c r="B167" s="265"/>
      <c r="C167" s="322"/>
      <c r="D167" s="70" t="s">
        <v>128</v>
      </c>
      <c r="E167" s="95">
        <v>19</v>
      </c>
      <c r="F167" s="69">
        <v>5</v>
      </c>
      <c r="G167" s="13">
        <f t="shared" si="102"/>
        <v>0.26315789473684209</v>
      </c>
      <c r="H167" s="69">
        <v>14</v>
      </c>
      <c r="I167" s="13">
        <f t="shared" si="103"/>
        <v>0.73684210526315785</v>
      </c>
      <c r="J167" s="95">
        <v>81</v>
      </c>
      <c r="K167" s="69">
        <v>10</v>
      </c>
      <c r="L167" s="13">
        <f t="shared" si="104"/>
        <v>0.12345679012345678</v>
      </c>
      <c r="M167" s="69">
        <v>71</v>
      </c>
      <c r="N167" s="13">
        <f t="shared" si="105"/>
        <v>0.87654320987654322</v>
      </c>
      <c r="O167" s="95">
        <v>7221</v>
      </c>
      <c r="P167" s="69">
        <v>2612</v>
      </c>
      <c r="Q167" s="13">
        <f t="shared" si="106"/>
        <v>0.3617227530812907</v>
      </c>
      <c r="R167" s="69">
        <v>4609</v>
      </c>
      <c r="S167" s="13">
        <f t="shared" si="107"/>
        <v>0.63827724691870935</v>
      </c>
      <c r="T167" s="95">
        <v>5980</v>
      </c>
      <c r="U167" s="69">
        <v>2077</v>
      </c>
      <c r="V167" s="13">
        <f t="shared" si="108"/>
        <v>0.34732441471571907</v>
      </c>
      <c r="W167" s="69">
        <v>3903</v>
      </c>
      <c r="X167" s="13">
        <f t="shared" si="109"/>
        <v>0.65267558528428093</v>
      </c>
      <c r="Y167" s="95">
        <v>3454</v>
      </c>
      <c r="Z167" s="69">
        <v>851</v>
      </c>
      <c r="AA167" s="13">
        <f t="shared" si="110"/>
        <v>0.24638100752750433</v>
      </c>
      <c r="AB167" s="69">
        <v>2603</v>
      </c>
      <c r="AC167" s="13">
        <f t="shared" si="111"/>
        <v>0.75361899247249564</v>
      </c>
      <c r="AD167" s="95">
        <v>1629</v>
      </c>
      <c r="AE167" s="69">
        <v>282</v>
      </c>
      <c r="AF167" s="13">
        <f t="shared" si="112"/>
        <v>0.17311233885819521</v>
      </c>
      <c r="AG167" s="69">
        <v>1347</v>
      </c>
      <c r="AH167" s="13">
        <f t="shared" si="113"/>
        <v>0.82688766114180479</v>
      </c>
      <c r="AI167" s="95">
        <v>614</v>
      </c>
      <c r="AJ167" s="69">
        <v>66</v>
      </c>
      <c r="AK167" s="13">
        <f t="shared" si="114"/>
        <v>0.10749185667752444</v>
      </c>
      <c r="AL167" s="69">
        <v>548</v>
      </c>
      <c r="AM167" s="13">
        <f t="shared" si="115"/>
        <v>0.89250814332247552</v>
      </c>
      <c r="AN167" s="95">
        <f t="shared" si="116"/>
        <v>18998</v>
      </c>
      <c r="AO167" s="69">
        <f t="shared" si="117"/>
        <v>5903</v>
      </c>
      <c r="AP167" s="13">
        <f t="shared" si="118"/>
        <v>0.31071691757027053</v>
      </c>
      <c r="AQ167" s="33">
        <f t="shared" si="101"/>
        <v>13095</v>
      </c>
      <c r="AR167" s="13">
        <f t="shared" si="119"/>
        <v>0.68928308242972947</v>
      </c>
      <c r="AS167" s="90"/>
      <c r="AT167" s="265"/>
      <c r="AU167" s="322"/>
      <c r="AV167" s="147" t="s">
        <v>67</v>
      </c>
      <c r="AW167" s="204">
        <v>17858</v>
      </c>
      <c r="AX167" s="38">
        <v>5426</v>
      </c>
      <c r="AY167" s="84">
        <v>0.30384141561205064</v>
      </c>
      <c r="AZ167" s="38">
        <v>12432</v>
      </c>
      <c r="BA167" s="84">
        <v>0.69615858438794942</v>
      </c>
      <c r="BB167" s="90"/>
      <c r="BD167" s="2"/>
      <c r="BE167" s="80"/>
      <c r="BF167" s="80"/>
      <c r="BG167" s="80"/>
      <c r="BH167" s="80"/>
      <c r="BI167" s="80"/>
      <c r="BJ167" s="80"/>
      <c r="BK167" s="80"/>
      <c r="BL167" s="80"/>
      <c r="BM167" s="79"/>
    </row>
    <row r="168" spans="1:65" s="12" customFormat="1" ht="13.5" customHeight="1">
      <c r="A168" s="75"/>
      <c r="B168" s="263">
        <v>55</v>
      </c>
      <c r="C168" s="320" t="s">
        <v>15</v>
      </c>
      <c r="D168" s="74" t="s">
        <v>130</v>
      </c>
      <c r="E168" s="93">
        <v>20</v>
      </c>
      <c r="F168" s="73">
        <v>4</v>
      </c>
      <c r="G168" s="71">
        <f t="shared" si="102"/>
        <v>0.2</v>
      </c>
      <c r="H168" s="73">
        <v>16</v>
      </c>
      <c r="I168" s="71">
        <f t="shared" si="103"/>
        <v>0.8</v>
      </c>
      <c r="J168" s="93">
        <v>63</v>
      </c>
      <c r="K168" s="73">
        <v>13</v>
      </c>
      <c r="L168" s="71">
        <f t="shared" si="104"/>
        <v>0.20634920634920634</v>
      </c>
      <c r="M168" s="73">
        <v>50</v>
      </c>
      <c r="N168" s="71">
        <f t="shared" si="105"/>
        <v>0.79365079365079361</v>
      </c>
      <c r="O168" s="93">
        <v>5976</v>
      </c>
      <c r="P168" s="73">
        <v>1893</v>
      </c>
      <c r="Q168" s="71">
        <f t="shared" si="106"/>
        <v>0.31676706827309237</v>
      </c>
      <c r="R168" s="73">
        <v>4083</v>
      </c>
      <c r="S168" s="71">
        <f t="shared" si="107"/>
        <v>0.68323293172690758</v>
      </c>
      <c r="T168" s="93">
        <v>5783</v>
      </c>
      <c r="U168" s="73">
        <v>1784</v>
      </c>
      <c r="V168" s="71">
        <f t="shared" si="108"/>
        <v>0.30849040290506657</v>
      </c>
      <c r="W168" s="73">
        <v>3999</v>
      </c>
      <c r="X168" s="71">
        <f t="shared" si="109"/>
        <v>0.69150959709493343</v>
      </c>
      <c r="Y168" s="93">
        <v>3345</v>
      </c>
      <c r="Z168" s="73">
        <v>808</v>
      </c>
      <c r="AA168" s="71">
        <f t="shared" si="110"/>
        <v>0.24155455904334827</v>
      </c>
      <c r="AB168" s="73">
        <v>2537</v>
      </c>
      <c r="AC168" s="71">
        <f t="shared" si="111"/>
        <v>0.75844544095665167</v>
      </c>
      <c r="AD168" s="93">
        <v>1253</v>
      </c>
      <c r="AE168" s="73">
        <v>209</v>
      </c>
      <c r="AF168" s="71">
        <f t="shared" si="112"/>
        <v>0.16679968076616122</v>
      </c>
      <c r="AG168" s="73">
        <v>1044</v>
      </c>
      <c r="AH168" s="71">
        <f t="shared" si="113"/>
        <v>0.83320031923383875</v>
      </c>
      <c r="AI168" s="93">
        <v>306</v>
      </c>
      <c r="AJ168" s="73">
        <v>32</v>
      </c>
      <c r="AK168" s="71">
        <f t="shared" si="114"/>
        <v>0.10457516339869281</v>
      </c>
      <c r="AL168" s="73">
        <v>274</v>
      </c>
      <c r="AM168" s="71">
        <f t="shared" si="115"/>
        <v>0.89542483660130723</v>
      </c>
      <c r="AN168" s="93">
        <f t="shared" si="116"/>
        <v>16746</v>
      </c>
      <c r="AO168" s="73">
        <f t="shared" si="117"/>
        <v>4743</v>
      </c>
      <c r="AP168" s="71">
        <f t="shared" si="118"/>
        <v>0.28323181655320673</v>
      </c>
      <c r="AQ168" s="72">
        <f t="shared" si="101"/>
        <v>12003</v>
      </c>
      <c r="AR168" s="71">
        <f t="shared" si="119"/>
        <v>0.71676818344679327</v>
      </c>
      <c r="AS168" s="90"/>
      <c r="AT168" s="263">
        <v>55</v>
      </c>
      <c r="AU168" s="320" t="s">
        <v>15</v>
      </c>
      <c r="AV168" s="11" t="s">
        <v>123</v>
      </c>
      <c r="AW168" s="204">
        <v>16173</v>
      </c>
      <c r="AX168" s="38">
        <v>4503</v>
      </c>
      <c r="AY168" s="84">
        <v>0.27842700797625675</v>
      </c>
      <c r="AZ168" s="38">
        <v>11670</v>
      </c>
      <c r="BA168" s="84">
        <v>0.72157299202374325</v>
      </c>
      <c r="BB168" s="90"/>
      <c r="BD168" s="81"/>
      <c r="BE168" s="80"/>
      <c r="BF168" s="80"/>
      <c r="BG168" s="80"/>
      <c r="BH168" s="80"/>
      <c r="BI168" s="80"/>
      <c r="BJ168" s="80"/>
      <c r="BK168" s="80"/>
      <c r="BL168" s="80"/>
      <c r="BM168" s="79"/>
    </row>
    <row r="169" spans="1:65" s="12" customFormat="1" ht="13.5" customHeight="1">
      <c r="A169" s="75"/>
      <c r="B169" s="264"/>
      <c r="C169" s="321"/>
      <c r="D169" s="64" t="s">
        <v>129</v>
      </c>
      <c r="E169" s="94">
        <v>0</v>
      </c>
      <c r="F169" s="63">
        <v>0</v>
      </c>
      <c r="G169" s="61" t="str">
        <f t="shared" si="102"/>
        <v>-</v>
      </c>
      <c r="H169" s="63">
        <v>0</v>
      </c>
      <c r="I169" s="61" t="str">
        <f t="shared" si="103"/>
        <v>-</v>
      </c>
      <c r="J169" s="94">
        <v>8</v>
      </c>
      <c r="K169" s="63">
        <v>0</v>
      </c>
      <c r="L169" s="61">
        <f t="shared" si="104"/>
        <v>0</v>
      </c>
      <c r="M169" s="63">
        <v>8</v>
      </c>
      <c r="N169" s="61">
        <f t="shared" si="105"/>
        <v>1</v>
      </c>
      <c r="O169" s="94">
        <v>1294</v>
      </c>
      <c r="P169" s="63">
        <v>201</v>
      </c>
      <c r="Q169" s="61">
        <f t="shared" si="106"/>
        <v>0.15533230293663061</v>
      </c>
      <c r="R169" s="63">
        <v>1093</v>
      </c>
      <c r="S169" s="61">
        <f t="shared" si="107"/>
        <v>0.84466769706336942</v>
      </c>
      <c r="T169" s="94">
        <v>746</v>
      </c>
      <c r="U169" s="63">
        <v>115</v>
      </c>
      <c r="V169" s="61">
        <f t="shared" si="108"/>
        <v>0.15415549597855227</v>
      </c>
      <c r="W169" s="63">
        <v>631</v>
      </c>
      <c r="X169" s="61">
        <f t="shared" si="109"/>
        <v>0.84584450402144773</v>
      </c>
      <c r="Y169" s="94">
        <v>409</v>
      </c>
      <c r="Z169" s="63">
        <v>39</v>
      </c>
      <c r="AA169" s="61">
        <f t="shared" si="110"/>
        <v>9.5354523227383858E-2</v>
      </c>
      <c r="AB169" s="63">
        <v>370</v>
      </c>
      <c r="AC169" s="61">
        <f t="shared" si="111"/>
        <v>0.90464547677261609</v>
      </c>
      <c r="AD169" s="94">
        <v>234</v>
      </c>
      <c r="AE169" s="63">
        <v>10</v>
      </c>
      <c r="AF169" s="61">
        <f t="shared" si="112"/>
        <v>4.2735042735042736E-2</v>
      </c>
      <c r="AG169" s="63">
        <v>224</v>
      </c>
      <c r="AH169" s="61">
        <f t="shared" si="113"/>
        <v>0.95726495726495731</v>
      </c>
      <c r="AI169" s="94">
        <v>142</v>
      </c>
      <c r="AJ169" s="63">
        <v>1</v>
      </c>
      <c r="AK169" s="61">
        <f t="shared" si="114"/>
        <v>7.0422535211267607E-3</v>
      </c>
      <c r="AL169" s="63">
        <v>141</v>
      </c>
      <c r="AM169" s="61">
        <f t="shared" si="115"/>
        <v>0.99295774647887325</v>
      </c>
      <c r="AN169" s="94">
        <f t="shared" si="116"/>
        <v>2833</v>
      </c>
      <c r="AO169" s="63">
        <f t="shared" si="117"/>
        <v>366</v>
      </c>
      <c r="AP169" s="61">
        <f t="shared" si="118"/>
        <v>0.1291916696081892</v>
      </c>
      <c r="AQ169" s="62">
        <f t="shared" si="101"/>
        <v>2467</v>
      </c>
      <c r="AR169" s="61">
        <f t="shared" si="119"/>
        <v>0.87080833039181083</v>
      </c>
      <c r="AS169" s="90"/>
      <c r="AT169" s="264"/>
      <c r="AU169" s="321"/>
      <c r="AV169" s="11" t="s">
        <v>129</v>
      </c>
      <c r="AW169" s="204">
        <v>2395</v>
      </c>
      <c r="AX169" s="38">
        <v>349</v>
      </c>
      <c r="AY169" s="84">
        <v>0.14572025052192067</v>
      </c>
      <c r="AZ169" s="38">
        <v>2046</v>
      </c>
      <c r="BA169" s="84">
        <v>0.85427974947807939</v>
      </c>
      <c r="BB169" s="90"/>
      <c r="BD169" s="81"/>
      <c r="BE169" s="80"/>
      <c r="BF169" s="80"/>
      <c r="BG169" s="80"/>
      <c r="BH169" s="80"/>
      <c r="BI169" s="80"/>
      <c r="BJ169" s="80"/>
      <c r="BK169" s="80"/>
      <c r="BL169" s="80"/>
      <c r="BM169" s="79"/>
    </row>
    <row r="170" spans="1:65" s="12" customFormat="1" ht="13.5" customHeight="1">
      <c r="A170" s="75"/>
      <c r="B170" s="265"/>
      <c r="C170" s="322"/>
      <c r="D170" s="70" t="s">
        <v>128</v>
      </c>
      <c r="E170" s="95">
        <v>20</v>
      </c>
      <c r="F170" s="69">
        <v>4</v>
      </c>
      <c r="G170" s="13">
        <f t="shared" si="102"/>
        <v>0.2</v>
      </c>
      <c r="H170" s="69">
        <v>16</v>
      </c>
      <c r="I170" s="13">
        <f t="shared" si="103"/>
        <v>0.8</v>
      </c>
      <c r="J170" s="95">
        <v>71</v>
      </c>
      <c r="K170" s="69">
        <v>13</v>
      </c>
      <c r="L170" s="13">
        <f t="shared" si="104"/>
        <v>0.18309859154929578</v>
      </c>
      <c r="M170" s="69">
        <v>58</v>
      </c>
      <c r="N170" s="13">
        <f t="shared" si="105"/>
        <v>0.81690140845070425</v>
      </c>
      <c r="O170" s="95">
        <v>7270</v>
      </c>
      <c r="P170" s="69">
        <v>2094</v>
      </c>
      <c r="Q170" s="13">
        <f t="shared" si="106"/>
        <v>0.28803301237964235</v>
      </c>
      <c r="R170" s="69">
        <v>5176</v>
      </c>
      <c r="S170" s="13">
        <f t="shared" si="107"/>
        <v>0.71196698762035759</v>
      </c>
      <c r="T170" s="95">
        <v>6529</v>
      </c>
      <c r="U170" s="69">
        <v>1899</v>
      </c>
      <c r="V170" s="13">
        <f t="shared" si="108"/>
        <v>0.29085618011946701</v>
      </c>
      <c r="W170" s="69">
        <v>4630</v>
      </c>
      <c r="X170" s="13">
        <f t="shared" si="109"/>
        <v>0.70914381988053299</v>
      </c>
      <c r="Y170" s="95">
        <v>3754</v>
      </c>
      <c r="Z170" s="69">
        <v>847</v>
      </c>
      <c r="AA170" s="13">
        <f t="shared" si="110"/>
        <v>0.22562599893446991</v>
      </c>
      <c r="AB170" s="69">
        <v>2907</v>
      </c>
      <c r="AC170" s="13">
        <f t="shared" si="111"/>
        <v>0.77437400106553012</v>
      </c>
      <c r="AD170" s="95">
        <v>1487</v>
      </c>
      <c r="AE170" s="69">
        <v>219</v>
      </c>
      <c r="AF170" s="13">
        <f t="shared" si="112"/>
        <v>0.1472763954270343</v>
      </c>
      <c r="AG170" s="69">
        <v>1268</v>
      </c>
      <c r="AH170" s="13">
        <f t="shared" si="113"/>
        <v>0.8527236045729657</v>
      </c>
      <c r="AI170" s="95">
        <v>448</v>
      </c>
      <c r="AJ170" s="69">
        <v>33</v>
      </c>
      <c r="AK170" s="13">
        <f t="shared" si="114"/>
        <v>7.3660714285714288E-2</v>
      </c>
      <c r="AL170" s="69">
        <v>415</v>
      </c>
      <c r="AM170" s="13">
        <f t="shared" si="115"/>
        <v>0.9263392857142857</v>
      </c>
      <c r="AN170" s="95">
        <f t="shared" si="116"/>
        <v>19579</v>
      </c>
      <c r="AO170" s="69">
        <f t="shared" si="117"/>
        <v>5109</v>
      </c>
      <c r="AP170" s="13">
        <f t="shared" si="118"/>
        <v>0.26094284692783082</v>
      </c>
      <c r="AQ170" s="33">
        <f t="shared" si="101"/>
        <v>14470</v>
      </c>
      <c r="AR170" s="13">
        <f t="shared" si="119"/>
        <v>0.73905715307216913</v>
      </c>
      <c r="AS170" s="90"/>
      <c r="AT170" s="265"/>
      <c r="AU170" s="322"/>
      <c r="AV170" s="147" t="s">
        <v>67</v>
      </c>
      <c r="AW170" s="204">
        <v>18568</v>
      </c>
      <c r="AX170" s="38">
        <v>4852</v>
      </c>
      <c r="AY170" s="84">
        <v>0.26130978026712626</v>
      </c>
      <c r="AZ170" s="38">
        <v>13716</v>
      </c>
      <c r="BA170" s="84">
        <v>0.73869021973287374</v>
      </c>
      <c r="BB170" s="90"/>
      <c r="BD170" s="81"/>
      <c r="BE170" s="80"/>
      <c r="BF170" s="80"/>
      <c r="BG170" s="80"/>
      <c r="BH170" s="80"/>
      <c r="BI170" s="80"/>
      <c r="BJ170" s="80"/>
      <c r="BK170" s="80"/>
      <c r="BL170" s="80"/>
      <c r="BM170" s="79"/>
    </row>
    <row r="171" spans="1:65" s="12" customFormat="1" ht="13.5" customHeight="1">
      <c r="B171" s="263">
        <v>56</v>
      </c>
      <c r="C171" s="320" t="s">
        <v>9</v>
      </c>
      <c r="D171" s="74" t="s">
        <v>130</v>
      </c>
      <c r="E171" s="93">
        <v>3</v>
      </c>
      <c r="F171" s="73">
        <v>0</v>
      </c>
      <c r="G171" s="71">
        <f t="shared" si="102"/>
        <v>0</v>
      </c>
      <c r="H171" s="73">
        <v>3</v>
      </c>
      <c r="I171" s="71">
        <f t="shared" si="103"/>
        <v>1</v>
      </c>
      <c r="J171" s="93">
        <v>36</v>
      </c>
      <c r="K171" s="73">
        <v>7</v>
      </c>
      <c r="L171" s="71">
        <f t="shared" si="104"/>
        <v>0.19444444444444445</v>
      </c>
      <c r="M171" s="73">
        <v>29</v>
      </c>
      <c r="N171" s="71">
        <f t="shared" si="105"/>
        <v>0.80555555555555558</v>
      </c>
      <c r="O171" s="93">
        <v>4285</v>
      </c>
      <c r="P171" s="73">
        <v>1017</v>
      </c>
      <c r="Q171" s="71">
        <f t="shared" si="106"/>
        <v>0.23733955659276545</v>
      </c>
      <c r="R171" s="73">
        <v>3268</v>
      </c>
      <c r="S171" s="71">
        <f t="shared" si="107"/>
        <v>0.76266044340723449</v>
      </c>
      <c r="T171" s="93">
        <v>3733</v>
      </c>
      <c r="U171" s="73">
        <v>739</v>
      </c>
      <c r="V171" s="71">
        <f t="shared" si="108"/>
        <v>0.1979641039378516</v>
      </c>
      <c r="W171" s="73">
        <v>2994</v>
      </c>
      <c r="X171" s="71">
        <f t="shared" si="109"/>
        <v>0.80203589606214842</v>
      </c>
      <c r="Y171" s="93">
        <v>1964</v>
      </c>
      <c r="Z171" s="73">
        <v>262</v>
      </c>
      <c r="AA171" s="71">
        <f t="shared" si="110"/>
        <v>0.13340122199592669</v>
      </c>
      <c r="AB171" s="73">
        <v>1702</v>
      </c>
      <c r="AC171" s="71">
        <f t="shared" si="111"/>
        <v>0.86659877800407337</v>
      </c>
      <c r="AD171" s="93">
        <v>735</v>
      </c>
      <c r="AE171" s="73">
        <v>69</v>
      </c>
      <c r="AF171" s="71">
        <f t="shared" si="112"/>
        <v>9.3877551020408165E-2</v>
      </c>
      <c r="AG171" s="73">
        <v>666</v>
      </c>
      <c r="AH171" s="71">
        <f t="shared" si="113"/>
        <v>0.90612244897959182</v>
      </c>
      <c r="AI171" s="93">
        <v>217</v>
      </c>
      <c r="AJ171" s="73">
        <v>10</v>
      </c>
      <c r="AK171" s="71">
        <f t="shared" si="114"/>
        <v>4.6082949308755762E-2</v>
      </c>
      <c r="AL171" s="73">
        <v>207</v>
      </c>
      <c r="AM171" s="71">
        <f t="shared" si="115"/>
        <v>0.95391705069124422</v>
      </c>
      <c r="AN171" s="93">
        <f t="shared" si="116"/>
        <v>10973</v>
      </c>
      <c r="AO171" s="73">
        <f t="shared" si="117"/>
        <v>2104</v>
      </c>
      <c r="AP171" s="71">
        <f t="shared" si="118"/>
        <v>0.19174337009022147</v>
      </c>
      <c r="AQ171" s="73">
        <f t="shared" si="101"/>
        <v>8869</v>
      </c>
      <c r="AR171" s="71">
        <f t="shared" si="119"/>
        <v>0.80825662990977853</v>
      </c>
      <c r="AS171" s="90"/>
      <c r="AT171" s="263">
        <v>56</v>
      </c>
      <c r="AU171" s="320" t="s">
        <v>9</v>
      </c>
      <c r="AV171" s="11" t="s">
        <v>123</v>
      </c>
      <c r="AW171" s="204">
        <v>10450</v>
      </c>
      <c r="AX171" s="38">
        <v>1847</v>
      </c>
      <c r="AY171" s="84">
        <v>0.1767464114832536</v>
      </c>
      <c r="AZ171" s="38">
        <v>8603</v>
      </c>
      <c r="BA171" s="84">
        <v>0.82325358851674646</v>
      </c>
      <c r="BB171" s="90"/>
      <c r="BD171" s="81"/>
      <c r="BE171" s="80"/>
      <c r="BF171" s="80"/>
      <c r="BG171" s="80"/>
      <c r="BH171" s="80"/>
      <c r="BI171" s="80"/>
      <c r="BJ171" s="80"/>
      <c r="BK171" s="80"/>
      <c r="BL171" s="80"/>
      <c r="BM171" s="79"/>
    </row>
    <row r="172" spans="1:65" s="12" customFormat="1" ht="13.5" customHeight="1">
      <c r="B172" s="264"/>
      <c r="C172" s="321"/>
      <c r="D172" s="64" t="s">
        <v>129</v>
      </c>
      <c r="E172" s="94">
        <v>1</v>
      </c>
      <c r="F172" s="63">
        <v>0</v>
      </c>
      <c r="G172" s="61">
        <f t="shared" si="102"/>
        <v>0</v>
      </c>
      <c r="H172" s="63">
        <v>1</v>
      </c>
      <c r="I172" s="61">
        <f t="shared" si="103"/>
        <v>1</v>
      </c>
      <c r="J172" s="94">
        <v>5</v>
      </c>
      <c r="K172" s="63">
        <v>1</v>
      </c>
      <c r="L172" s="61">
        <f t="shared" si="104"/>
        <v>0.2</v>
      </c>
      <c r="M172" s="63">
        <v>4</v>
      </c>
      <c r="N172" s="61">
        <f t="shared" si="105"/>
        <v>0.8</v>
      </c>
      <c r="O172" s="94">
        <v>799</v>
      </c>
      <c r="P172" s="63">
        <v>173</v>
      </c>
      <c r="Q172" s="61">
        <f t="shared" si="106"/>
        <v>0.2165206508135169</v>
      </c>
      <c r="R172" s="63">
        <v>626</v>
      </c>
      <c r="S172" s="61">
        <f t="shared" si="107"/>
        <v>0.7834793491864831</v>
      </c>
      <c r="T172" s="94">
        <v>497</v>
      </c>
      <c r="U172" s="63">
        <v>82</v>
      </c>
      <c r="V172" s="61">
        <f t="shared" si="108"/>
        <v>0.16498993963782696</v>
      </c>
      <c r="W172" s="63">
        <v>415</v>
      </c>
      <c r="X172" s="61">
        <f t="shared" si="109"/>
        <v>0.83501006036217307</v>
      </c>
      <c r="Y172" s="94">
        <v>249</v>
      </c>
      <c r="Z172" s="63">
        <v>24</v>
      </c>
      <c r="AA172" s="61">
        <f t="shared" si="110"/>
        <v>9.6385542168674704E-2</v>
      </c>
      <c r="AB172" s="63">
        <v>225</v>
      </c>
      <c r="AC172" s="61">
        <f t="shared" si="111"/>
        <v>0.90361445783132532</v>
      </c>
      <c r="AD172" s="94">
        <v>145</v>
      </c>
      <c r="AE172" s="63">
        <v>6</v>
      </c>
      <c r="AF172" s="61">
        <f t="shared" si="112"/>
        <v>4.1379310344827586E-2</v>
      </c>
      <c r="AG172" s="63">
        <v>139</v>
      </c>
      <c r="AH172" s="61">
        <f t="shared" si="113"/>
        <v>0.95862068965517244</v>
      </c>
      <c r="AI172" s="94">
        <v>114</v>
      </c>
      <c r="AJ172" s="63">
        <v>0</v>
      </c>
      <c r="AK172" s="61">
        <f t="shared" si="114"/>
        <v>0</v>
      </c>
      <c r="AL172" s="63">
        <v>114</v>
      </c>
      <c r="AM172" s="61">
        <f t="shared" si="115"/>
        <v>1</v>
      </c>
      <c r="AN172" s="94">
        <f t="shared" si="116"/>
        <v>1810</v>
      </c>
      <c r="AO172" s="63">
        <f t="shared" si="117"/>
        <v>286</v>
      </c>
      <c r="AP172" s="61">
        <f t="shared" si="118"/>
        <v>0.1580110497237569</v>
      </c>
      <c r="AQ172" s="62">
        <f t="shared" si="101"/>
        <v>1524</v>
      </c>
      <c r="AR172" s="61">
        <f t="shared" si="119"/>
        <v>0.8419889502762431</v>
      </c>
      <c r="AS172" s="90"/>
      <c r="AT172" s="264"/>
      <c r="AU172" s="321"/>
      <c r="AV172" s="11" t="s">
        <v>129</v>
      </c>
      <c r="AW172" s="204">
        <v>1565</v>
      </c>
      <c r="AX172" s="38">
        <v>259</v>
      </c>
      <c r="AY172" s="84">
        <v>0.16549520766773163</v>
      </c>
      <c r="AZ172" s="38">
        <v>1306</v>
      </c>
      <c r="BA172" s="84">
        <v>0.83450479233226837</v>
      </c>
      <c r="BB172" s="90"/>
      <c r="BD172" s="81"/>
      <c r="BE172" s="80"/>
      <c r="BF172" s="80"/>
      <c r="BG172" s="80"/>
      <c r="BH172" s="80"/>
      <c r="BI172" s="80"/>
      <c r="BJ172" s="80"/>
      <c r="BK172" s="80"/>
      <c r="BL172" s="80"/>
      <c r="BM172" s="79"/>
    </row>
    <row r="173" spans="1:65" s="12" customFormat="1" ht="13.5" customHeight="1">
      <c r="B173" s="265"/>
      <c r="C173" s="322"/>
      <c r="D173" s="70" t="s">
        <v>128</v>
      </c>
      <c r="E173" s="95">
        <v>4</v>
      </c>
      <c r="F173" s="69">
        <v>0</v>
      </c>
      <c r="G173" s="13">
        <f t="shared" si="102"/>
        <v>0</v>
      </c>
      <c r="H173" s="69">
        <v>4</v>
      </c>
      <c r="I173" s="13">
        <f t="shared" si="103"/>
        <v>1</v>
      </c>
      <c r="J173" s="95">
        <v>41</v>
      </c>
      <c r="K173" s="69">
        <v>8</v>
      </c>
      <c r="L173" s="13">
        <f t="shared" si="104"/>
        <v>0.1951219512195122</v>
      </c>
      <c r="M173" s="69">
        <v>33</v>
      </c>
      <c r="N173" s="13">
        <f t="shared" si="105"/>
        <v>0.80487804878048785</v>
      </c>
      <c r="O173" s="95">
        <v>5084</v>
      </c>
      <c r="P173" s="69">
        <v>1190</v>
      </c>
      <c r="Q173" s="13">
        <f t="shared" si="106"/>
        <v>0.23406766325727774</v>
      </c>
      <c r="R173" s="69">
        <v>3894</v>
      </c>
      <c r="S173" s="13">
        <f t="shared" si="107"/>
        <v>0.76593233674272232</v>
      </c>
      <c r="T173" s="95">
        <v>4230</v>
      </c>
      <c r="U173" s="69">
        <v>821</v>
      </c>
      <c r="V173" s="13">
        <f t="shared" si="108"/>
        <v>0.19408983451536643</v>
      </c>
      <c r="W173" s="69">
        <v>3409</v>
      </c>
      <c r="X173" s="13">
        <f t="shared" si="109"/>
        <v>0.80591016548463357</v>
      </c>
      <c r="Y173" s="95">
        <v>2213</v>
      </c>
      <c r="Z173" s="69">
        <v>286</v>
      </c>
      <c r="AA173" s="13">
        <f t="shared" si="110"/>
        <v>0.12923633077270674</v>
      </c>
      <c r="AB173" s="69">
        <v>1927</v>
      </c>
      <c r="AC173" s="13">
        <f t="shared" si="111"/>
        <v>0.87076366922729331</v>
      </c>
      <c r="AD173" s="95">
        <v>880</v>
      </c>
      <c r="AE173" s="69">
        <v>75</v>
      </c>
      <c r="AF173" s="13">
        <f t="shared" si="112"/>
        <v>8.5227272727272721E-2</v>
      </c>
      <c r="AG173" s="69">
        <v>805</v>
      </c>
      <c r="AH173" s="13">
        <f t="shared" si="113"/>
        <v>0.91477272727272729</v>
      </c>
      <c r="AI173" s="95">
        <v>331</v>
      </c>
      <c r="AJ173" s="69">
        <v>10</v>
      </c>
      <c r="AK173" s="13">
        <f t="shared" si="114"/>
        <v>3.0211480362537766E-2</v>
      </c>
      <c r="AL173" s="69">
        <v>321</v>
      </c>
      <c r="AM173" s="13">
        <f t="shared" si="115"/>
        <v>0.96978851963746227</v>
      </c>
      <c r="AN173" s="95">
        <f t="shared" si="116"/>
        <v>12783</v>
      </c>
      <c r="AO173" s="69">
        <f t="shared" si="117"/>
        <v>2390</v>
      </c>
      <c r="AP173" s="13">
        <f t="shared" si="118"/>
        <v>0.18696706563404522</v>
      </c>
      <c r="AQ173" s="33">
        <f t="shared" si="101"/>
        <v>10393</v>
      </c>
      <c r="AR173" s="13">
        <f t="shared" si="119"/>
        <v>0.81303293436595481</v>
      </c>
      <c r="AS173" s="90"/>
      <c r="AT173" s="265"/>
      <c r="AU173" s="322"/>
      <c r="AV173" s="147" t="s">
        <v>67</v>
      </c>
      <c r="AW173" s="204">
        <v>12015</v>
      </c>
      <c r="AX173" s="38">
        <v>2106</v>
      </c>
      <c r="AY173" s="84">
        <v>0.1752808988764045</v>
      </c>
      <c r="AZ173" s="38">
        <v>9909</v>
      </c>
      <c r="BA173" s="84">
        <v>0.82471910112359548</v>
      </c>
      <c r="BB173" s="90"/>
      <c r="BD173" s="79"/>
      <c r="BE173" s="79"/>
      <c r="BF173" s="79"/>
      <c r="BG173" s="79"/>
      <c r="BH173" s="79"/>
      <c r="BI173" s="79"/>
      <c r="BJ173" s="79"/>
      <c r="BK173" s="79"/>
      <c r="BL173" s="79"/>
      <c r="BM173" s="79"/>
    </row>
    <row r="174" spans="1:65" s="12" customFormat="1" ht="13.5" customHeight="1">
      <c r="B174" s="263">
        <v>57</v>
      </c>
      <c r="C174" s="320" t="s">
        <v>43</v>
      </c>
      <c r="D174" s="74" t="s">
        <v>130</v>
      </c>
      <c r="E174" s="93">
        <v>7</v>
      </c>
      <c r="F174" s="73">
        <v>1</v>
      </c>
      <c r="G174" s="71">
        <f t="shared" si="102"/>
        <v>0.14285714285714285</v>
      </c>
      <c r="H174" s="73">
        <v>6</v>
      </c>
      <c r="I174" s="71">
        <f t="shared" si="103"/>
        <v>0.8571428571428571</v>
      </c>
      <c r="J174" s="93">
        <v>30</v>
      </c>
      <c r="K174" s="73">
        <v>10</v>
      </c>
      <c r="L174" s="71">
        <f t="shared" si="104"/>
        <v>0.33333333333333331</v>
      </c>
      <c r="M174" s="73">
        <v>20</v>
      </c>
      <c r="N174" s="71">
        <f t="shared" si="105"/>
        <v>0.66666666666666663</v>
      </c>
      <c r="O174" s="93">
        <v>2789</v>
      </c>
      <c r="P174" s="73">
        <v>811</v>
      </c>
      <c r="Q174" s="71">
        <f t="shared" si="106"/>
        <v>0.29078522768017212</v>
      </c>
      <c r="R174" s="73">
        <v>1978</v>
      </c>
      <c r="S174" s="71">
        <f t="shared" si="107"/>
        <v>0.70921477231982788</v>
      </c>
      <c r="T174" s="93">
        <v>2493</v>
      </c>
      <c r="U174" s="73">
        <v>531</v>
      </c>
      <c r="V174" s="71">
        <f t="shared" si="108"/>
        <v>0.21299638989169675</v>
      </c>
      <c r="W174" s="73">
        <v>1962</v>
      </c>
      <c r="X174" s="71">
        <f t="shared" si="109"/>
        <v>0.78700361010830322</v>
      </c>
      <c r="Y174" s="93">
        <v>1498</v>
      </c>
      <c r="Z174" s="73">
        <v>224</v>
      </c>
      <c r="AA174" s="71">
        <f t="shared" si="110"/>
        <v>0.14953271028037382</v>
      </c>
      <c r="AB174" s="73">
        <v>1274</v>
      </c>
      <c r="AC174" s="71">
        <f t="shared" si="111"/>
        <v>0.85046728971962615</v>
      </c>
      <c r="AD174" s="93">
        <v>737</v>
      </c>
      <c r="AE174" s="73">
        <v>81</v>
      </c>
      <c r="AF174" s="71">
        <f t="shared" si="112"/>
        <v>0.10990502035278155</v>
      </c>
      <c r="AG174" s="73">
        <v>656</v>
      </c>
      <c r="AH174" s="71">
        <f t="shared" si="113"/>
        <v>0.8900949796472184</v>
      </c>
      <c r="AI174" s="93">
        <v>218</v>
      </c>
      <c r="AJ174" s="73">
        <v>25</v>
      </c>
      <c r="AK174" s="71">
        <f t="shared" si="114"/>
        <v>0.11467889908256881</v>
      </c>
      <c r="AL174" s="73">
        <v>193</v>
      </c>
      <c r="AM174" s="71">
        <f t="shared" si="115"/>
        <v>0.88532110091743121</v>
      </c>
      <c r="AN174" s="93">
        <f t="shared" si="116"/>
        <v>7772</v>
      </c>
      <c r="AO174" s="73">
        <f t="shared" si="117"/>
        <v>1683</v>
      </c>
      <c r="AP174" s="71">
        <f t="shared" si="118"/>
        <v>0.21654657745753988</v>
      </c>
      <c r="AQ174" s="72">
        <f t="shared" si="101"/>
        <v>6089</v>
      </c>
      <c r="AR174" s="71">
        <f t="shared" si="119"/>
        <v>0.78345342254246009</v>
      </c>
      <c r="AS174" s="90"/>
      <c r="AT174" s="263">
        <v>57</v>
      </c>
      <c r="AU174" s="320" t="s">
        <v>43</v>
      </c>
      <c r="AV174" s="11" t="s">
        <v>123</v>
      </c>
      <c r="AW174" s="204">
        <v>7469</v>
      </c>
      <c r="AX174" s="38">
        <v>1534</v>
      </c>
      <c r="AY174" s="84">
        <v>0.20538224661936003</v>
      </c>
      <c r="AZ174" s="38">
        <v>5935</v>
      </c>
      <c r="BA174" s="84">
        <v>0.79461775338064</v>
      </c>
      <c r="BB174" s="90"/>
      <c r="BD174" s="79"/>
      <c r="BE174" s="79"/>
      <c r="BF174" s="79"/>
      <c r="BG174" s="79"/>
      <c r="BH174" s="79"/>
      <c r="BI174" s="79"/>
      <c r="BJ174" s="79"/>
      <c r="BK174" s="79"/>
      <c r="BL174" s="79"/>
      <c r="BM174" s="79"/>
    </row>
    <row r="175" spans="1:65" s="12" customFormat="1" ht="13.5" customHeight="1">
      <c r="A175" s="75"/>
      <c r="B175" s="264"/>
      <c r="C175" s="321"/>
      <c r="D175" s="64" t="s">
        <v>129</v>
      </c>
      <c r="E175" s="94">
        <v>1</v>
      </c>
      <c r="F175" s="63">
        <v>0</v>
      </c>
      <c r="G175" s="61">
        <f t="shared" si="102"/>
        <v>0</v>
      </c>
      <c r="H175" s="63">
        <v>1</v>
      </c>
      <c r="I175" s="61">
        <f t="shared" si="103"/>
        <v>1</v>
      </c>
      <c r="J175" s="94">
        <v>6</v>
      </c>
      <c r="K175" s="63">
        <v>1</v>
      </c>
      <c r="L175" s="61">
        <f t="shared" si="104"/>
        <v>0.16666666666666666</v>
      </c>
      <c r="M175" s="63">
        <v>5</v>
      </c>
      <c r="N175" s="61">
        <f t="shared" si="105"/>
        <v>0.83333333333333337</v>
      </c>
      <c r="O175" s="94">
        <v>587</v>
      </c>
      <c r="P175" s="63">
        <v>142</v>
      </c>
      <c r="Q175" s="61">
        <f t="shared" si="106"/>
        <v>0.24190800681431004</v>
      </c>
      <c r="R175" s="63">
        <v>445</v>
      </c>
      <c r="S175" s="61">
        <f t="shared" si="107"/>
        <v>0.75809199318568998</v>
      </c>
      <c r="T175" s="94">
        <v>284</v>
      </c>
      <c r="U175" s="63">
        <v>66</v>
      </c>
      <c r="V175" s="61">
        <f t="shared" si="108"/>
        <v>0.23239436619718309</v>
      </c>
      <c r="W175" s="63">
        <v>218</v>
      </c>
      <c r="X175" s="61">
        <f t="shared" si="109"/>
        <v>0.76760563380281688</v>
      </c>
      <c r="Y175" s="94">
        <v>193</v>
      </c>
      <c r="Z175" s="63">
        <v>20</v>
      </c>
      <c r="AA175" s="61">
        <f t="shared" si="110"/>
        <v>0.10362694300518134</v>
      </c>
      <c r="AB175" s="63">
        <v>173</v>
      </c>
      <c r="AC175" s="61">
        <f t="shared" si="111"/>
        <v>0.89637305699481862</v>
      </c>
      <c r="AD175" s="94">
        <v>123</v>
      </c>
      <c r="AE175" s="63">
        <v>7</v>
      </c>
      <c r="AF175" s="61">
        <f t="shared" si="112"/>
        <v>5.6910569105691054E-2</v>
      </c>
      <c r="AG175" s="63">
        <v>116</v>
      </c>
      <c r="AH175" s="61">
        <f t="shared" si="113"/>
        <v>0.94308943089430897</v>
      </c>
      <c r="AI175" s="94">
        <v>86</v>
      </c>
      <c r="AJ175" s="63">
        <v>0</v>
      </c>
      <c r="AK175" s="61">
        <f t="shared" si="114"/>
        <v>0</v>
      </c>
      <c r="AL175" s="63">
        <v>86</v>
      </c>
      <c r="AM175" s="61">
        <f t="shared" si="115"/>
        <v>1</v>
      </c>
      <c r="AN175" s="94">
        <f t="shared" si="116"/>
        <v>1280</v>
      </c>
      <c r="AO175" s="63">
        <f t="shared" si="117"/>
        <v>236</v>
      </c>
      <c r="AP175" s="61">
        <f t="shared" si="118"/>
        <v>0.18437500000000001</v>
      </c>
      <c r="AQ175" s="62">
        <f t="shared" si="101"/>
        <v>1044</v>
      </c>
      <c r="AR175" s="61">
        <f t="shared" si="119"/>
        <v>0.81562500000000004</v>
      </c>
      <c r="AS175" s="90"/>
      <c r="AT175" s="264"/>
      <c r="AU175" s="321"/>
      <c r="AV175" s="11" t="s">
        <v>129</v>
      </c>
      <c r="AW175" s="204">
        <v>1049</v>
      </c>
      <c r="AX175" s="38">
        <v>223</v>
      </c>
      <c r="AY175" s="84">
        <v>0.21258341277407056</v>
      </c>
      <c r="AZ175" s="38">
        <v>826</v>
      </c>
      <c r="BA175" s="84">
        <v>0.78741658722592944</v>
      </c>
      <c r="BB175" s="90"/>
      <c r="BD175" s="79"/>
      <c r="BE175" s="79"/>
      <c r="BF175" s="79"/>
      <c r="BG175" s="79"/>
      <c r="BH175" s="79"/>
      <c r="BI175" s="79"/>
      <c r="BJ175" s="79"/>
      <c r="BK175" s="79"/>
      <c r="BL175" s="79"/>
      <c r="BM175" s="79"/>
    </row>
    <row r="176" spans="1:65" s="12" customFormat="1" ht="13.5" customHeight="1">
      <c r="A176" s="75"/>
      <c r="B176" s="265"/>
      <c r="C176" s="322"/>
      <c r="D176" s="70" t="s">
        <v>128</v>
      </c>
      <c r="E176" s="95">
        <v>8</v>
      </c>
      <c r="F176" s="69">
        <v>1</v>
      </c>
      <c r="G176" s="13">
        <f t="shared" si="102"/>
        <v>0.125</v>
      </c>
      <c r="H176" s="69">
        <v>7</v>
      </c>
      <c r="I176" s="13">
        <f t="shared" si="103"/>
        <v>0.875</v>
      </c>
      <c r="J176" s="95">
        <v>36</v>
      </c>
      <c r="K176" s="69">
        <v>11</v>
      </c>
      <c r="L176" s="13">
        <f t="shared" si="104"/>
        <v>0.30555555555555558</v>
      </c>
      <c r="M176" s="69">
        <v>25</v>
      </c>
      <c r="N176" s="13">
        <f t="shared" si="105"/>
        <v>0.69444444444444442</v>
      </c>
      <c r="O176" s="95">
        <v>3376</v>
      </c>
      <c r="P176" s="69">
        <v>953</v>
      </c>
      <c r="Q176" s="13">
        <f t="shared" si="106"/>
        <v>0.28228672985781988</v>
      </c>
      <c r="R176" s="69">
        <v>2423</v>
      </c>
      <c r="S176" s="13">
        <f t="shared" si="107"/>
        <v>0.71771327014218012</v>
      </c>
      <c r="T176" s="95">
        <v>2777</v>
      </c>
      <c r="U176" s="69">
        <v>597</v>
      </c>
      <c r="V176" s="13">
        <f t="shared" si="108"/>
        <v>0.21498019445444724</v>
      </c>
      <c r="W176" s="69">
        <v>2180</v>
      </c>
      <c r="X176" s="13">
        <f t="shared" si="109"/>
        <v>0.78501980554555273</v>
      </c>
      <c r="Y176" s="95">
        <v>1691</v>
      </c>
      <c r="Z176" s="69">
        <v>244</v>
      </c>
      <c r="AA176" s="13">
        <f t="shared" si="110"/>
        <v>0.14429331756357186</v>
      </c>
      <c r="AB176" s="69">
        <v>1447</v>
      </c>
      <c r="AC176" s="13">
        <f t="shared" si="111"/>
        <v>0.85570668243642811</v>
      </c>
      <c r="AD176" s="95">
        <v>860</v>
      </c>
      <c r="AE176" s="69">
        <v>88</v>
      </c>
      <c r="AF176" s="13">
        <f t="shared" si="112"/>
        <v>0.10232558139534884</v>
      </c>
      <c r="AG176" s="69">
        <v>772</v>
      </c>
      <c r="AH176" s="13">
        <f t="shared" si="113"/>
        <v>0.89767441860465114</v>
      </c>
      <c r="AI176" s="95">
        <v>304</v>
      </c>
      <c r="AJ176" s="69">
        <v>25</v>
      </c>
      <c r="AK176" s="13">
        <f t="shared" si="114"/>
        <v>8.2236842105263164E-2</v>
      </c>
      <c r="AL176" s="69">
        <v>279</v>
      </c>
      <c r="AM176" s="13">
        <f t="shared" si="115"/>
        <v>0.91776315789473684</v>
      </c>
      <c r="AN176" s="95">
        <f t="shared" si="116"/>
        <v>9052</v>
      </c>
      <c r="AO176" s="69">
        <f t="shared" si="117"/>
        <v>1919</v>
      </c>
      <c r="AP176" s="13">
        <f t="shared" si="118"/>
        <v>0.21199734865223155</v>
      </c>
      <c r="AQ176" s="33">
        <f t="shared" si="101"/>
        <v>7133</v>
      </c>
      <c r="AR176" s="13">
        <f t="shared" si="119"/>
        <v>0.78800265134776848</v>
      </c>
      <c r="AS176" s="90"/>
      <c r="AT176" s="265"/>
      <c r="AU176" s="322"/>
      <c r="AV176" s="147" t="s">
        <v>67</v>
      </c>
      <c r="AW176" s="204">
        <v>8518</v>
      </c>
      <c r="AX176" s="38">
        <v>1757</v>
      </c>
      <c r="AY176" s="84">
        <v>0.20626907724818033</v>
      </c>
      <c r="AZ176" s="38">
        <v>6761</v>
      </c>
      <c r="BA176" s="84">
        <v>0.79373092275181967</v>
      </c>
      <c r="BB176" s="90"/>
      <c r="BD176" s="81"/>
      <c r="BE176" s="80"/>
      <c r="BF176" s="80"/>
      <c r="BG176" s="80"/>
      <c r="BH176" s="80"/>
      <c r="BI176" s="80"/>
      <c r="BJ176" s="80"/>
      <c r="BK176" s="80"/>
      <c r="BL176" s="80"/>
      <c r="BM176" s="79"/>
    </row>
    <row r="177" spans="2:65" s="12" customFormat="1" ht="13.5" customHeight="1">
      <c r="B177" s="263">
        <v>58</v>
      </c>
      <c r="C177" s="320" t="s">
        <v>25</v>
      </c>
      <c r="D177" s="74" t="s">
        <v>130</v>
      </c>
      <c r="E177" s="93">
        <v>2</v>
      </c>
      <c r="F177" s="73">
        <v>0</v>
      </c>
      <c r="G177" s="71">
        <f t="shared" si="102"/>
        <v>0</v>
      </c>
      <c r="H177" s="73">
        <v>2</v>
      </c>
      <c r="I177" s="71">
        <f t="shared" si="103"/>
        <v>1</v>
      </c>
      <c r="J177" s="93">
        <v>32</v>
      </c>
      <c r="K177" s="73">
        <v>12</v>
      </c>
      <c r="L177" s="71">
        <f t="shared" si="104"/>
        <v>0.375</v>
      </c>
      <c r="M177" s="73">
        <v>20</v>
      </c>
      <c r="N177" s="71">
        <f t="shared" si="105"/>
        <v>0.625</v>
      </c>
      <c r="O177" s="93">
        <v>3112</v>
      </c>
      <c r="P177" s="73">
        <v>1527</v>
      </c>
      <c r="Q177" s="71">
        <f t="shared" si="106"/>
        <v>0.49068123393316193</v>
      </c>
      <c r="R177" s="73">
        <v>1585</v>
      </c>
      <c r="S177" s="71">
        <f t="shared" si="107"/>
        <v>0.50931876606683801</v>
      </c>
      <c r="T177" s="93">
        <v>2887</v>
      </c>
      <c r="U177" s="73">
        <v>1292</v>
      </c>
      <c r="V177" s="71">
        <f t="shared" si="108"/>
        <v>0.44752338067197783</v>
      </c>
      <c r="W177" s="73">
        <v>1595</v>
      </c>
      <c r="X177" s="71">
        <f t="shared" si="109"/>
        <v>0.55247661932802217</v>
      </c>
      <c r="Y177" s="93">
        <v>1755</v>
      </c>
      <c r="Z177" s="73">
        <v>564</v>
      </c>
      <c r="AA177" s="71">
        <f t="shared" si="110"/>
        <v>0.32136752136752139</v>
      </c>
      <c r="AB177" s="73">
        <v>1191</v>
      </c>
      <c r="AC177" s="71">
        <f t="shared" si="111"/>
        <v>0.67863247863247866</v>
      </c>
      <c r="AD177" s="93">
        <v>828</v>
      </c>
      <c r="AE177" s="73">
        <v>204</v>
      </c>
      <c r="AF177" s="71">
        <f t="shared" si="112"/>
        <v>0.24637681159420291</v>
      </c>
      <c r="AG177" s="73">
        <v>624</v>
      </c>
      <c r="AH177" s="71">
        <f t="shared" si="113"/>
        <v>0.75362318840579712</v>
      </c>
      <c r="AI177" s="93">
        <v>231</v>
      </c>
      <c r="AJ177" s="73">
        <v>52</v>
      </c>
      <c r="AK177" s="71">
        <f t="shared" si="114"/>
        <v>0.22510822510822512</v>
      </c>
      <c r="AL177" s="73">
        <v>179</v>
      </c>
      <c r="AM177" s="71">
        <f t="shared" si="115"/>
        <v>0.77489177489177485</v>
      </c>
      <c r="AN177" s="93">
        <f t="shared" si="116"/>
        <v>8847</v>
      </c>
      <c r="AO177" s="73">
        <f t="shared" si="117"/>
        <v>3651</v>
      </c>
      <c r="AP177" s="71">
        <f t="shared" si="118"/>
        <v>0.41268226517463547</v>
      </c>
      <c r="AQ177" s="72">
        <f t="shared" si="101"/>
        <v>5196</v>
      </c>
      <c r="AR177" s="71">
        <f t="shared" si="119"/>
        <v>0.58731773482536453</v>
      </c>
      <c r="AS177" s="90"/>
      <c r="AT177" s="263">
        <v>58</v>
      </c>
      <c r="AU177" s="320" t="s">
        <v>25</v>
      </c>
      <c r="AV177" s="11" t="s">
        <v>123</v>
      </c>
      <c r="AW177" s="204">
        <v>8480</v>
      </c>
      <c r="AX177" s="38">
        <v>3337</v>
      </c>
      <c r="AY177" s="84">
        <v>0.3935141509433962</v>
      </c>
      <c r="AZ177" s="38">
        <v>5143</v>
      </c>
      <c r="BA177" s="84">
        <v>0.60648584905660374</v>
      </c>
      <c r="BB177" s="90"/>
      <c r="BD177" s="81"/>
      <c r="BE177" s="80"/>
      <c r="BF177" s="80"/>
      <c r="BG177" s="80"/>
      <c r="BH177" s="80"/>
      <c r="BI177" s="80"/>
      <c r="BJ177" s="80"/>
      <c r="BK177" s="80"/>
      <c r="BL177" s="80"/>
      <c r="BM177" s="79"/>
    </row>
    <row r="178" spans="2:65" s="12" customFormat="1" ht="13.5" customHeight="1">
      <c r="B178" s="264"/>
      <c r="C178" s="321"/>
      <c r="D178" s="64" t="s">
        <v>129</v>
      </c>
      <c r="E178" s="94">
        <v>1</v>
      </c>
      <c r="F178" s="63">
        <v>1</v>
      </c>
      <c r="G178" s="61">
        <f t="shared" si="102"/>
        <v>1</v>
      </c>
      <c r="H178" s="63">
        <v>0</v>
      </c>
      <c r="I178" s="61">
        <f t="shared" si="103"/>
        <v>0</v>
      </c>
      <c r="J178" s="94">
        <v>4</v>
      </c>
      <c r="K178" s="63">
        <v>0</v>
      </c>
      <c r="L178" s="61">
        <f t="shared" si="104"/>
        <v>0</v>
      </c>
      <c r="M178" s="63">
        <v>4</v>
      </c>
      <c r="N178" s="61">
        <f t="shared" si="105"/>
        <v>1</v>
      </c>
      <c r="O178" s="94">
        <v>753</v>
      </c>
      <c r="P178" s="63">
        <v>220</v>
      </c>
      <c r="Q178" s="61">
        <f t="shared" si="106"/>
        <v>0.29216467463479417</v>
      </c>
      <c r="R178" s="63">
        <v>533</v>
      </c>
      <c r="S178" s="61">
        <f t="shared" si="107"/>
        <v>0.70783532536520588</v>
      </c>
      <c r="T178" s="94">
        <v>365</v>
      </c>
      <c r="U178" s="63">
        <v>128</v>
      </c>
      <c r="V178" s="61">
        <f t="shared" si="108"/>
        <v>0.35068493150684932</v>
      </c>
      <c r="W178" s="63">
        <v>237</v>
      </c>
      <c r="X178" s="61">
        <f t="shared" si="109"/>
        <v>0.64931506849315068</v>
      </c>
      <c r="Y178" s="94">
        <v>251</v>
      </c>
      <c r="Z178" s="63">
        <v>33</v>
      </c>
      <c r="AA178" s="61">
        <f t="shared" si="110"/>
        <v>0.13147410358565736</v>
      </c>
      <c r="AB178" s="63">
        <v>218</v>
      </c>
      <c r="AC178" s="61">
        <f t="shared" si="111"/>
        <v>0.86852589641434264</v>
      </c>
      <c r="AD178" s="94">
        <v>163</v>
      </c>
      <c r="AE178" s="63">
        <v>5</v>
      </c>
      <c r="AF178" s="61">
        <f t="shared" si="112"/>
        <v>3.0674846625766871E-2</v>
      </c>
      <c r="AG178" s="63">
        <v>158</v>
      </c>
      <c r="AH178" s="61">
        <f t="shared" si="113"/>
        <v>0.96932515337423308</v>
      </c>
      <c r="AI178" s="94">
        <v>122</v>
      </c>
      <c r="AJ178" s="63">
        <v>0</v>
      </c>
      <c r="AK178" s="61">
        <f t="shared" si="114"/>
        <v>0</v>
      </c>
      <c r="AL178" s="63">
        <v>122</v>
      </c>
      <c r="AM178" s="61">
        <f t="shared" si="115"/>
        <v>1</v>
      </c>
      <c r="AN178" s="94">
        <f t="shared" si="116"/>
        <v>1659</v>
      </c>
      <c r="AO178" s="63">
        <f t="shared" si="117"/>
        <v>387</v>
      </c>
      <c r="AP178" s="61">
        <f t="shared" si="118"/>
        <v>0.23327305605786619</v>
      </c>
      <c r="AQ178" s="62">
        <f t="shared" si="101"/>
        <v>1272</v>
      </c>
      <c r="AR178" s="61">
        <f t="shared" si="119"/>
        <v>0.76672694394213381</v>
      </c>
      <c r="AS178" s="90"/>
      <c r="AT178" s="264"/>
      <c r="AU178" s="321"/>
      <c r="AV178" s="11" t="s">
        <v>129</v>
      </c>
      <c r="AW178" s="204">
        <v>1443</v>
      </c>
      <c r="AX178" s="38">
        <v>390</v>
      </c>
      <c r="AY178" s="84">
        <v>0.27027027027027029</v>
      </c>
      <c r="AZ178" s="38">
        <v>1053</v>
      </c>
      <c r="BA178" s="84">
        <v>0.72972972972972971</v>
      </c>
      <c r="BB178" s="90"/>
      <c r="BD178" s="81"/>
      <c r="BE178" s="80"/>
      <c r="BF178" s="80"/>
      <c r="BG178" s="80"/>
      <c r="BH178" s="80"/>
      <c r="BI178" s="80"/>
      <c r="BJ178" s="80"/>
      <c r="BK178" s="80"/>
      <c r="BL178" s="80"/>
      <c r="BM178" s="79"/>
    </row>
    <row r="179" spans="2:65" s="12" customFormat="1" ht="13.5" customHeight="1">
      <c r="B179" s="265"/>
      <c r="C179" s="322"/>
      <c r="D179" s="70" t="s">
        <v>128</v>
      </c>
      <c r="E179" s="95">
        <v>3</v>
      </c>
      <c r="F179" s="69">
        <v>1</v>
      </c>
      <c r="G179" s="13">
        <f t="shared" si="102"/>
        <v>0.33333333333333331</v>
      </c>
      <c r="H179" s="69">
        <v>2</v>
      </c>
      <c r="I179" s="13">
        <f t="shared" si="103"/>
        <v>0.66666666666666663</v>
      </c>
      <c r="J179" s="95">
        <v>36</v>
      </c>
      <c r="K179" s="69">
        <v>12</v>
      </c>
      <c r="L179" s="13">
        <f t="shared" si="104"/>
        <v>0.33333333333333331</v>
      </c>
      <c r="M179" s="69">
        <v>24</v>
      </c>
      <c r="N179" s="13">
        <f t="shared" si="105"/>
        <v>0.66666666666666663</v>
      </c>
      <c r="O179" s="95">
        <v>3865</v>
      </c>
      <c r="P179" s="69">
        <v>1747</v>
      </c>
      <c r="Q179" s="13">
        <f t="shared" si="106"/>
        <v>0.45200517464424322</v>
      </c>
      <c r="R179" s="69">
        <v>2118</v>
      </c>
      <c r="S179" s="13">
        <f t="shared" si="107"/>
        <v>0.54799482535575683</v>
      </c>
      <c r="T179" s="95">
        <v>3252</v>
      </c>
      <c r="U179" s="69">
        <v>1420</v>
      </c>
      <c r="V179" s="13">
        <f t="shared" si="108"/>
        <v>0.43665436654366546</v>
      </c>
      <c r="W179" s="69">
        <v>1832</v>
      </c>
      <c r="X179" s="13">
        <f t="shared" si="109"/>
        <v>0.56334563345633459</v>
      </c>
      <c r="Y179" s="95">
        <v>2006</v>
      </c>
      <c r="Z179" s="69">
        <v>597</v>
      </c>
      <c r="AA179" s="13">
        <f t="shared" si="110"/>
        <v>0.29760717846460616</v>
      </c>
      <c r="AB179" s="69">
        <v>1409</v>
      </c>
      <c r="AC179" s="13">
        <f t="shared" si="111"/>
        <v>0.70239282153539384</v>
      </c>
      <c r="AD179" s="95">
        <v>991</v>
      </c>
      <c r="AE179" s="69">
        <v>209</v>
      </c>
      <c r="AF179" s="13">
        <f t="shared" si="112"/>
        <v>0.21089808274470231</v>
      </c>
      <c r="AG179" s="69">
        <v>782</v>
      </c>
      <c r="AH179" s="13">
        <f t="shared" si="113"/>
        <v>0.78910191725529766</v>
      </c>
      <c r="AI179" s="95">
        <v>353</v>
      </c>
      <c r="AJ179" s="69">
        <v>52</v>
      </c>
      <c r="AK179" s="13">
        <f t="shared" si="114"/>
        <v>0.14730878186968838</v>
      </c>
      <c r="AL179" s="69">
        <v>301</v>
      </c>
      <c r="AM179" s="13">
        <f t="shared" si="115"/>
        <v>0.85269121813031157</v>
      </c>
      <c r="AN179" s="95">
        <f t="shared" si="116"/>
        <v>10506</v>
      </c>
      <c r="AO179" s="69">
        <f t="shared" si="117"/>
        <v>4038</v>
      </c>
      <c r="AP179" s="13">
        <f t="shared" si="118"/>
        <v>0.38435179897201599</v>
      </c>
      <c r="AQ179" s="33">
        <f t="shared" si="101"/>
        <v>6468</v>
      </c>
      <c r="AR179" s="13">
        <f t="shared" si="119"/>
        <v>0.61564820102798401</v>
      </c>
      <c r="AS179" s="90"/>
      <c r="AT179" s="265"/>
      <c r="AU179" s="322"/>
      <c r="AV179" s="147" t="s">
        <v>67</v>
      </c>
      <c r="AW179" s="204">
        <v>9923</v>
      </c>
      <c r="AX179" s="38">
        <v>3727</v>
      </c>
      <c r="AY179" s="84">
        <v>0.37559205885316943</v>
      </c>
      <c r="AZ179" s="38">
        <v>6196</v>
      </c>
      <c r="BA179" s="84">
        <v>0.62440794114683063</v>
      </c>
      <c r="BB179" s="90"/>
      <c r="BD179" s="79"/>
      <c r="BE179" s="79"/>
      <c r="BF179" s="79"/>
      <c r="BG179" s="79"/>
      <c r="BH179" s="79"/>
      <c r="BI179" s="79"/>
      <c r="BJ179" s="79"/>
      <c r="BK179" s="79"/>
      <c r="BL179" s="79"/>
      <c r="BM179" s="79"/>
    </row>
    <row r="180" spans="2:65" s="12" customFormat="1" ht="13.5" customHeight="1">
      <c r="B180" s="263">
        <v>59</v>
      </c>
      <c r="C180" s="320" t="s">
        <v>20</v>
      </c>
      <c r="D180" s="74" t="s">
        <v>130</v>
      </c>
      <c r="E180" s="93">
        <v>32</v>
      </c>
      <c r="F180" s="73">
        <v>3</v>
      </c>
      <c r="G180" s="71">
        <f t="shared" si="102"/>
        <v>9.375E-2</v>
      </c>
      <c r="H180" s="73">
        <v>29</v>
      </c>
      <c r="I180" s="71">
        <f t="shared" si="103"/>
        <v>0.90625</v>
      </c>
      <c r="J180" s="93">
        <v>98</v>
      </c>
      <c r="K180" s="73">
        <v>17</v>
      </c>
      <c r="L180" s="71">
        <f t="shared" si="104"/>
        <v>0.17346938775510204</v>
      </c>
      <c r="M180" s="73">
        <v>81</v>
      </c>
      <c r="N180" s="71">
        <f t="shared" si="105"/>
        <v>0.82653061224489799</v>
      </c>
      <c r="O180" s="93">
        <v>23365</v>
      </c>
      <c r="P180" s="73">
        <v>6313</v>
      </c>
      <c r="Q180" s="71">
        <f t="shared" si="106"/>
        <v>0.2701904558099722</v>
      </c>
      <c r="R180" s="73">
        <v>17052</v>
      </c>
      <c r="S180" s="71">
        <f t="shared" si="107"/>
        <v>0.72980954419002786</v>
      </c>
      <c r="T180" s="93">
        <v>21454</v>
      </c>
      <c r="U180" s="73">
        <v>4694</v>
      </c>
      <c r="V180" s="71">
        <f t="shared" si="108"/>
        <v>0.2187936981448681</v>
      </c>
      <c r="W180" s="73">
        <v>16760</v>
      </c>
      <c r="X180" s="71">
        <f t="shared" si="109"/>
        <v>0.78120630185513196</v>
      </c>
      <c r="Y180" s="93">
        <v>13165</v>
      </c>
      <c r="Z180" s="73">
        <v>2071</v>
      </c>
      <c r="AA180" s="71">
        <f t="shared" si="110"/>
        <v>0.15731105203190276</v>
      </c>
      <c r="AB180" s="73">
        <v>11094</v>
      </c>
      <c r="AC180" s="71">
        <f t="shared" si="111"/>
        <v>0.84268894796809724</v>
      </c>
      <c r="AD180" s="93">
        <v>5320</v>
      </c>
      <c r="AE180" s="73">
        <v>543</v>
      </c>
      <c r="AF180" s="71">
        <f t="shared" si="112"/>
        <v>0.10206766917293233</v>
      </c>
      <c r="AG180" s="73">
        <v>4777</v>
      </c>
      <c r="AH180" s="71">
        <f t="shared" si="113"/>
        <v>0.89793233082706769</v>
      </c>
      <c r="AI180" s="93">
        <v>1461</v>
      </c>
      <c r="AJ180" s="73">
        <v>110</v>
      </c>
      <c r="AK180" s="71">
        <f t="shared" si="114"/>
        <v>7.5290896646132782E-2</v>
      </c>
      <c r="AL180" s="73">
        <v>1351</v>
      </c>
      <c r="AM180" s="71">
        <f t="shared" si="115"/>
        <v>0.92470910335386725</v>
      </c>
      <c r="AN180" s="93">
        <f t="shared" si="116"/>
        <v>64895</v>
      </c>
      <c r="AO180" s="73">
        <f t="shared" si="117"/>
        <v>13751</v>
      </c>
      <c r="AP180" s="71">
        <f t="shared" si="118"/>
        <v>0.21189613991832962</v>
      </c>
      <c r="AQ180" s="72">
        <f t="shared" si="101"/>
        <v>51144</v>
      </c>
      <c r="AR180" s="71">
        <f t="shared" si="119"/>
        <v>0.78810386008167044</v>
      </c>
      <c r="AS180" s="90"/>
      <c r="AT180" s="263">
        <v>59</v>
      </c>
      <c r="AU180" s="320" t="s">
        <v>20</v>
      </c>
      <c r="AV180" s="11" t="s">
        <v>123</v>
      </c>
      <c r="AW180" s="204">
        <v>62343</v>
      </c>
      <c r="AX180" s="38">
        <v>12450</v>
      </c>
      <c r="AY180" s="84">
        <v>0.19970165054617198</v>
      </c>
      <c r="AZ180" s="38">
        <v>49893</v>
      </c>
      <c r="BA180" s="84">
        <v>0.80029834945382805</v>
      </c>
      <c r="BB180" s="90"/>
      <c r="BD180" s="79"/>
      <c r="BE180" s="79"/>
      <c r="BF180" s="79"/>
      <c r="BG180" s="79"/>
      <c r="BH180" s="79"/>
      <c r="BI180" s="79"/>
      <c r="BJ180" s="79"/>
      <c r="BK180" s="79"/>
      <c r="BL180" s="79"/>
      <c r="BM180" s="79"/>
    </row>
    <row r="181" spans="2:65" s="12" customFormat="1" ht="13.5" customHeight="1">
      <c r="B181" s="264"/>
      <c r="C181" s="321"/>
      <c r="D181" s="64" t="s">
        <v>129</v>
      </c>
      <c r="E181" s="94">
        <v>4</v>
      </c>
      <c r="F181" s="63">
        <v>1</v>
      </c>
      <c r="G181" s="61">
        <f t="shared" si="102"/>
        <v>0.25</v>
      </c>
      <c r="H181" s="63">
        <v>3</v>
      </c>
      <c r="I181" s="61">
        <f t="shared" si="103"/>
        <v>0.75</v>
      </c>
      <c r="J181" s="94">
        <v>6</v>
      </c>
      <c r="K181" s="63">
        <v>1</v>
      </c>
      <c r="L181" s="61">
        <f t="shared" si="104"/>
        <v>0.16666666666666666</v>
      </c>
      <c r="M181" s="63">
        <v>5</v>
      </c>
      <c r="N181" s="61">
        <f t="shared" si="105"/>
        <v>0.83333333333333337</v>
      </c>
      <c r="O181" s="94">
        <v>5301</v>
      </c>
      <c r="P181" s="63">
        <v>1032</v>
      </c>
      <c r="Q181" s="61">
        <f t="shared" si="106"/>
        <v>0.19468024900962083</v>
      </c>
      <c r="R181" s="63">
        <v>4269</v>
      </c>
      <c r="S181" s="61">
        <f t="shared" si="107"/>
        <v>0.80531975099037922</v>
      </c>
      <c r="T181" s="94">
        <v>2906</v>
      </c>
      <c r="U181" s="63">
        <v>483</v>
      </c>
      <c r="V181" s="61">
        <f t="shared" si="108"/>
        <v>0.16620784583620096</v>
      </c>
      <c r="W181" s="63">
        <v>2423</v>
      </c>
      <c r="X181" s="61">
        <f t="shared" si="109"/>
        <v>0.83379215416379904</v>
      </c>
      <c r="Y181" s="94">
        <v>1500</v>
      </c>
      <c r="Z181" s="63">
        <v>149</v>
      </c>
      <c r="AA181" s="61">
        <f t="shared" si="110"/>
        <v>9.9333333333333329E-2</v>
      </c>
      <c r="AB181" s="63">
        <v>1351</v>
      </c>
      <c r="AC181" s="61">
        <f t="shared" si="111"/>
        <v>0.90066666666666662</v>
      </c>
      <c r="AD181" s="94">
        <v>804</v>
      </c>
      <c r="AE181" s="63">
        <v>41</v>
      </c>
      <c r="AF181" s="61">
        <f t="shared" si="112"/>
        <v>5.0995024875621887E-2</v>
      </c>
      <c r="AG181" s="63">
        <v>763</v>
      </c>
      <c r="AH181" s="61">
        <f t="shared" si="113"/>
        <v>0.94900497512437809</v>
      </c>
      <c r="AI181" s="94">
        <v>534</v>
      </c>
      <c r="AJ181" s="63">
        <v>7</v>
      </c>
      <c r="AK181" s="61">
        <f t="shared" si="114"/>
        <v>1.3108614232209739E-2</v>
      </c>
      <c r="AL181" s="63">
        <v>527</v>
      </c>
      <c r="AM181" s="61">
        <f t="shared" si="115"/>
        <v>0.98689138576779023</v>
      </c>
      <c r="AN181" s="94">
        <f t="shared" si="116"/>
        <v>11055</v>
      </c>
      <c r="AO181" s="63">
        <f t="shared" si="117"/>
        <v>1714</v>
      </c>
      <c r="AP181" s="61">
        <f t="shared" si="118"/>
        <v>0.1550429669832655</v>
      </c>
      <c r="AQ181" s="62">
        <f t="shared" si="101"/>
        <v>9341</v>
      </c>
      <c r="AR181" s="61">
        <f t="shared" si="119"/>
        <v>0.84495703301673453</v>
      </c>
      <c r="AS181" s="90"/>
      <c r="AT181" s="264"/>
      <c r="AU181" s="321"/>
      <c r="AV181" s="11" t="s">
        <v>129</v>
      </c>
      <c r="AW181" s="204">
        <v>9806</v>
      </c>
      <c r="AX181" s="38">
        <v>1386</v>
      </c>
      <c r="AY181" s="84">
        <v>0.14134203548847643</v>
      </c>
      <c r="AZ181" s="38">
        <v>8420</v>
      </c>
      <c r="BA181" s="84">
        <v>0.85865796451152354</v>
      </c>
      <c r="BB181" s="90"/>
      <c r="BD181" s="79"/>
      <c r="BE181" s="79"/>
      <c r="BF181" s="79"/>
      <c r="BG181" s="79"/>
      <c r="BH181" s="79"/>
      <c r="BI181" s="79"/>
      <c r="BJ181" s="79"/>
      <c r="BK181" s="79"/>
      <c r="BL181" s="79"/>
      <c r="BM181" s="79"/>
    </row>
    <row r="182" spans="2:65" s="12" customFormat="1" ht="13.5" customHeight="1">
      <c r="B182" s="265"/>
      <c r="C182" s="322"/>
      <c r="D182" s="70" t="s">
        <v>128</v>
      </c>
      <c r="E182" s="95">
        <v>36</v>
      </c>
      <c r="F182" s="69">
        <v>4</v>
      </c>
      <c r="G182" s="13">
        <f t="shared" si="102"/>
        <v>0.1111111111111111</v>
      </c>
      <c r="H182" s="69">
        <v>32</v>
      </c>
      <c r="I182" s="13">
        <f t="shared" si="103"/>
        <v>0.88888888888888884</v>
      </c>
      <c r="J182" s="95">
        <v>104</v>
      </c>
      <c r="K182" s="69">
        <v>18</v>
      </c>
      <c r="L182" s="13">
        <f t="shared" si="104"/>
        <v>0.17307692307692307</v>
      </c>
      <c r="M182" s="69">
        <v>86</v>
      </c>
      <c r="N182" s="13">
        <f t="shared" si="105"/>
        <v>0.82692307692307687</v>
      </c>
      <c r="O182" s="95">
        <v>28666</v>
      </c>
      <c r="P182" s="69">
        <v>7345</v>
      </c>
      <c r="Q182" s="13">
        <f t="shared" si="106"/>
        <v>0.25622688899741852</v>
      </c>
      <c r="R182" s="69">
        <v>21321</v>
      </c>
      <c r="S182" s="13">
        <f t="shared" si="107"/>
        <v>0.74377311100258148</v>
      </c>
      <c r="T182" s="95">
        <v>24360</v>
      </c>
      <c r="U182" s="69">
        <v>5177</v>
      </c>
      <c r="V182" s="13">
        <f t="shared" si="108"/>
        <v>0.21252052545155994</v>
      </c>
      <c r="W182" s="69">
        <v>19183</v>
      </c>
      <c r="X182" s="13">
        <f t="shared" si="109"/>
        <v>0.78747947454844003</v>
      </c>
      <c r="Y182" s="95">
        <v>14665</v>
      </c>
      <c r="Z182" s="69">
        <v>2220</v>
      </c>
      <c r="AA182" s="13">
        <f t="shared" si="110"/>
        <v>0.15138083873167404</v>
      </c>
      <c r="AB182" s="69">
        <v>12445</v>
      </c>
      <c r="AC182" s="13">
        <f t="shared" si="111"/>
        <v>0.84861916126832593</v>
      </c>
      <c r="AD182" s="95">
        <v>6124</v>
      </c>
      <c r="AE182" s="69">
        <v>584</v>
      </c>
      <c r="AF182" s="13">
        <f t="shared" si="112"/>
        <v>9.5362508164598306E-2</v>
      </c>
      <c r="AG182" s="69">
        <v>5540</v>
      </c>
      <c r="AH182" s="13">
        <f t="shared" si="113"/>
        <v>0.90463749183540165</v>
      </c>
      <c r="AI182" s="95">
        <v>1995</v>
      </c>
      <c r="AJ182" s="69">
        <v>117</v>
      </c>
      <c r="AK182" s="13">
        <f t="shared" si="114"/>
        <v>5.8646616541353384E-2</v>
      </c>
      <c r="AL182" s="69">
        <v>1878</v>
      </c>
      <c r="AM182" s="13">
        <f t="shared" si="115"/>
        <v>0.94135338345864661</v>
      </c>
      <c r="AN182" s="95">
        <f t="shared" si="116"/>
        <v>75950</v>
      </c>
      <c r="AO182" s="69">
        <f t="shared" si="117"/>
        <v>15465</v>
      </c>
      <c r="AP182" s="13">
        <f t="shared" si="118"/>
        <v>0.20362080315997366</v>
      </c>
      <c r="AQ182" s="33">
        <f t="shared" si="101"/>
        <v>60485</v>
      </c>
      <c r="AR182" s="13">
        <f t="shared" si="119"/>
        <v>0.79637919684002634</v>
      </c>
      <c r="AS182" s="90"/>
      <c r="AT182" s="265"/>
      <c r="AU182" s="322"/>
      <c r="AV182" s="147" t="s">
        <v>67</v>
      </c>
      <c r="AW182" s="204">
        <v>72149</v>
      </c>
      <c r="AX182" s="38">
        <v>13836</v>
      </c>
      <c r="AY182" s="84">
        <v>0.19176980969937213</v>
      </c>
      <c r="AZ182" s="38">
        <v>58313</v>
      </c>
      <c r="BA182" s="84">
        <v>0.80823019030062782</v>
      </c>
      <c r="BB182" s="90"/>
      <c r="BD182" s="79"/>
      <c r="BE182" s="79"/>
      <c r="BF182" s="79"/>
      <c r="BG182" s="79"/>
      <c r="BH182" s="79"/>
      <c r="BI182" s="79"/>
      <c r="BJ182" s="79"/>
      <c r="BK182" s="79"/>
      <c r="BL182" s="79"/>
      <c r="BM182" s="79"/>
    </row>
    <row r="183" spans="2:65" s="12" customFormat="1" ht="13.5" customHeight="1">
      <c r="B183" s="263">
        <v>60</v>
      </c>
      <c r="C183" s="320" t="s">
        <v>44</v>
      </c>
      <c r="D183" s="74" t="s">
        <v>130</v>
      </c>
      <c r="E183" s="93">
        <v>33</v>
      </c>
      <c r="F183" s="73">
        <v>6</v>
      </c>
      <c r="G183" s="71">
        <f t="shared" si="102"/>
        <v>0.18181818181818182</v>
      </c>
      <c r="H183" s="73">
        <v>27</v>
      </c>
      <c r="I183" s="71">
        <f t="shared" si="103"/>
        <v>0.81818181818181823</v>
      </c>
      <c r="J183" s="93">
        <v>31</v>
      </c>
      <c r="K183" s="73">
        <v>6</v>
      </c>
      <c r="L183" s="71">
        <f t="shared" si="104"/>
        <v>0.19354838709677419</v>
      </c>
      <c r="M183" s="73">
        <v>25</v>
      </c>
      <c r="N183" s="71">
        <f t="shared" si="105"/>
        <v>0.80645161290322576</v>
      </c>
      <c r="O183" s="93">
        <v>3160</v>
      </c>
      <c r="P183" s="73">
        <v>869</v>
      </c>
      <c r="Q183" s="71">
        <f t="shared" si="106"/>
        <v>0.27500000000000002</v>
      </c>
      <c r="R183" s="73">
        <v>2291</v>
      </c>
      <c r="S183" s="71">
        <f t="shared" si="107"/>
        <v>0.72499999999999998</v>
      </c>
      <c r="T183" s="93">
        <v>2770</v>
      </c>
      <c r="U183" s="73">
        <v>641</v>
      </c>
      <c r="V183" s="71">
        <f t="shared" si="108"/>
        <v>0.23140794223826716</v>
      </c>
      <c r="W183" s="73">
        <v>2129</v>
      </c>
      <c r="X183" s="71">
        <f t="shared" si="109"/>
        <v>0.76859205776173289</v>
      </c>
      <c r="Y183" s="93">
        <v>1604</v>
      </c>
      <c r="Z183" s="73">
        <v>216</v>
      </c>
      <c r="AA183" s="71">
        <f t="shared" si="110"/>
        <v>0.13466334164588528</v>
      </c>
      <c r="AB183" s="73">
        <v>1388</v>
      </c>
      <c r="AC183" s="71">
        <f t="shared" si="111"/>
        <v>0.86533665835411466</v>
      </c>
      <c r="AD183" s="93">
        <v>704</v>
      </c>
      <c r="AE183" s="73">
        <v>62</v>
      </c>
      <c r="AF183" s="71">
        <f t="shared" si="112"/>
        <v>8.8068181818181823E-2</v>
      </c>
      <c r="AG183" s="73">
        <v>642</v>
      </c>
      <c r="AH183" s="71">
        <f t="shared" si="113"/>
        <v>0.91193181818181823</v>
      </c>
      <c r="AI183" s="93">
        <v>217</v>
      </c>
      <c r="AJ183" s="73">
        <v>11</v>
      </c>
      <c r="AK183" s="71">
        <f t="shared" si="114"/>
        <v>5.0691244239631339E-2</v>
      </c>
      <c r="AL183" s="73">
        <v>206</v>
      </c>
      <c r="AM183" s="71">
        <f t="shared" si="115"/>
        <v>0.94930875576036866</v>
      </c>
      <c r="AN183" s="93">
        <f t="shared" si="116"/>
        <v>8519</v>
      </c>
      <c r="AO183" s="73">
        <f t="shared" si="117"/>
        <v>1811</v>
      </c>
      <c r="AP183" s="71">
        <f t="shared" si="118"/>
        <v>0.21258363657706303</v>
      </c>
      <c r="AQ183" s="72">
        <f t="shared" si="101"/>
        <v>6708</v>
      </c>
      <c r="AR183" s="71">
        <f t="shared" si="119"/>
        <v>0.78741636342293697</v>
      </c>
      <c r="AS183" s="90"/>
      <c r="AT183" s="263">
        <v>60</v>
      </c>
      <c r="AU183" s="320" t="s">
        <v>44</v>
      </c>
      <c r="AV183" s="11" t="s">
        <v>123</v>
      </c>
      <c r="AW183" s="204">
        <v>8144</v>
      </c>
      <c r="AX183" s="38">
        <v>1580</v>
      </c>
      <c r="AY183" s="84">
        <v>0.19400785854616895</v>
      </c>
      <c r="AZ183" s="38">
        <v>6564</v>
      </c>
      <c r="BA183" s="84">
        <v>0.80599214145383102</v>
      </c>
      <c r="BB183" s="90"/>
      <c r="BD183" s="79"/>
      <c r="BE183" s="79"/>
      <c r="BF183" s="79"/>
      <c r="BG183" s="79"/>
      <c r="BH183" s="79"/>
      <c r="BI183" s="79"/>
      <c r="BJ183" s="79"/>
      <c r="BK183" s="79"/>
      <c r="BL183" s="79"/>
      <c r="BM183" s="79"/>
    </row>
    <row r="184" spans="2:65" s="12" customFormat="1" ht="13.5" customHeight="1">
      <c r="B184" s="264"/>
      <c r="C184" s="321"/>
      <c r="D184" s="64" t="s">
        <v>129</v>
      </c>
      <c r="E184" s="94">
        <v>2</v>
      </c>
      <c r="F184" s="63">
        <v>0</v>
      </c>
      <c r="G184" s="61">
        <f t="shared" si="102"/>
        <v>0</v>
      </c>
      <c r="H184" s="63">
        <v>2</v>
      </c>
      <c r="I184" s="61">
        <f t="shared" si="103"/>
        <v>1</v>
      </c>
      <c r="J184" s="94">
        <v>2</v>
      </c>
      <c r="K184" s="63">
        <v>0</v>
      </c>
      <c r="L184" s="61">
        <f t="shared" si="104"/>
        <v>0</v>
      </c>
      <c r="M184" s="63">
        <v>2</v>
      </c>
      <c r="N184" s="61">
        <f t="shared" si="105"/>
        <v>1</v>
      </c>
      <c r="O184" s="94">
        <v>755</v>
      </c>
      <c r="P184" s="63">
        <v>165</v>
      </c>
      <c r="Q184" s="61">
        <f t="shared" si="106"/>
        <v>0.2185430463576159</v>
      </c>
      <c r="R184" s="63">
        <v>590</v>
      </c>
      <c r="S184" s="61">
        <f t="shared" si="107"/>
        <v>0.7814569536423841</v>
      </c>
      <c r="T184" s="94">
        <v>406</v>
      </c>
      <c r="U184" s="63">
        <v>79</v>
      </c>
      <c r="V184" s="61">
        <f t="shared" si="108"/>
        <v>0.19458128078817735</v>
      </c>
      <c r="W184" s="63">
        <v>327</v>
      </c>
      <c r="X184" s="61">
        <f t="shared" si="109"/>
        <v>0.80541871921182262</v>
      </c>
      <c r="Y184" s="94">
        <v>216</v>
      </c>
      <c r="Z184" s="63">
        <v>26</v>
      </c>
      <c r="AA184" s="61">
        <f t="shared" si="110"/>
        <v>0.12037037037037036</v>
      </c>
      <c r="AB184" s="63">
        <v>190</v>
      </c>
      <c r="AC184" s="61">
        <f t="shared" si="111"/>
        <v>0.87962962962962965</v>
      </c>
      <c r="AD184" s="94">
        <v>109</v>
      </c>
      <c r="AE184" s="63">
        <v>3</v>
      </c>
      <c r="AF184" s="61">
        <f t="shared" si="112"/>
        <v>2.7522935779816515E-2</v>
      </c>
      <c r="AG184" s="63">
        <v>106</v>
      </c>
      <c r="AH184" s="61">
        <f t="shared" si="113"/>
        <v>0.97247706422018354</v>
      </c>
      <c r="AI184" s="94">
        <v>72</v>
      </c>
      <c r="AJ184" s="63">
        <v>2</v>
      </c>
      <c r="AK184" s="61">
        <f t="shared" si="114"/>
        <v>2.7777777777777776E-2</v>
      </c>
      <c r="AL184" s="63">
        <v>70</v>
      </c>
      <c r="AM184" s="61">
        <f t="shared" si="115"/>
        <v>0.97222222222222221</v>
      </c>
      <c r="AN184" s="94">
        <f t="shared" si="116"/>
        <v>1562</v>
      </c>
      <c r="AO184" s="63">
        <f t="shared" si="117"/>
        <v>275</v>
      </c>
      <c r="AP184" s="61">
        <f t="shared" si="118"/>
        <v>0.176056338028169</v>
      </c>
      <c r="AQ184" s="62">
        <f t="shared" si="101"/>
        <v>1287</v>
      </c>
      <c r="AR184" s="61">
        <f t="shared" si="119"/>
        <v>0.823943661971831</v>
      </c>
      <c r="AS184" s="90"/>
      <c r="AT184" s="264"/>
      <c r="AU184" s="321"/>
      <c r="AV184" s="11" t="s">
        <v>129</v>
      </c>
      <c r="AW184" s="204">
        <v>1288</v>
      </c>
      <c r="AX184" s="38">
        <v>225</v>
      </c>
      <c r="AY184" s="84">
        <v>0.17468944099378883</v>
      </c>
      <c r="AZ184" s="38">
        <v>1063</v>
      </c>
      <c r="BA184" s="84">
        <v>0.8253105590062112</v>
      </c>
      <c r="BB184" s="90"/>
      <c r="BD184" s="79"/>
      <c r="BE184" s="79"/>
      <c r="BF184" s="79"/>
      <c r="BG184" s="79"/>
      <c r="BH184" s="79"/>
      <c r="BI184" s="79"/>
      <c r="BJ184" s="79"/>
      <c r="BK184" s="79"/>
      <c r="BL184" s="79"/>
      <c r="BM184" s="79"/>
    </row>
    <row r="185" spans="2:65" s="12" customFormat="1" ht="13.5" customHeight="1">
      <c r="B185" s="265"/>
      <c r="C185" s="322"/>
      <c r="D185" s="58" t="s">
        <v>128</v>
      </c>
      <c r="E185" s="97">
        <v>35</v>
      </c>
      <c r="F185" s="57">
        <v>6</v>
      </c>
      <c r="G185" s="55">
        <f t="shared" si="102"/>
        <v>0.17142857142857143</v>
      </c>
      <c r="H185" s="57">
        <v>29</v>
      </c>
      <c r="I185" s="55">
        <f t="shared" si="103"/>
        <v>0.82857142857142863</v>
      </c>
      <c r="J185" s="97">
        <v>33</v>
      </c>
      <c r="K185" s="57">
        <v>6</v>
      </c>
      <c r="L185" s="55">
        <f t="shared" si="104"/>
        <v>0.18181818181818182</v>
      </c>
      <c r="M185" s="57">
        <v>27</v>
      </c>
      <c r="N185" s="55">
        <f t="shared" si="105"/>
        <v>0.81818181818181823</v>
      </c>
      <c r="O185" s="97">
        <v>3915</v>
      </c>
      <c r="P185" s="57">
        <v>1034</v>
      </c>
      <c r="Q185" s="55">
        <f t="shared" si="106"/>
        <v>0.2641123882503193</v>
      </c>
      <c r="R185" s="57">
        <v>2881</v>
      </c>
      <c r="S185" s="55">
        <f t="shared" si="107"/>
        <v>0.73588761174968076</v>
      </c>
      <c r="T185" s="97">
        <v>3176</v>
      </c>
      <c r="U185" s="57">
        <v>720</v>
      </c>
      <c r="V185" s="55">
        <f t="shared" si="108"/>
        <v>0.22670025188916876</v>
      </c>
      <c r="W185" s="57">
        <v>2456</v>
      </c>
      <c r="X185" s="55">
        <f t="shared" si="109"/>
        <v>0.77329974811083124</v>
      </c>
      <c r="Y185" s="97">
        <v>1820</v>
      </c>
      <c r="Z185" s="57">
        <v>242</v>
      </c>
      <c r="AA185" s="55">
        <f t="shared" si="110"/>
        <v>0.13296703296703297</v>
      </c>
      <c r="AB185" s="57">
        <v>1578</v>
      </c>
      <c r="AC185" s="55">
        <f t="shared" si="111"/>
        <v>0.86703296703296706</v>
      </c>
      <c r="AD185" s="97">
        <v>813</v>
      </c>
      <c r="AE185" s="57">
        <v>65</v>
      </c>
      <c r="AF185" s="55">
        <f t="shared" si="112"/>
        <v>7.995079950799508E-2</v>
      </c>
      <c r="AG185" s="57">
        <v>748</v>
      </c>
      <c r="AH185" s="55">
        <f t="shared" si="113"/>
        <v>0.92004920049200489</v>
      </c>
      <c r="AI185" s="97">
        <v>289</v>
      </c>
      <c r="AJ185" s="57">
        <v>13</v>
      </c>
      <c r="AK185" s="55">
        <f t="shared" si="114"/>
        <v>4.4982698961937718E-2</v>
      </c>
      <c r="AL185" s="57">
        <v>276</v>
      </c>
      <c r="AM185" s="55">
        <f t="shared" si="115"/>
        <v>0.95501730103806226</v>
      </c>
      <c r="AN185" s="97">
        <f t="shared" si="116"/>
        <v>10081</v>
      </c>
      <c r="AO185" s="57">
        <f t="shared" si="117"/>
        <v>2086</v>
      </c>
      <c r="AP185" s="55">
        <f t="shared" si="118"/>
        <v>0.20692391627814702</v>
      </c>
      <c r="AQ185" s="56">
        <f t="shared" si="101"/>
        <v>7995</v>
      </c>
      <c r="AR185" s="55">
        <f t="shared" si="119"/>
        <v>0.79307608372185301</v>
      </c>
      <c r="AS185" s="90"/>
      <c r="AT185" s="265"/>
      <c r="AU185" s="322"/>
      <c r="AV185" s="147" t="s">
        <v>67</v>
      </c>
      <c r="AW185" s="204">
        <v>9432</v>
      </c>
      <c r="AX185" s="38">
        <v>1805</v>
      </c>
      <c r="AY185" s="84">
        <v>0.19136980491942324</v>
      </c>
      <c r="AZ185" s="38">
        <v>7627</v>
      </c>
      <c r="BA185" s="84">
        <v>0.80863019508057676</v>
      </c>
      <c r="BB185" s="90"/>
      <c r="BD185" s="79"/>
      <c r="BE185" s="79"/>
      <c r="BF185" s="79"/>
      <c r="BG185" s="79"/>
      <c r="BH185" s="79"/>
      <c r="BI185" s="79"/>
      <c r="BJ185" s="79"/>
      <c r="BK185" s="79"/>
      <c r="BL185" s="79"/>
      <c r="BM185" s="79"/>
    </row>
    <row r="186" spans="2:65" s="12" customFormat="1" ht="13.5" customHeight="1">
      <c r="B186" s="263">
        <v>61</v>
      </c>
      <c r="C186" s="320" t="s">
        <v>16</v>
      </c>
      <c r="D186" s="74" t="s">
        <v>130</v>
      </c>
      <c r="E186" s="93">
        <v>0</v>
      </c>
      <c r="F186" s="73">
        <v>0</v>
      </c>
      <c r="G186" s="71" t="str">
        <f t="shared" si="102"/>
        <v>-</v>
      </c>
      <c r="H186" s="73">
        <v>0</v>
      </c>
      <c r="I186" s="71" t="str">
        <f t="shared" si="103"/>
        <v>-</v>
      </c>
      <c r="J186" s="93">
        <v>3</v>
      </c>
      <c r="K186" s="73">
        <v>2</v>
      </c>
      <c r="L186" s="71">
        <f t="shared" si="104"/>
        <v>0.66666666666666663</v>
      </c>
      <c r="M186" s="73">
        <v>1</v>
      </c>
      <c r="N186" s="71">
        <f t="shared" si="105"/>
        <v>0.33333333333333331</v>
      </c>
      <c r="O186" s="93">
        <v>2873</v>
      </c>
      <c r="P186" s="73">
        <v>826</v>
      </c>
      <c r="Q186" s="71">
        <f t="shared" si="106"/>
        <v>0.28750435085276715</v>
      </c>
      <c r="R186" s="73">
        <v>2047</v>
      </c>
      <c r="S186" s="71">
        <f t="shared" si="107"/>
        <v>0.71249564914723285</v>
      </c>
      <c r="T186" s="93">
        <v>2535</v>
      </c>
      <c r="U186" s="73">
        <v>574</v>
      </c>
      <c r="V186" s="71">
        <f t="shared" si="108"/>
        <v>0.22642998027613412</v>
      </c>
      <c r="W186" s="73">
        <v>1961</v>
      </c>
      <c r="X186" s="71">
        <f t="shared" si="109"/>
        <v>0.77357001972386585</v>
      </c>
      <c r="Y186" s="93">
        <v>1334</v>
      </c>
      <c r="Z186" s="73">
        <v>204</v>
      </c>
      <c r="AA186" s="71">
        <f t="shared" si="110"/>
        <v>0.15292353823088456</v>
      </c>
      <c r="AB186" s="73">
        <v>1130</v>
      </c>
      <c r="AC186" s="71">
        <f t="shared" si="111"/>
        <v>0.84707646176911544</v>
      </c>
      <c r="AD186" s="93">
        <v>520</v>
      </c>
      <c r="AE186" s="73">
        <v>63</v>
      </c>
      <c r="AF186" s="71">
        <f t="shared" si="112"/>
        <v>0.12115384615384615</v>
      </c>
      <c r="AG186" s="73">
        <v>457</v>
      </c>
      <c r="AH186" s="71">
        <f t="shared" si="113"/>
        <v>0.87884615384615383</v>
      </c>
      <c r="AI186" s="93">
        <v>161</v>
      </c>
      <c r="AJ186" s="73">
        <v>14</v>
      </c>
      <c r="AK186" s="71">
        <f t="shared" si="114"/>
        <v>8.6956521739130432E-2</v>
      </c>
      <c r="AL186" s="73">
        <v>147</v>
      </c>
      <c r="AM186" s="71">
        <f t="shared" si="115"/>
        <v>0.91304347826086951</v>
      </c>
      <c r="AN186" s="93">
        <f t="shared" si="116"/>
        <v>7426</v>
      </c>
      <c r="AO186" s="73">
        <f t="shared" si="117"/>
        <v>1683</v>
      </c>
      <c r="AP186" s="71">
        <f t="shared" si="118"/>
        <v>0.22663614328036627</v>
      </c>
      <c r="AQ186" s="72">
        <f t="shared" si="101"/>
        <v>5743</v>
      </c>
      <c r="AR186" s="71">
        <f t="shared" si="119"/>
        <v>0.7733638567196337</v>
      </c>
      <c r="AS186" s="90"/>
      <c r="AT186" s="263">
        <v>61</v>
      </c>
      <c r="AU186" s="320" t="s">
        <v>16</v>
      </c>
      <c r="AV186" s="11" t="s">
        <v>123</v>
      </c>
      <c r="AW186" s="204">
        <v>7056</v>
      </c>
      <c r="AX186" s="38">
        <v>1583</v>
      </c>
      <c r="AY186" s="84">
        <v>0.22434807256235828</v>
      </c>
      <c r="AZ186" s="38">
        <v>5473</v>
      </c>
      <c r="BA186" s="84">
        <v>0.77565192743764177</v>
      </c>
      <c r="BB186" s="90"/>
      <c r="BD186" s="79"/>
      <c r="BE186" s="79"/>
      <c r="BF186" s="79"/>
      <c r="BG186" s="79"/>
      <c r="BH186" s="79"/>
      <c r="BI186" s="79"/>
      <c r="BJ186" s="79"/>
      <c r="BK186" s="79"/>
      <c r="BL186" s="79"/>
      <c r="BM186" s="79"/>
    </row>
    <row r="187" spans="2:65" s="12" customFormat="1" ht="13.5" customHeight="1">
      <c r="B187" s="264"/>
      <c r="C187" s="321"/>
      <c r="D187" s="64" t="s">
        <v>129</v>
      </c>
      <c r="E187" s="94">
        <v>0</v>
      </c>
      <c r="F187" s="63">
        <v>0</v>
      </c>
      <c r="G187" s="61" t="str">
        <f t="shared" si="102"/>
        <v>-</v>
      </c>
      <c r="H187" s="63">
        <v>0</v>
      </c>
      <c r="I187" s="61" t="str">
        <f t="shared" si="103"/>
        <v>-</v>
      </c>
      <c r="J187" s="94">
        <v>2</v>
      </c>
      <c r="K187" s="63">
        <v>0</v>
      </c>
      <c r="L187" s="61">
        <f t="shared" si="104"/>
        <v>0</v>
      </c>
      <c r="M187" s="63">
        <v>2</v>
      </c>
      <c r="N187" s="61">
        <f t="shared" si="105"/>
        <v>1</v>
      </c>
      <c r="O187" s="94">
        <v>631</v>
      </c>
      <c r="P187" s="63">
        <v>139</v>
      </c>
      <c r="Q187" s="61">
        <f t="shared" si="106"/>
        <v>0.2202852614896989</v>
      </c>
      <c r="R187" s="63">
        <v>492</v>
      </c>
      <c r="S187" s="61">
        <f t="shared" si="107"/>
        <v>0.77971473851030115</v>
      </c>
      <c r="T187" s="94">
        <v>359</v>
      </c>
      <c r="U187" s="63">
        <v>66</v>
      </c>
      <c r="V187" s="61">
        <f t="shared" si="108"/>
        <v>0.18384401114206128</v>
      </c>
      <c r="W187" s="63">
        <v>293</v>
      </c>
      <c r="X187" s="61">
        <f t="shared" si="109"/>
        <v>0.81615598885793872</v>
      </c>
      <c r="Y187" s="94">
        <v>189</v>
      </c>
      <c r="Z187" s="63">
        <v>21</v>
      </c>
      <c r="AA187" s="61">
        <f t="shared" si="110"/>
        <v>0.1111111111111111</v>
      </c>
      <c r="AB187" s="63">
        <v>168</v>
      </c>
      <c r="AC187" s="61">
        <f t="shared" si="111"/>
        <v>0.88888888888888884</v>
      </c>
      <c r="AD187" s="94">
        <v>87</v>
      </c>
      <c r="AE187" s="63">
        <v>2</v>
      </c>
      <c r="AF187" s="61">
        <f t="shared" si="112"/>
        <v>2.2988505747126436E-2</v>
      </c>
      <c r="AG187" s="63">
        <v>85</v>
      </c>
      <c r="AH187" s="61">
        <f t="shared" si="113"/>
        <v>0.97701149425287359</v>
      </c>
      <c r="AI187" s="94">
        <v>68</v>
      </c>
      <c r="AJ187" s="63">
        <v>0</v>
      </c>
      <c r="AK187" s="61">
        <f t="shared" si="114"/>
        <v>0</v>
      </c>
      <c r="AL187" s="63">
        <v>68</v>
      </c>
      <c r="AM187" s="61">
        <f t="shared" si="115"/>
        <v>1</v>
      </c>
      <c r="AN187" s="94">
        <f t="shared" si="116"/>
        <v>1336</v>
      </c>
      <c r="AO187" s="63">
        <f t="shared" si="117"/>
        <v>228</v>
      </c>
      <c r="AP187" s="61">
        <f t="shared" si="118"/>
        <v>0.17065868263473055</v>
      </c>
      <c r="AQ187" s="62">
        <f t="shared" si="101"/>
        <v>1108</v>
      </c>
      <c r="AR187" s="61">
        <f t="shared" si="119"/>
        <v>0.8293413173652695</v>
      </c>
      <c r="AS187" s="90"/>
      <c r="AT187" s="264"/>
      <c r="AU187" s="321"/>
      <c r="AV187" s="11" t="s">
        <v>129</v>
      </c>
      <c r="AW187" s="204">
        <v>1166</v>
      </c>
      <c r="AX187" s="38">
        <v>216</v>
      </c>
      <c r="AY187" s="84">
        <v>0.18524871355060035</v>
      </c>
      <c r="AZ187" s="38">
        <v>950</v>
      </c>
      <c r="BA187" s="84">
        <v>0.81475128644939965</v>
      </c>
      <c r="BB187" s="90"/>
      <c r="BD187" s="79"/>
      <c r="BE187" s="79"/>
      <c r="BF187" s="79"/>
      <c r="BG187" s="79"/>
      <c r="BH187" s="79"/>
      <c r="BI187" s="79"/>
      <c r="BJ187" s="79"/>
      <c r="BK187" s="79"/>
      <c r="BL187" s="79"/>
      <c r="BM187" s="79"/>
    </row>
    <row r="188" spans="2:65" s="12" customFormat="1" ht="13.5" customHeight="1">
      <c r="B188" s="265"/>
      <c r="C188" s="322"/>
      <c r="D188" s="70" t="s">
        <v>128</v>
      </c>
      <c r="E188" s="95">
        <v>0</v>
      </c>
      <c r="F188" s="69">
        <v>0</v>
      </c>
      <c r="G188" s="13" t="str">
        <f t="shared" si="102"/>
        <v>-</v>
      </c>
      <c r="H188" s="69">
        <v>0</v>
      </c>
      <c r="I188" s="13" t="str">
        <f t="shared" si="103"/>
        <v>-</v>
      </c>
      <c r="J188" s="95">
        <v>5</v>
      </c>
      <c r="K188" s="69">
        <v>2</v>
      </c>
      <c r="L188" s="13">
        <f t="shared" si="104"/>
        <v>0.4</v>
      </c>
      <c r="M188" s="69">
        <v>3</v>
      </c>
      <c r="N188" s="13">
        <f t="shared" si="105"/>
        <v>0.6</v>
      </c>
      <c r="O188" s="95">
        <v>3504</v>
      </c>
      <c r="P188" s="69">
        <v>965</v>
      </c>
      <c r="Q188" s="13">
        <f t="shared" si="106"/>
        <v>0.27539954337899542</v>
      </c>
      <c r="R188" s="69">
        <v>2539</v>
      </c>
      <c r="S188" s="13">
        <f t="shared" si="107"/>
        <v>0.72460045662100458</v>
      </c>
      <c r="T188" s="95">
        <v>2894</v>
      </c>
      <c r="U188" s="69">
        <v>640</v>
      </c>
      <c r="V188" s="13">
        <f t="shared" si="108"/>
        <v>0.22114720110573602</v>
      </c>
      <c r="W188" s="69">
        <v>2254</v>
      </c>
      <c r="X188" s="13">
        <f t="shared" si="109"/>
        <v>0.77885279889426395</v>
      </c>
      <c r="Y188" s="95">
        <v>1523</v>
      </c>
      <c r="Z188" s="69">
        <v>225</v>
      </c>
      <c r="AA188" s="13">
        <f t="shared" si="110"/>
        <v>0.14773473407747867</v>
      </c>
      <c r="AB188" s="69">
        <v>1298</v>
      </c>
      <c r="AC188" s="13">
        <f t="shared" si="111"/>
        <v>0.85226526592252139</v>
      </c>
      <c r="AD188" s="95">
        <v>607</v>
      </c>
      <c r="AE188" s="69">
        <v>65</v>
      </c>
      <c r="AF188" s="13">
        <f t="shared" si="112"/>
        <v>0.1070840197693575</v>
      </c>
      <c r="AG188" s="69">
        <v>542</v>
      </c>
      <c r="AH188" s="13">
        <f t="shared" si="113"/>
        <v>0.89291598023064256</v>
      </c>
      <c r="AI188" s="95">
        <v>229</v>
      </c>
      <c r="AJ188" s="69">
        <v>14</v>
      </c>
      <c r="AK188" s="13">
        <f t="shared" si="114"/>
        <v>6.1135371179039298E-2</v>
      </c>
      <c r="AL188" s="69">
        <v>215</v>
      </c>
      <c r="AM188" s="13">
        <f t="shared" si="115"/>
        <v>0.93886462882096067</v>
      </c>
      <c r="AN188" s="95">
        <f t="shared" si="116"/>
        <v>8762</v>
      </c>
      <c r="AO188" s="69">
        <f t="shared" si="117"/>
        <v>1911</v>
      </c>
      <c r="AP188" s="13">
        <f t="shared" si="118"/>
        <v>0.21810089020771514</v>
      </c>
      <c r="AQ188" s="33">
        <f t="shared" si="101"/>
        <v>6851</v>
      </c>
      <c r="AR188" s="13">
        <f t="shared" si="119"/>
        <v>0.78189910979228483</v>
      </c>
      <c r="AS188" s="90"/>
      <c r="AT188" s="265"/>
      <c r="AU188" s="322"/>
      <c r="AV188" s="147" t="s">
        <v>67</v>
      </c>
      <c r="AW188" s="204">
        <v>8222</v>
      </c>
      <c r="AX188" s="38">
        <v>1799</v>
      </c>
      <c r="AY188" s="84">
        <v>0.21880321089759183</v>
      </c>
      <c r="AZ188" s="38">
        <v>6423</v>
      </c>
      <c r="BA188" s="84">
        <v>0.7811967891024082</v>
      </c>
      <c r="BB188" s="90"/>
      <c r="BD188" s="79"/>
      <c r="BE188" s="79"/>
      <c r="BF188" s="79"/>
      <c r="BG188" s="79"/>
      <c r="BH188" s="79"/>
      <c r="BI188" s="79"/>
      <c r="BJ188" s="79"/>
      <c r="BK188" s="79"/>
      <c r="BL188" s="79"/>
      <c r="BM188" s="79"/>
    </row>
    <row r="189" spans="2:65" s="12" customFormat="1" ht="13.5" customHeight="1">
      <c r="B189" s="263">
        <v>62</v>
      </c>
      <c r="C189" s="320" t="s">
        <v>17</v>
      </c>
      <c r="D189" s="74" t="s">
        <v>130</v>
      </c>
      <c r="E189" s="93">
        <v>9</v>
      </c>
      <c r="F189" s="73">
        <v>3</v>
      </c>
      <c r="G189" s="71">
        <f t="shared" si="102"/>
        <v>0.33333333333333331</v>
      </c>
      <c r="H189" s="73">
        <v>6</v>
      </c>
      <c r="I189" s="71">
        <f t="shared" si="103"/>
        <v>0.66666666666666663</v>
      </c>
      <c r="J189" s="93">
        <v>36</v>
      </c>
      <c r="K189" s="73">
        <v>5</v>
      </c>
      <c r="L189" s="71">
        <f t="shared" si="104"/>
        <v>0.1388888888888889</v>
      </c>
      <c r="M189" s="73">
        <v>31</v>
      </c>
      <c r="N189" s="71">
        <f t="shared" si="105"/>
        <v>0.86111111111111116</v>
      </c>
      <c r="O189" s="93">
        <v>4177</v>
      </c>
      <c r="P189" s="73">
        <v>1132</v>
      </c>
      <c r="Q189" s="71">
        <f t="shared" si="106"/>
        <v>0.27100790040699069</v>
      </c>
      <c r="R189" s="73">
        <v>3045</v>
      </c>
      <c r="S189" s="71">
        <f t="shared" si="107"/>
        <v>0.72899209959300937</v>
      </c>
      <c r="T189" s="93">
        <v>3733</v>
      </c>
      <c r="U189" s="73">
        <v>789</v>
      </c>
      <c r="V189" s="71">
        <f t="shared" si="108"/>
        <v>0.21135815697830163</v>
      </c>
      <c r="W189" s="73">
        <v>2944</v>
      </c>
      <c r="X189" s="71">
        <f t="shared" si="109"/>
        <v>0.78864184302169837</v>
      </c>
      <c r="Y189" s="93">
        <v>2184</v>
      </c>
      <c r="Z189" s="73">
        <v>306</v>
      </c>
      <c r="AA189" s="71">
        <f t="shared" si="110"/>
        <v>0.14010989010989011</v>
      </c>
      <c r="AB189" s="73">
        <v>1878</v>
      </c>
      <c r="AC189" s="71">
        <f t="shared" si="111"/>
        <v>0.85989010989010994</v>
      </c>
      <c r="AD189" s="93">
        <v>841</v>
      </c>
      <c r="AE189" s="73">
        <v>84</v>
      </c>
      <c r="AF189" s="71">
        <f t="shared" si="112"/>
        <v>9.9881093935790727E-2</v>
      </c>
      <c r="AG189" s="73">
        <v>757</v>
      </c>
      <c r="AH189" s="71">
        <f t="shared" si="113"/>
        <v>0.9001189060642093</v>
      </c>
      <c r="AI189" s="93">
        <v>252</v>
      </c>
      <c r="AJ189" s="73">
        <v>16</v>
      </c>
      <c r="AK189" s="71">
        <f t="shared" si="114"/>
        <v>6.3492063492063489E-2</v>
      </c>
      <c r="AL189" s="73">
        <v>236</v>
      </c>
      <c r="AM189" s="71">
        <f t="shared" si="115"/>
        <v>0.93650793650793651</v>
      </c>
      <c r="AN189" s="93">
        <f t="shared" si="116"/>
        <v>11232</v>
      </c>
      <c r="AO189" s="73">
        <f t="shared" si="117"/>
        <v>2335</v>
      </c>
      <c r="AP189" s="71">
        <f t="shared" si="118"/>
        <v>0.20788817663817663</v>
      </c>
      <c r="AQ189" s="72">
        <f t="shared" si="101"/>
        <v>8897</v>
      </c>
      <c r="AR189" s="71">
        <f t="shared" si="119"/>
        <v>0.7921118233618234</v>
      </c>
      <c r="AS189" s="90"/>
      <c r="AT189" s="263">
        <v>62</v>
      </c>
      <c r="AU189" s="320" t="s">
        <v>17</v>
      </c>
      <c r="AV189" s="11" t="s">
        <v>123</v>
      </c>
      <c r="AW189" s="204">
        <v>10609</v>
      </c>
      <c r="AX189" s="38">
        <v>1944</v>
      </c>
      <c r="AY189" s="84">
        <v>0.18324064473560184</v>
      </c>
      <c r="AZ189" s="38">
        <v>8665</v>
      </c>
      <c r="BA189" s="84">
        <v>0.81675935526439813</v>
      </c>
      <c r="BB189" s="90"/>
      <c r="BD189" s="79"/>
      <c r="BE189" s="79"/>
      <c r="BF189" s="79"/>
      <c r="BG189" s="79"/>
      <c r="BH189" s="79"/>
      <c r="BI189" s="79"/>
      <c r="BJ189" s="79"/>
      <c r="BK189" s="79"/>
      <c r="BL189" s="79"/>
      <c r="BM189" s="79"/>
    </row>
    <row r="190" spans="2:65" s="12" customFormat="1" ht="13.5" customHeight="1">
      <c r="B190" s="264"/>
      <c r="C190" s="321"/>
      <c r="D190" s="64" t="s">
        <v>129</v>
      </c>
      <c r="E190" s="94">
        <v>0</v>
      </c>
      <c r="F190" s="63">
        <v>0</v>
      </c>
      <c r="G190" s="61" t="str">
        <f t="shared" si="102"/>
        <v>-</v>
      </c>
      <c r="H190" s="63">
        <v>0</v>
      </c>
      <c r="I190" s="61" t="str">
        <f t="shared" si="103"/>
        <v>-</v>
      </c>
      <c r="J190" s="94">
        <v>2</v>
      </c>
      <c r="K190" s="63">
        <v>0</v>
      </c>
      <c r="L190" s="61">
        <f t="shared" si="104"/>
        <v>0</v>
      </c>
      <c r="M190" s="63">
        <v>2</v>
      </c>
      <c r="N190" s="61">
        <f t="shared" si="105"/>
        <v>1</v>
      </c>
      <c r="O190" s="94">
        <v>922</v>
      </c>
      <c r="P190" s="63">
        <v>181</v>
      </c>
      <c r="Q190" s="61">
        <f t="shared" si="106"/>
        <v>0.1963123644251627</v>
      </c>
      <c r="R190" s="63">
        <v>741</v>
      </c>
      <c r="S190" s="61">
        <f t="shared" si="107"/>
        <v>0.80368763557483736</v>
      </c>
      <c r="T190" s="94">
        <v>582</v>
      </c>
      <c r="U190" s="63">
        <v>127</v>
      </c>
      <c r="V190" s="61">
        <f t="shared" si="108"/>
        <v>0.21821305841924399</v>
      </c>
      <c r="W190" s="63">
        <v>455</v>
      </c>
      <c r="X190" s="61">
        <f t="shared" si="109"/>
        <v>0.78178694158075601</v>
      </c>
      <c r="Y190" s="94">
        <v>272</v>
      </c>
      <c r="Z190" s="63">
        <v>36</v>
      </c>
      <c r="AA190" s="61">
        <f t="shared" si="110"/>
        <v>0.13235294117647059</v>
      </c>
      <c r="AB190" s="63">
        <v>236</v>
      </c>
      <c r="AC190" s="61">
        <f t="shared" si="111"/>
        <v>0.86764705882352944</v>
      </c>
      <c r="AD190" s="94">
        <v>139</v>
      </c>
      <c r="AE190" s="63">
        <v>5</v>
      </c>
      <c r="AF190" s="61">
        <f t="shared" si="112"/>
        <v>3.5971223021582732E-2</v>
      </c>
      <c r="AG190" s="63">
        <v>134</v>
      </c>
      <c r="AH190" s="61">
        <f t="shared" si="113"/>
        <v>0.96402877697841727</v>
      </c>
      <c r="AI190" s="94">
        <v>81</v>
      </c>
      <c r="AJ190" s="63">
        <v>0</v>
      </c>
      <c r="AK190" s="61">
        <f t="shared" si="114"/>
        <v>0</v>
      </c>
      <c r="AL190" s="63">
        <v>81</v>
      </c>
      <c r="AM190" s="61">
        <f t="shared" si="115"/>
        <v>1</v>
      </c>
      <c r="AN190" s="94">
        <f t="shared" si="116"/>
        <v>1998</v>
      </c>
      <c r="AO190" s="63">
        <f t="shared" si="117"/>
        <v>349</v>
      </c>
      <c r="AP190" s="61">
        <f t="shared" si="118"/>
        <v>0.17467467467467468</v>
      </c>
      <c r="AQ190" s="62">
        <f t="shared" si="101"/>
        <v>1649</v>
      </c>
      <c r="AR190" s="61">
        <f t="shared" si="119"/>
        <v>0.82532532532532532</v>
      </c>
      <c r="AS190" s="90"/>
      <c r="AT190" s="264"/>
      <c r="AU190" s="321"/>
      <c r="AV190" s="11" t="s">
        <v>129</v>
      </c>
      <c r="AW190" s="204">
        <v>1838</v>
      </c>
      <c r="AX190" s="38">
        <v>315</v>
      </c>
      <c r="AY190" s="84">
        <v>0.17138193688792167</v>
      </c>
      <c r="AZ190" s="38">
        <v>1523</v>
      </c>
      <c r="BA190" s="84">
        <v>0.82861806311207831</v>
      </c>
      <c r="BB190" s="90"/>
      <c r="BD190" s="79"/>
      <c r="BE190" s="79"/>
      <c r="BF190" s="79"/>
      <c r="BG190" s="79"/>
      <c r="BH190" s="79"/>
      <c r="BI190" s="79"/>
      <c r="BJ190" s="79"/>
      <c r="BK190" s="79"/>
      <c r="BL190" s="79"/>
      <c r="BM190" s="79"/>
    </row>
    <row r="191" spans="2:65" s="12" customFormat="1" ht="13.5" customHeight="1">
      <c r="B191" s="265"/>
      <c r="C191" s="322"/>
      <c r="D191" s="70" t="s">
        <v>128</v>
      </c>
      <c r="E191" s="95">
        <v>9</v>
      </c>
      <c r="F191" s="69">
        <v>3</v>
      </c>
      <c r="G191" s="13">
        <f t="shared" si="102"/>
        <v>0.33333333333333331</v>
      </c>
      <c r="H191" s="69">
        <v>6</v>
      </c>
      <c r="I191" s="13">
        <f t="shared" si="103"/>
        <v>0.66666666666666663</v>
      </c>
      <c r="J191" s="95">
        <v>38</v>
      </c>
      <c r="K191" s="69">
        <v>5</v>
      </c>
      <c r="L191" s="13">
        <f t="shared" si="104"/>
        <v>0.13157894736842105</v>
      </c>
      <c r="M191" s="69">
        <v>33</v>
      </c>
      <c r="N191" s="13">
        <f t="shared" si="105"/>
        <v>0.86842105263157898</v>
      </c>
      <c r="O191" s="95">
        <v>5099</v>
      </c>
      <c r="P191" s="69">
        <v>1313</v>
      </c>
      <c r="Q191" s="13">
        <f t="shared" si="106"/>
        <v>0.25750147087664249</v>
      </c>
      <c r="R191" s="69">
        <v>3786</v>
      </c>
      <c r="S191" s="13">
        <f t="shared" si="107"/>
        <v>0.74249852912335756</v>
      </c>
      <c r="T191" s="95">
        <v>4315</v>
      </c>
      <c r="U191" s="69">
        <v>916</v>
      </c>
      <c r="V191" s="13">
        <f t="shared" si="108"/>
        <v>0.21228273464658171</v>
      </c>
      <c r="W191" s="69">
        <v>3399</v>
      </c>
      <c r="X191" s="13">
        <f t="shared" si="109"/>
        <v>0.78771726535341835</v>
      </c>
      <c r="Y191" s="95">
        <v>2456</v>
      </c>
      <c r="Z191" s="69">
        <v>342</v>
      </c>
      <c r="AA191" s="13">
        <f t="shared" si="110"/>
        <v>0.13925081433224756</v>
      </c>
      <c r="AB191" s="69">
        <v>2114</v>
      </c>
      <c r="AC191" s="13">
        <f t="shared" si="111"/>
        <v>0.86074918566775249</v>
      </c>
      <c r="AD191" s="95">
        <v>980</v>
      </c>
      <c r="AE191" s="69">
        <v>89</v>
      </c>
      <c r="AF191" s="13">
        <f t="shared" si="112"/>
        <v>9.0816326530612251E-2</v>
      </c>
      <c r="AG191" s="69">
        <v>891</v>
      </c>
      <c r="AH191" s="13">
        <f t="shared" si="113"/>
        <v>0.90918367346938778</v>
      </c>
      <c r="AI191" s="95">
        <v>333</v>
      </c>
      <c r="AJ191" s="69">
        <v>16</v>
      </c>
      <c r="AK191" s="13">
        <f t="shared" si="114"/>
        <v>4.8048048048048048E-2</v>
      </c>
      <c r="AL191" s="69">
        <v>317</v>
      </c>
      <c r="AM191" s="13">
        <f t="shared" si="115"/>
        <v>0.95195195195195192</v>
      </c>
      <c r="AN191" s="95">
        <f t="shared" si="116"/>
        <v>13230</v>
      </c>
      <c r="AO191" s="69">
        <f t="shared" si="117"/>
        <v>2684</v>
      </c>
      <c r="AP191" s="13">
        <f t="shared" si="118"/>
        <v>0.20287226001511716</v>
      </c>
      <c r="AQ191" s="33">
        <f t="shared" si="101"/>
        <v>10546</v>
      </c>
      <c r="AR191" s="13">
        <f t="shared" si="119"/>
        <v>0.79712773998488284</v>
      </c>
      <c r="AS191" s="90"/>
      <c r="AT191" s="265"/>
      <c r="AU191" s="322"/>
      <c r="AV191" s="147" t="s">
        <v>67</v>
      </c>
      <c r="AW191" s="204">
        <v>12447</v>
      </c>
      <c r="AX191" s="38">
        <v>2259</v>
      </c>
      <c r="AY191" s="84">
        <v>0.18148951554591466</v>
      </c>
      <c r="AZ191" s="38">
        <v>10188</v>
      </c>
      <c r="BA191" s="84">
        <v>0.81851048445408536</v>
      </c>
      <c r="BB191" s="90"/>
      <c r="BD191" s="79"/>
      <c r="BE191" s="79"/>
      <c r="BF191" s="79"/>
      <c r="BG191" s="79"/>
      <c r="BH191" s="79"/>
      <c r="BI191" s="79"/>
      <c r="BJ191" s="79"/>
      <c r="BK191" s="79"/>
      <c r="BL191" s="79"/>
      <c r="BM191" s="79"/>
    </row>
    <row r="192" spans="2:65" s="12" customFormat="1" ht="13.5" customHeight="1">
      <c r="B192" s="263">
        <v>63</v>
      </c>
      <c r="C192" s="320" t="s">
        <v>26</v>
      </c>
      <c r="D192" s="74" t="s">
        <v>130</v>
      </c>
      <c r="E192" s="93">
        <v>5</v>
      </c>
      <c r="F192" s="73">
        <v>0</v>
      </c>
      <c r="G192" s="71">
        <f t="shared" si="102"/>
        <v>0</v>
      </c>
      <c r="H192" s="73">
        <v>5</v>
      </c>
      <c r="I192" s="71">
        <f t="shared" si="103"/>
        <v>1</v>
      </c>
      <c r="J192" s="93">
        <v>8</v>
      </c>
      <c r="K192" s="73">
        <v>2</v>
      </c>
      <c r="L192" s="71">
        <f t="shared" si="104"/>
        <v>0.25</v>
      </c>
      <c r="M192" s="73">
        <v>6</v>
      </c>
      <c r="N192" s="71">
        <f t="shared" si="105"/>
        <v>0.75</v>
      </c>
      <c r="O192" s="93">
        <v>2923</v>
      </c>
      <c r="P192" s="73">
        <v>1133</v>
      </c>
      <c r="Q192" s="71">
        <f t="shared" si="106"/>
        <v>0.38761546356483068</v>
      </c>
      <c r="R192" s="73">
        <v>1790</v>
      </c>
      <c r="S192" s="71">
        <f t="shared" si="107"/>
        <v>0.61238453643516932</v>
      </c>
      <c r="T192" s="93">
        <v>2611</v>
      </c>
      <c r="U192" s="73">
        <v>896</v>
      </c>
      <c r="V192" s="71">
        <f t="shared" si="108"/>
        <v>0.34316353887399464</v>
      </c>
      <c r="W192" s="73">
        <v>1715</v>
      </c>
      <c r="X192" s="71">
        <f t="shared" si="109"/>
        <v>0.65683646112600536</v>
      </c>
      <c r="Y192" s="93">
        <v>1556</v>
      </c>
      <c r="Z192" s="73">
        <v>378</v>
      </c>
      <c r="AA192" s="71">
        <f t="shared" si="110"/>
        <v>0.24293059125964012</v>
      </c>
      <c r="AB192" s="73">
        <v>1178</v>
      </c>
      <c r="AC192" s="71">
        <f t="shared" si="111"/>
        <v>0.75706940874035988</v>
      </c>
      <c r="AD192" s="93">
        <v>775</v>
      </c>
      <c r="AE192" s="73">
        <v>126</v>
      </c>
      <c r="AF192" s="71">
        <f t="shared" si="112"/>
        <v>0.16258064516129031</v>
      </c>
      <c r="AG192" s="73">
        <v>649</v>
      </c>
      <c r="AH192" s="71">
        <f t="shared" si="113"/>
        <v>0.83741935483870966</v>
      </c>
      <c r="AI192" s="93">
        <v>252</v>
      </c>
      <c r="AJ192" s="73">
        <v>23</v>
      </c>
      <c r="AK192" s="71">
        <f t="shared" si="114"/>
        <v>9.1269841269841265E-2</v>
      </c>
      <c r="AL192" s="73">
        <v>229</v>
      </c>
      <c r="AM192" s="71">
        <f t="shared" si="115"/>
        <v>0.90873015873015872</v>
      </c>
      <c r="AN192" s="93">
        <f t="shared" si="116"/>
        <v>8130</v>
      </c>
      <c r="AO192" s="73">
        <f t="shared" si="117"/>
        <v>2558</v>
      </c>
      <c r="AP192" s="71">
        <f t="shared" si="118"/>
        <v>0.31463714637146373</v>
      </c>
      <c r="AQ192" s="73">
        <f t="shared" si="101"/>
        <v>5572</v>
      </c>
      <c r="AR192" s="71">
        <f t="shared" si="119"/>
        <v>0.68536285362853633</v>
      </c>
      <c r="AS192" s="90"/>
      <c r="AT192" s="263">
        <v>63</v>
      </c>
      <c r="AU192" s="320" t="s">
        <v>26</v>
      </c>
      <c r="AV192" s="11" t="s">
        <v>123</v>
      </c>
      <c r="AW192" s="204">
        <v>7680</v>
      </c>
      <c r="AX192" s="38">
        <v>2262</v>
      </c>
      <c r="AY192" s="84">
        <v>0.29453125000000002</v>
      </c>
      <c r="AZ192" s="38">
        <v>5418</v>
      </c>
      <c r="BA192" s="84">
        <v>0.70546874999999998</v>
      </c>
      <c r="BB192" s="90"/>
      <c r="BD192" s="79"/>
      <c r="BE192" s="79"/>
      <c r="BF192" s="79"/>
      <c r="BG192" s="79"/>
      <c r="BH192" s="79"/>
      <c r="BI192" s="79"/>
      <c r="BJ192" s="79"/>
      <c r="BK192" s="79"/>
      <c r="BL192" s="79"/>
      <c r="BM192" s="79"/>
    </row>
    <row r="193" spans="1:65" s="12" customFormat="1" ht="13.5" customHeight="1">
      <c r="A193" s="75"/>
      <c r="B193" s="264"/>
      <c r="C193" s="321"/>
      <c r="D193" s="64" t="s">
        <v>129</v>
      </c>
      <c r="E193" s="94">
        <v>2</v>
      </c>
      <c r="F193" s="63">
        <v>0</v>
      </c>
      <c r="G193" s="61">
        <f t="shared" si="102"/>
        <v>0</v>
      </c>
      <c r="H193" s="63">
        <v>2</v>
      </c>
      <c r="I193" s="61">
        <f t="shared" si="103"/>
        <v>1</v>
      </c>
      <c r="J193" s="94">
        <v>3</v>
      </c>
      <c r="K193" s="63">
        <v>2</v>
      </c>
      <c r="L193" s="61">
        <f t="shared" si="104"/>
        <v>0.66666666666666663</v>
      </c>
      <c r="M193" s="63">
        <v>1</v>
      </c>
      <c r="N193" s="61">
        <f t="shared" si="105"/>
        <v>0.33333333333333331</v>
      </c>
      <c r="O193" s="94">
        <v>690</v>
      </c>
      <c r="P193" s="63">
        <v>186</v>
      </c>
      <c r="Q193" s="61">
        <f t="shared" si="106"/>
        <v>0.26956521739130435</v>
      </c>
      <c r="R193" s="63">
        <v>504</v>
      </c>
      <c r="S193" s="61">
        <f t="shared" si="107"/>
        <v>0.73043478260869565</v>
      </c>
      <c r="T193" s="94">
        <v>349</v>
      </c>
      <c r="U193" s="63">
        <v>96</v>
      </c>
      <c r="V193" s="61">
        <f t="shared" si="108"/>
        <v>0.27507163323782235</v>
      </c>
      <c r="W193" s="63">
        <v>253</v>
      </c>
      <c r="X193" s="61">
        <f t="shared" si="109"/>
        <v>0.72492836676217765</v>
      </c>
      <c r="Y193" s="94">
        <v>218</v>
      </c>
      <c r="Z193" s="63">
        <v>27</v>
      </c>
      <c r="AA193" s="61">
        <f t="shared" si="110"/>
        <v>0.12385321100917432</v>
      </c>
      <c r="AB193" s="63">
        <v>191</v>
      </c>
      <c r="AC193" s="61">
        <f t="shared" si="111"/>
        <v>0.87614678899082565</v>
      </c>
      <c r="AD193" s="94">
        <v>111</v>
      </c>
      <c r="AE193" s="63">
        <v>8</v>
      </c>
      <c r="AF193" s="61">
        <f t="shared" si="112"/>
        <v>7.2072072072072071E-2</v>
      </c>
      <c r="AG193" s="63">
        <v>103</v>
      </c>
      <c r="AH193" s="61">
        <f t="shared" si="113"/>
        <v>0.92792792792792789</v>
      </c>
      <c r="AI193" s="94">
        <v>92</v>
      </c>
      <c r="AJ193" s="63">
        <v>3</v>
      </c>
      <c r="AK193" s="61">
        <f t="shared" si="114"/>
        <v>3.2608695652173912E-2</v>
      </c>
      <c r="AL193" s="63">
        <v>89</v>
      </c>
      <c r="AM193" s="61">
        <f t="shared" si="115"/>
        <v>0.96739130434782605</v>
      </c>
      <c r="AN193" s="94">
        <f t="shared" si="116"/>
        <v>1465</v>
      </c>
      <c r="AO193" s="63">
        <f t="shared" si="117"/>
        <v>322</v>
      </c>
      <c r="AP193" s="61">
        <f t="shared" si="118"/>
        <v>0.2197952218430034</v>
      </c>
      <c r="AQ193" s="62">
        <f t="shared" si="101"/>
        <v>1143</v>
      </c>
      <c r="AR193" s="61">
        <f t="shared" si="119"/>
        <v>0.78020477815699663</v>
      </c>
      <c r="AS193" s="90"/>
      <c r="AT193" s="264"/>
      <c r="AU193" s="321"/>
      <c r="AV193" s="11" t="s">
        <v>129</v>
      </c>
      <c r="AW193" s="204">
        <v>1270</v>
      </c>
      <c r="AX193" s="38">
        <v>275</v>
      </c>
      <c r="AY193" s="84">
        <v>0.21653543307086615</v>
      </c>
      <c r="AZ193" s="38">
        <v>995</v>
      </c>
      <c r="BA193" s="84">
        <v>0.78346456692913391</v>
      </c>
      <c r="BB193" s="90"/>
      <c r="BD193" s="79"/>
      <c r="BE193" s="79"/>
      <c r="BF193" s="79"/>
      <c r="BG193" s="79"/>
      <c r="BH193" s="79"/>
      <c r="BI193" s="79"/>
      <c r="BJ193" s="79"/>
      <c r="BK193" s="79"/>
      <c r="BL193" s="79"/>
      <c r="BM193" s="79"/>
    </row>
    <row r="194" spans="1:65" s="12" customFormat="1" ht="13.5" customHeight="1">
      <c r="A194" s="75"/>
      <c r="B194" s="265"/>
      <c r="C194" s="322"/>
      <c r="D194" s="70" t="s">
        <v>128</v>
      </c>
      <c r="E194" s="95">
        <v>7</v>
      </c>
      <c r="F194" s="69">
        <v>0</v>
      </c>
      <c r="G194" s="13">
        <f t="shared" si="102"/>
        <v>0</v>
      </c>
      <c r="H194" s="69">
        <v>7</v>
      </c>
      <c r="I194" s="13">
        <f t="shared" si="103"/>
        <v>1</v>
      </c>
      <c r="J194" s="95">
        <v>11</v>
      </c>
      <c r="K194" s="69">
        <v>4</v>
      </c>
      <c r="L194" s="13">
        <f t="shared" si="104"/>
        <v>0.36363636363636365</v>
      </c>
      <c r="M194" s="69">
        <v>7</v>
      </c>
      <c r="N194" s="13">
        <f t="shared" si="105"/>
        <v>0.63636363636363635</v>
      </c>
      <c r="O194" s="95">
        <v>3613</v>
      </c>
      <c r="P194" s="69">
        <v>1319</v>
      </c>
      <c r="Q194" s="13">
        <f t="shared" si="106"/>
        <v>0.3650705784666482</v>
      </c>
      <c r="R194" s="69">
        <v>2294</v>
      </c>
      <c r="S194" s="13">
        <f t="shared" si="107"/>
        <v>0.63492942153335175</v>
      </c>
      <c r="T194" s="95">
        <v>2960</v>
      </c>
      <c r="U194" s="69">
        <v>992</v>
      </c>
      <c r="V194" s="13">
        <f t="shared" si="108"/>
        <v>0.33513513513513515</v>
      </c>
      <c r="W194" s="69">
        <v>1968</v>
      </c>
      <c r="X194" s="13">
        <f t="shared" si="109"/>
        <v>0.66486486486486485</v>
      </c>
      <c r="Y194" s="95">
        <v>1774</v>
      </c>
      <c r="Z194" s="69">
        <v>405</v>
      </c>
      <c r="AA194" s="13">
        <f t="shared" si="110"/>
        <v>0.22829763246899662</v>
      </c>
      <c r="AB194" s="69">
        <v>1369</v>
      </c>
      <c r="AC194" s="13">
        <f t="shared" si="111"/>
        <v>0.77170236753100341</v>
      </c>
      <c r="AD194" s="95">
        <v>886</v>
      </c>
      <c r="AE194" s="69">
        <v>134</v>
      </c>
      <c r="AF194" s="13">
        <f t="shared" si="112"/>
        <v>0.15124153498871332</v>
      </c>
      <c r="AG194" s="69">
        <v>752</v>
      </c>
      <c r="AH194" s="13">
        <f t="shared" si="113"/>
        <v>0.84875846501128671</v>
      </c>
      <c r="AI194" s="95">
        <v>344</v>
      </c>
      <c r="AJ194" s="69">
        <v>26</v>
      </c>
      <c r="AK194" s="13">
        <f t="shared" si="114"/>
        <v>7.5581395348837205E-2</v>
      </c>
      <c r="AL194" s="69">
        <v>318</v>
      </c>
      <c r="AM194" s="13">
        <f t="shared" si="115"/>
        <v>0.92441860465116277</v>
      </c>
      <c r="AN194" s="95">
        <f t="shared" si="116"/>
        <v>9595</v>
      </c>
      <c r="AO194" s="69">
        <f t="shared" si="117"/>
        <v>2880</v>
      </c>
      <c r="AP194" s="13">
        <f t="shared" si="118"/>
        <v>0.30015633142261594</v>
      </c>
      <c r="AQ194" s="33">
        <f t="shared" si="101"/>
        <v>6715</v>
      </c>
      <c r="AR194" s="13">
        <f t="shared" si="119"/>
        <v>0.699843668577384</v>
      </c>
      <c r="AS194" s="90"/>
      <c r="AT194" s="265"/>
      <c r="AU194" s="322"/>
      <c r="AV194" s="147" t="s">
        <v>67</v>
      </c>
      <c r="AW194" s="204">
        <v>8950</v>
      </c>
      <c r="AX194" s="38">
        <v>2537</v>
      </c>
      <c r="AY194" s="84">
        <v>0.28346368715083797</v>
      </c>
      <c r="AZ194" s="38">
        <v>6413</v>
      </c>
      <c r="BA194" s="84">
        <v>0.71653631284916197</v>
      </c>
      <c r="BB194" s="90"/>
      <c r="BD194" s="2"/>
      <c r="BE194" s="80"/>
      <c r="BF194" s="80"/>
      <c r="BG194" s="80"/>
      <c r="BH194" s="80"/>
      <c r="BI194" s="80"/>
      <c r="BJ194" s="80"/>
      <c r="BK194" s="80"/>
      <c r="BL194" s="80"/>
      <c r="BM194" s="79"/>
    </row>
    <row r="195" spans="1:65" s="12" customFormat="1" ht="13.5" customHeight="1">
      <c r="A195" s="75"/>
      <c r="B195" s="263">
        <v>64</v>
      </c>
      <c r="C195" s="320" t="s">
        <v>45</v>
      </c>
      <c r="D195" s="74" t="s">
        <v>130</v>
      </c>
      <c r="E195" s="93">
        <v>39</v>
      </c>
      <c r="F195" s="73">
        <v>2</v>
      </c>
      <c r="G195" s="71">
        <f t="shared" si="102"/>
        <v>5.128205128205128E-2</v>
      </c>
      <c r="H195" s="73">
        <v>37</v>
      </c>
      <c r="I195" s="71">
        <f t="shared" si="103"/>
        <v>0.94871794871794868</v>
      </c>
      <c r="J195" s="93">
        <v>85</v>
      </c>
      <c r="K195" s="73">
        <v>7</v>
      </c>
      <c r="L195" s="71">
        <f t="shared" si="104"/>
        <v>8.2352941176470587E-2</v>
      </c>
      <c r="M195" s="73">
        <v>78</v>
      </c>
      <c r="N195" s="71">
        <f t="shared" si="105"/>
        <v>0.91764705882352937</v>
      </c>
      <c r="O195" s="93">
        <v>3215</v>
      </c>
      <c r="P195" s="73">
        <v>661</v>
      </c>
      <c r="Q195" s="71">
        <f t="shared" si="106"/>
        <v>0.20559875583203732</v>
      </c>
      <c r="R195" s="73">
        <v>2554</v>
      </c>
      <c r="S195" s="71">
        <f t="shared" si="107"/>
        <v>0.79440124416796265</v>
      </c>
      <c r="T195" s="93">
        <v>2801</v>
      </c>
      <c r="U195" s="73">
        <v>360</v>
      </c>
      <c r="V195" s="71">
        <f t="shared" si="108"/>
        <v>0.12852552659764369</v>
      </c>
      <c r="W195" s="73">
        <v>2441</v>
      </c>
      <c r="X195" s="71">
        <f t="shared" si="109"/>
        <v>0.87147447340235629</v>
      </c>
      <c r="Y195" s="93">
        <v>1463</v>
      </c>
      <c r="Z195" s="73">
        <v>120</v>
      </c>
      <c r="AA195" s="71">
        <f t="shared" si="110"/>
        <v>8.2023239917976762E-2</v>
      </c>
      <c r="AB195" s="73">
        <v>1343</v>
      </c>
      <c r="AC195" s="71">
        <f t="shared" si="111"/>
        <v>0.91797676008202322</v>
      </c>
      <c r="AD195" s="93">
        <v>655</v>
      </c>
      <c r="AE195" s="73">
        <v>47</v>
      </c>
      <c r="AF195" s="71">
        <f t="shared" si="112"/>
        <v>7.1755725190839698E-2</v>
      </c>
      <c r="AG195" s="73">
        <v>608</v>
      </c>
      <c r="AH195" s="71">
        <f t="shared" si="113"/>
        <v>0.92824427480916027</v>
      </c>
      <c r="AI195" s="93">
        <v>220</v>
      </c>
      <c r="AJ195" s="73">
        <v>7</v>
      </c>
      <c r="AK195" s="71">
        <f t="shared" si="114"/>
        <v>3.1818181818181815E-2</v>
      </c>
      <c r="AL195" s="73">
        <v>213</v>
      </c>
      <c r="AM195" s="71">
        <f t="shared" si="115"/>
        <v>0.96818181818181814</v>
      </c>
      <c r="AN195" s="93">
        <f t="shared" si="116"/>
        <v>8478</v>
      </c>
      <c r="AO195" s="73">
        <f t="shared" si="117"/>
        <v>1204</v>
      </c>
      <c r="AP195" s="71">
        <f t="shared" si="118"/>
        <v>0.14201462609105922</v>
      </c>
      <c r="AQ195" s="72">
        <f t="shared" si="101"/>
        <v>7274</v>
      </c>
      <c r="AR195" s="71">
        <f t="shared" si="119"/>
        <v>0.85798537390894081</v>
      </c>
      <c r="AS195" s="90"/>
      <c r="AT195" s="263">
        <v>64</v>
      </c>
      <c r="AU195" s="320" t="s">
        <v>45</v>
      </c>
      <c r="AV195" s="11" t="s">
        <v>123</v>
      </c>
      <c r="AW195" s="204">
        <v>8060</v>
      </c>
      <c r="AX195" s="38">
        <v>1070</v>
      </c>
      <c r="AY195" s="84">
        <v>0.13275434243176179</v>
      </c>
      <c r="AZ195" s="38">
        <v>6990</v>
      </c>
      <c r="BA195" s="84">
        <v>0.86724565756823824</v>
      </c>
      <c r="BB195" s="90"/>
      <c r="BD195" s="81"/>
      <c r="BE195" s="80"/>
      <c r="BF195" s="80"/>
      <c r="BG195" s="80"/>
      <c r="BH195" s="80"/>
      <c r="BI195" s="80"/>
      <c r="BJ195" s="80"/>
      <c r="BK195" s="80"/>
      <c r="BL195" s="80"/>
      <c r="BM195" s="79"/>
    </row>
    <row r="196" spans="1:65" s="12" customFormat="1" ht="13.5" customHeight="1">
      <c r="A196" s="75"/>
      <c r="B196" s="264"/>
      <c r="C196" s="321"/>
      <c r="D196" s="64" t="s">
        <v>129</v>
      </c>
      <c r="E196" s="94">
        <v>3</v>
      </c>
      <c r="F196" s="63">
        <v>1</v>
      </c>
      <c r="G196" s="61">
        <f t="shared" si="102"/>
        <v>0.33333333333333331</v>
      </c>
      <c r="H196" s="63">
        <v>2</v>
      </c>
      <c r="I196" s="61">
        <f t="shared" si="103"/>
        <v>0.66666666666666663</v>
      </c>
      <c r="J196" s="94">
        <v>7</v>
      </c>
      <c r="K196" s="63">
        <v>0</v>
      </c>
      <c r="L196" s="61">
        <f t="shared" si="104"/>
        <v>0</v>
      </c>
      <c r="M196" s="63">
        <v>7</v>
      </c>
      <c r="N196" s="61">
        <f t="shared" si="105"/>
        <v>1</v>
      </c>
      <c r="O196" s="94">
        <v>714</v>
      </c>
      <c r="P196" s="63">
        <v>121</v>
      </c>
      <c r="Q196" s="61">
        <f t="shared" si="106"/>
        <v>0.16946778711484595</v>
      </c>
      <c r="R196" s="63">
        <v>593</v>
      </c>
      <c r="S196" s="61">
        <f t="shared" si="107"/>
        <v>0.83053221288515411</v>
      </c>
      <c r="T196" s="94">
        <v>362</v>
      </c>
      <c r="U196" s="63">
        <v>60</v>
      </c>
      <c r="V196" s="61">
        <f t="shared" si="108"/>
        <v>0.16574585635359115</v>
      </c>
      <c r="W196" s="63">
        <v>302</v>
      </c>
      <c r="X196" s="61">
        <f t="shared" si="109"/>
        <v>0.83425414364640882</v>
      </c>
      <c r="Y196" s="94">
        <v>172</v>
      </c>
      <c r="Z196" s="63">
        <v>18</v>
      </c>
      <c r="AA196" s="61">
        <f t="shared" si="110"/>
        <v>0.10465116279069768</v>
      </c>
      <c r="AB196" s="63">
        <v>154</v>
      </c>
      <c r="AC196" s="61">
        <f t="shared" si="111"/>
        <v>0.89534883720930236</v>
      </c>
      <c r="AD196" s="94">
        <v>101</v>
      </c>
      <c r="AE196" s="63">
        <v>4</v>
      </c>
      <c r="AF196" s="61">
        <f t="shared" si="112"/>
        <v>3.9603960396039604E-2</v>
      </c>
      <c r="AG196" s="63">
        <v>97</v>
      </c>
      <c r="AH196" s="61">
        <f t="shared" si="113"/>
        <v>0.96039603960396036</v>
      </c>
      <c r="AI196" s="94">
        <v>81</v>
      </c>
      <c r="AJ196" s="63">
        <v>0</v>
      </c>
      <c r="AK196" s="61">
        <f t="shared" si="114"/>
        <v>0</v>
      </c>
      <c r="AL196" s="63">
        <v>81</v>
      </c>
      <c r="AM196" s="61">
        <f t="shared" si="115"/>
        <v>1</v>
      </c>
      <c r="AN196" s="94">
        <f t="shared" si="116"/>
        <v>1440</v>
      </c>
      <c r="AO196" s="63">
        <f t="shared" si="117"/>
        <v>204</v>
      </c>
      <c r="AP196" s="61">
        <f t="shared" si="118"/>
        <v>0.14166666666666666</v>
      </c>
      <c r="AQ196" s="62">
        <f t="shared" si="101"/>
        <v>1236</v>
      </c>
      <c r="AR196" s="61">
        <f t="shared" si="119"/>
        <v>0.85833333333333328</v>
      </c>
      <c r="AS196" s="90"/>
      <c r="AT196" s="264"/>
      <c r="AU196" s="321"/>
      <c r="AV196" s="11" t="s">
        <v>129</v>
      </c>
      <c r="AW196" s="204">
        <v>1257</v>
      </c>
      <c r="AX196" s="38">
        <v>177</v>
      </c>
      <c r="AY196" s="84">
        <v>0.14081145584725538</v>
      </c>
      <c r="AZ196" s="38">
        <v>1080</v>
      </c>
      <c r="BA196" s="84">
        <v>0.85918854415274459</v>
      </c>
      <c r="BB196" s="90"/>
      <c r="BD196" s="81"/>
      <c r="BE196" s="80"/>
      <c r="BF196" s="80"/>
      <c r="BG196" s="80"/>
      <c r="BH196" s="80"/>
      <c r="BI196" s="80"/>
      <c r="BJ196" s="80"/>
      <c r="BK196" s="80"/>
      <c r="BL196" s="80"/>
      <c r="BM196" s="79"/>
    </row>
    <row r="197" spans="1:65" s="12" customFormat="1" ht="13.5" customHeight="1">
      <c r="A197" s="75"/>
      <c r="B197" s="265"/>
      <c r="C197" s="322"/>
      <c r="D197" s="70" t="s">
        <v>128</v>
      </c>
      <c r="E197" s="95">
        <v>42</v>
      </c>
      <c r="F197" s="69">
        <v>3</v>
      </c>
      <c r="G197" s="13">
        <f t="shared" si="102"/>
        <v>7.1428571428571425E-2</v>
      </c>
      <c r="H197" s="69">
        <v>39</v>
      </c>
      <c r="I197" s="13">
        <f t="shared" si="103"/>
        <v>0.9285714285714286</v>
      </c>
      <c r="J197" s="95">
        <v>92</v>
      </c>
      <c r="K197" s="69">
        <v>7</v>
      </c>
      <c r="L197" s="13">
        <f t="shared" si="104"/>
        <v>7.6086956521739135E-2</v>
      </c>
      <c r="M197" s="69">
        <v>85</v>
      </c>
      <c r="N197" s="13">
        <f t="shared" si="105"/>
        <v>0.92391304347826086</v>
      </c>
      <c r="O197" s="95">
        <v>3929</v>
      </c>
      <c r="P197" s="69">
        <v>782</v>
      </c>
      <c r="Q197" s="13">
        <f t="shared" si="106"/>
        <v>0.19903283278187833</v>
      </c>
      <c r="R197" s="69">
        <v>3147</v>
      </c>
      <c r="S197" s="13">
        <f t="shared" si="107"/>
        <v>0.80096716721812167</v>
      </c>
      <c r="T197" s="95">
        <v>3163</v>
      </c>
      <c r="U197" s="69">
        <v>420</v>
      </c>
      <c r="V197" s="13">
        <f t="shared" si="108"/>
        <v>0.13278533038254822</v>
      </c>
      <c r="W197" s="69">
        <v>2743</v>
      </c>
      <c r="X197" s="13">
        <f t="shared" si="109"/>
        <v>0.86721466961745175</v>
      </c>
      <c r="Y197" s="95">
        <v>1635</v>
      </c>
      <c r="Z197" s="69">
        <v>138</v>
      </c>
      <c r="AA197" s="13">
        <f t="shared" si="110"/>
        <v>8.4403669724770647E-2</v>
      </c>
      <c r="AB197" s="69">
        <v>1497</v>
      </c>
      <c r="AC197" s="13">
        <f t="shared" si="111"/>
        <v>0.91559633027522935</v>
      </c>
      <c r="AD197" s="95">
        <v>756</v>
      </c>
      <c r="AE197" s="69">
        <v>51</v>
      </c>
      <c r="AF197" s="13">
        <f t="shared" si="112"/>
        <v>6.7460317460317457E-2</v>
      </c>
      <c r="AG197" s="69">
        <v>705</v>
      </c>
      <c r="AH197" s="13">
        <f t="shared" si="113"/>
        <v>0.93253968253968256</v>
      </c>
      <c r="AI197" s="95">
        <v>301</v>
      </c>
      <c r="AJ197" s="69">
        <v>7</v>
      </c>
      <c r="AK197" s="13">
        <f t="shared" si="114"/>
        <v>2.3255813953488372E-2</v>
      </c>
      <c r="AL197" s="69">
        <v>294</v>
      </c>
      <c r="AM197" s="13">
        <f t="shared" si="115"/>
        <v>0.97674418604651159</v>
      </c>
      <c r="AN197" s="95">
        <f t="shared" si="116"/>
        <v>9918</v>
      </c>
      <c r="AO197" s="69">
        <f t="shared" si="117"/>
        <v>1408</v>
      </c>
      <c r="AP197" s="13">
        <f t="shared" si="118"/>
        <v>0.141964105666465</v>
      </c>
      <c r="AQ197" s="33">
        <f t="shared" si="101"/>
        <v>8510</v>
      </c>
      <c r="AR197" s="13">
        <f t="shared" si="119"/>
        <v>0.858035894333535</v>
      </c>
      <c r="AS197" s="90"/>
      <c r="AT197" s="265"/>
      <c r="AU197" s="322"/>
      <c r="AV197" s="147" t="s">
        <v>67</v>
      </c>
      <c r="AW197" s="204">
        <v>9317</v>
      </c>
      <c r="AX197" s="38">
        <v>1247</v>
      </c>
      <c r="AY197" s="84">
        <v>0.13384136524632392</v>
      </c>
      <c r="AZ197" s="38">
        <v>8070</v>
      </c>
      <c r="BA197" s="84">
        <v>0.86615863475367605</v>
      </c>
      <c r="BB197" s="90"/>
      <c r="BD197" s="81"/>
      <c r="BE197" s="80"/>
      <c r="BF197" s="80"/>
      <c r="BG197" s="80"/>
      <c r="BH197" s="80"/>
      <c r="BI197" s="80"/>
      <c r="BJ197" s="80"/>
      <c r="BK197" s="80"/>
      <c r="BL197" s="80"/>
      <c r="BM197" s="79"/>
    </row>
    <row r="198" spans="1:65" s="12" customFormat="1" ht="13.5" customHeight="1">
      <c r="B198" s="263">
        <v>65</v>
      </c>
      <c r="C198" s="320" t="s">
        <v>10</v>
      </c>
      <c r="D198" s="74" t="s">
        <v>130</v>
      </c>
      <c r="E198" s="93">
        <v>4</v>
      </c>
      <c r="F198" s="73">
        <v>0</v>
      </c>
      <c r="G198" s="71">
        <f t="shared" si="102"/>
        <v>0</v>
      </c>
      <c r="H198" s="73">
        <v>4</v>
      </c>
      <c r="I198" s="71">
        <f t="shared" si="103"/>
        <v>1</v>
      </c>
      <c r="J198" s="93">
        <v>16</v>
      </c>
      <c r="K198" s="73">
        <v>2</v>
      </c>
      <c r="L198" s="71">
        <f t="shared" si="104"/>
        <v>0.125</v>
      </c>
      <c r="M198" s="73">
        <v>14</v>
      </c>
      <c r="N198" s="71">
        <f t="shared" si="105"/>
        <v>0.875</v>
      </c>
      <c r="O198" s="93">
        <v>1627</v>
      </c>
      <c r="P198" s="73">
        <v>530</v>
      </c>
      <c r="Q198" s="71">
        <f t="shared" si="106"/>
        <v>0.32575291948371238</v>
      </c>
      <c r="R198" s="73">
        <v>1097</v>
      </c>
      <c r="S198" s="71">
        <f t="shared" si="107"/>
        <v>0.67424708051628768</v>
      </c>
      <c r="T198" s="93">
        <v>1319</v>
      </c>
      <c r="U198" s="73">
        <v>340</v>
      </c>
      <c r="V198" s="71">
        <f t="shared" si="108"/>
        <v>0.25777103866565582</v>
      </c>
      <c r="W198" s="73">
        <v>979</v>
      </c>
      <c r="X198" s="71">
        <f t="shared" si="109"/>
        <v>0.74222896133434424</v>
      </c>
      <c r="Y198" s="93">
        <v>801</v>
      </c>
      <c r="Z198" s="73">
        <v>159</v>
      </c>
      <c r="AA198" s="71">
        <f t="shared" si="110"/>
        <v>0.19850187265917604</v>
      </c>
      <c r="AB198" s="73">
        <v>642</v>
      </c>
      <c r="AC198" s="71">
        <f t="shared" si="111"/>
        <v>0.80149812734082393</v>
      </c>
      <c r="AD198" s="93">
        <v>380</v>
      </c>
      <c r="AE198" s="73">
        <v>38</v>
      </c>
      <c r="AF198" s="71">
        <f t="shared" si="112"/>
        <v>0.1</v>
      </c>
      <c r="AG198" s="73">
        <v>342</v>
      </c>
      <c r="AH198" s="71">
        <f t="shared" si="113"/>
        <v>0.9</v>
      </c>
      <c r="AI198" s="93">
        <v>133</v>
      </c>
      <c r="AJ198" s="73">
        <v>4</v>
      </c>
      <c r="AK198" s="71">
        <f t="shared" si="114"/>
        <v>3.007518796992481E-2</v>
      </c>
      <c r="AL198" s="73">
        <v>129</v>
      </c>
      <c r="AM198" s="71">
        <f t="shared" si="115"/>
        <v>0.96992481203007519</v>
      </c>
      <c r="AN198" s="93">
        <f t="shared" si="116"/>
        <v>4280</v>
      </c>
      <c r="AO198" s="73">
        <f t="shared" si="117"/>
        <v>1073</v>
      </c>
      <c r="AP198" s="71">
        <f t="shared" si="118"/>
        <v>0.25070093457943926</v>
      </c>
      <c r="AQ198" s="72">
        <f t="shared" ref="AQ198:AQ230" si="120">SUM(H198,M198,R198,W198,AB198,AG198,AL198)</f>
        <v>3207</v>
      </c>
      <c r="AR198" s="71">
        <f t="shared" si="119"/>
        <v>0.74929906542056079</v>
      </c>
      <c r="AS198" s="90"/>
      <c r="AT198" s="263">
        <v>65</v>
      </c>
      <c r="AU198" s="320" t="s">
        <v>10</v>
      </c>
      <c r="AV198" s="11" t="s">
        <v>123</v>
      </c>
      <c r="AW198" s="204">
        <v>4021</v>
      </c>
      <c r="AX198" s="38">
        <v>922</v>
      </c>
      <c r="AY198" s="84">
        <v>0.22929619497637405</v>
      </c>
      <c r="AZ198" s="38">
        <v>3099</v>
      </c>
      <c r="BA198" s="84">
        <v>0.77070380502362601</v>
      </c>
      <c r="BB198" s="90"/>
      <c r="BD198" s="81"/>
      <c r="BE198" s="80"/>
      <c r="BF198" s="80"/>
      <c r="BG198" s="80"/>
      <c r="BH198" s="80"/>
      <c r="BI198" s="80"/>
      <c r="BJ198" s="80"/>
      <c r="BK198" s="80"/>
      <c r="BL198" s="80"/>
      <c r="BM198" s="79"/>
    </row>
    <row r="199" spans="1:65" s="12" customFormat="1" ht="13.5" customHeight="1">
      <c r="B199" s="264"/>
      <c r="C199" s="321"/>
      <c r="D199" s="64" t="s">
        <v>129</v>
      </c>
      <c r="E199" s="94">
        <v>0</v>
      </c>
      <c r="F199" s="63">
        <v>0</v>
      </c>
      <c r="G199" s="61" t="str">
        <f t="shared" ref="G199:G227" si="121">IFERROR(F199/E199,"-")</f>
        <v>-</v>
      </c>
      <c r="H199" s="63">
        <v>0</v>
      </c>
      <c r="I199" s="61" t="str">
        <f t="shared" ref="I199:I227" si="122">IFERROR(H199/E199,"-")</f>
        <v>-</v>
      </c>
      <c r="J199" s="94">
        <v>5</v>
      </c>
      <c r="K199" s="63">
        <v>1</v>
      </c>
      <c r="L199" s="61">
        <f t="shared" ref="L199:L227" si="123">IFERROR(K199/J199,"-")</f>
        <v>0.2</v>
      </c>
      <c r="M199" s="63">
        <v>4</v>
      </c>
      <c r="N199" s="61">
        <f t="shared" ref="N199:N227" si="124">IFERROR(M199/J199,"-")</f>
        <v>0.8</v>
      </c>
      <c r="O199" s="94">
        <v>417</v>
      </c>
      <c r="P199" s="63">
        <v>94</v>
      </c>
      <c r="Q199" s="61">
        <f t="shared" ref="Q199:Q227" si="125">IFERROR(P199/O199,"-")</f>
        <v>0.22541966426858512</v>
      </c>
      <c r="R199" s="63">
        <v>323</v>
      </c>
      <c r="S199" s="61">
        <f t="shared" ref="S199:S227" si="126">IFERROR(R199/O199,"-")</f>
        <v>0.77458033573141483</v>
      </c>
      <c r="T199" s="94">
        <v>206</v>
      </c>
      <c r="U199" s="63">
        <v>51</v>
      </c>
      <c r="V199" s="61">
        <f t="shared" ref="V199:V227" si="127">IFERROR(U199/T199,"-")</f>
        <v>0.24757281553398058</v>
      </c>
      <c r="W199" s="63">
        <v>155</v>
      </c>
      <c r="X199" s="61">
        <f t="shared" ref="X199:X227" si="128">IFERROR(W199/T199,"-")</f>
        <v>0.75242718446601942</v>
      </c>
      <c r="Y199" s="94">
        <v>81</v>
      </c>
      <c r="Z199" s="63">
        <v>6</v>
      </c>
      <c r="AA199" s="61">
        <f t="shared" ref="AA199:AA227" si="129">IFERROR(Z199/Y199,"-")</f>
        <v>7.407407407407407E-2</v>
      </c>
      <c r="AB199" s="63">
        <v>75</v>
      </c>
      <c r="AC199" s="61">
        <f t="shared" ref="AC199:AC227" si="130">IFERROR(AB199/Y199,"-")</f>
        <v>0.92592592592592593</v>
      </c>
      <c r="AD199" s="94">
        <v>47</v>
      </c>
      <c r="AE199" s="63">
        <v>3</v>
      </c>
      <c r="AF199" s="61">
        <f t="shared" ref="AF199:AF227" si="131">IFERROR(AE199/AD199,"-")</f>
        <v>6.3829787234042548E-2</v>
      </c>
      <c r="AG199" s="63">
        <v>44</v>
      </c>
      <c r="AH199" s="61">
        <f t="shared" ref="AH199:AH227" si="132">IFERROR(AG199/AD199,"-")</f>
        <v>0.93617021276595747</v>
      </c>
      <c r="AI199" s="94">
        <v>40</v>
      </c>
      <c r="AJ199" s="63">
        <v>0</v>
      </c>
      <c r="AK199" s="61">
        <f t="shared" ref="AK199:AK227" si="133">IFERROR(AJ199/AI199,"-")</f>
        <v>0</v>
      </c>
      <c r="AL199" s="63">
        <v>40</v>
      </c>
      <c r="AM199" s="61">
        <f t="shared" ref="AM199:AM227" si="134">IFERROR(AL199/AI199,"-")</f>
        <v>1</v>
      </c>
      <c r="AN199" s="94">
        <f t="shared" ref="AN199:AN227" si="135">SUM(E199,J199,O199,T199,Y199,AD199,AI199)</f>
        <v>796</v>
      </c>
      <c r="AO199" s="63">
        <f t="shared" ref="AO199:AO230" si="136">SUM(F199,K199,P199,U199,Z199,AE199,AJ199)</f>
        <v>155</v>
      </c>
      <c r="AP199" s="61">
        <f t="shared" ref="AP199:AP227" si="137">IFERROR(AO199/AN199,"-")</f>
        <v>0.19472361809045227</v>
      </c>
      <c r="AQ199" s="62">
        <f t="shared" si="120"/>
        <v>641</v>
      </c>
      <c r="AR199" s="61">
        <f t="shared" ref="AR199:AR227" si="138">IFERROR(AQ199/AN199,"-")</f>
        <v>0.80527638190954776</v>
      </c>
      <c r="AS199" s="90"/>
      <c r="AT199" s="264"/>
      <c r="AU199" s="321"/>
      <c r="AV199" s="11" t="s">
        <v>129</v>
      </c>
      <c r="AW199" s="204">
        <v>723</v>
      </c>
      <c r="AX199" s="38">
        <v>140</v>
      </c>
      <c r="AY199" s="84">
        <v>0.19363762102351315</v>
      </c>
      <c r="AZ199" s="38">
        <v>583</v>
      </c>
      <c r="BA199" s="84">
        <v>0.80636237897648688</v>
      </c>
      <c r="BB199" s="90"/>
      <c r="BD199" s="81"/>
      <c r="BE199" s="80"/>
      <c r="BF199" s="80"/>
      <c r="BG199" s="80"/>
      <c r="BH199" s="80"/>
      <c r="BI199" s="80"/>
      <c r="BJ199" s="80"/>
      <c r="BK199" s="80"/>
      <c r="BL199" s="80"/>
      <c r="BM199" s="79"/>
    </row>
    <row r="200" spans="1:65" s="12" customFormat="1" ht="13.5" customHeight="1">
      <c r="B200" s="265"/>
      <c r="C200" s="322"/>
      <c r="D200" s="70" t="s">
        <v>128</v>
      </c>
      <c r="E200" s="95">
        <v>4</v>
      </c>
      <c r="F200" s="69">
        <v>0</v>
      </c>
      <c r="G200" s="13">
        <f t="shared" si="121"/>
        <v>0</v>
      </c>
      <c r="H200" s="69">
        <v>4</v>
      </c>
      <c r="I200" s="13">
        <f t="shared" si="122"/>
        <v>1</v>
      </c>
      <c r="J200" s="95">
        <v>21</v>
      </c>
      <c r="K200" s="69">
        <v>3</v>
      </c>
      <c r="L200" s="13">
        <f t="shared" si="123"/>
        <v>0.14285714285714285</v>
      </c>
      <c r="M200" s="69">
        <v>18</v>
      </c>
      <c r="N200" s="13">
        <f t="shared" si="124"/>
        <v>0.8571428571428571</v>
      </c>
      <c r="O200" s="95">
        <v>2044</v>
      </c>
      <c r="P200" s="69">
        <v>624</v>
      </c>
      <c r="Q200" s="13">
        <f t="shared" si="125"/>
        <v>0.30528375733855184</v>
      </c>
      <c r="R200" s="69">
        <v>1420</v>
      </c>
      <c r="S200" s="13">
        <f t="shared" si="126"/>
        <v>0.69471624266144816</v>
      </c>
      <c r="T200" s="95">
        <v>1525</v>
      </c>
      <c r="U200" s="69">
        <v>391</v>
      </c>
      <c r="V200" s="13">
        <f t="shared" si="127"/>
        <v>0.25639344262295083</v>
      </c>
      <c r="W200" s="69">
        <v>1134</v>
      </c>
      <c r="X200" s="13">
        <f t="shared" si="128"/>
        <v>0.74360655737704917</v>
      </c>
      <c r="Y200" s="95">
        <v>882</v>
      </c>
      <c r="Z200" s="69">
        <v>165</v>
      </c>
      <c r="AA200" s="13">
        <f t="shared" si="129"/>
        <v>0.1870748299319728</v>
      </c>
      <c r="AB200" s="69">
        <v>717</v>
      </c>
      <c r="AC200" s="13">
        <f t="shared" si="130"/>
        <v>0.81292517006802723</v>
      </c>
      <c r="AD200" s="95">
        <v>427</v>
      </c>
      <c r="AE200" s="69">
        <v>41</v>
      </c>
      <c r="AF200" s="13">
        <f t="shared" si="131"/>
        <v>9.6018735362997654E-2</v>
      </c>
      <c r="AG200" s="69">
        <v>386</v>
      </c>
      <c r="AH200" s="13">
        <f t="shared" si="132"/>
        <v>0.90398126463700235</v>
      </c>
      <c r="AI200" s="95">
        <v>173</v>
      </c>
      <c r="AJ200" s="69">
        <v>4</v>
      </c>
      <c r="AK200" s="13">
        <f t="shared" si="133"/>
        <v>2.3121387283236993E-2</v>
      </c>
      <c r="AL200" s="69">
        <v>169</v>
      </c>
      <c r="AM200" s="13">
        <f t="shared" si="134"/>
        <v>0.97687861271676302</v>
      </c>
      <c r="AN200" s="95">
        <f t="shared" si="135"/>
        <v>5076</v>
      </c>
      <c r="AO200" s="69">
        <f t="shared" si="136"/>
        <v>1228</v>
      </c>
      <c r="AP200" s="13">
        <f t="shared" si="137"/>
        <v>0.24192277383766744</v>
      </c>
      <c r="AQ200" s="33">
        <f t="shared" si="120"/>
        <v>3848</v>
      </c>
      <c r="AR200" s="13">
        <f t="shared" si="138"/>
        <v>0.75807722616233253</v>
      </c>
      <c r="AS200" s="90"/>
      <c r="AT200" s="265"/>
      <c r="AU200" s="322"/>
      <c r="AV200" s="147" t="s">
        <v>67</v>
      </c>
      <c r="AW200" s="204">
        <v>4744</v>
      </c>
      <c r="AX200" s="38">
        <v>1062</v>
      </c>
      <c r="AY200" s="84">
        <v>0.22386172006745361</v>
      </c>
      <c r="AZ200" s="38">
        <v>3682</v>
      </c>
      <c r="BA200" s="84">
        <v>0.77613827993254636</v>
      </c>
      <c r="BB200" s="90"/>
      <c r="BD200" s="79"/>
      <c r="BE200" s="79"/>
      <c r="BF200" s="79"/>
      <c r="BG200" s="79"/>
      <c r="BH200" s="79"/>
      <c r="BI200" s="79"/>
      <c r="BJ200" s="79"/>
      <c r="BK200" s="79"/>
      <c r="BL200" s="79"/>
      <c r="BM200" s="79"/>
    </row>
    <row r="201" spans="1:65" s="12" customFormat="1" ht="13.5" customHeight="1">
      <c r="B201" s="263">
        <v>66</v>
      </c>
      <c r="C201" s="320" t="s">
        <v>5</v>
      </c>
      <c r="D201" s="74" t="s">
        <v>130</v>
      </c>
      <c r="E201" s="93">
        <v>0</v>
      </c>
      <c r="F201" s="73">
        <v>0</v>
      </c>
      <c r="G201" s="71" t="str">
        <f t="shared" si="121"/>
        <v>-</v>
      </c>
      <c r="H201" s="73">
        <v>0</v>
      </c>
      <c r="I201" s="71" t="str">
        <f t="shared" si="122"/>
        <v>-</v>
      </c>
      <c r="J201" s="93">
        <v>8</v>
      </c>
      <c r="K201" s="73">
        <v>2</v>
      </c>
      <c r="L201" s="71">
        <f t="shared" si="123"/>
        <v>0.25</v>
      </c>
      <c r="M201" s="73">
        <v>6</v>
      </c>
      <c r="N201" s="71">
        <f t="shared" si="124"/>
        <v>0.75</v>
      </c>
      <c r="O201" s="93">
        <v>1675</v>
      </c>
      <c r="P201" s="73">
        <v>925</v>
      </c>
      <c r="Q201" s="71">
        <f t="shared" si="125"/>
        <v>0.55223880597014929</v>
      </c>
      <c r="R201" s="73">
        <v>750</v>
      </c>
      <c r="S201" s="71">
        <f t="shared" si="126"/>
        <v>0.44776119402985076</v>
      </c>
      <c r="T201" s="93">
        <v>1379</v>
      </c>
      <c r="U201" s="73">
        <v>733</v>
      </c>
      <c r="V201" s="71">
        <f t="shared" si="127"/>
        <v>0.53154459753444527</v>
      </c>
      <c r="W201" s="73">
        <v>646</v>
      </c>
      <c r="X201" s="71">
        <f t="shared" si="128"/>
        <v>0.46845540246555473</v>
      </c>
      <c r="Y201" s="93">
        <v>780</v>
      </c>
      <c r="Z201" s="73">
        <v>372</v>
      </c>
      <c r="AA201" s="71">
        <f t="shared" si="129"/>
        <v>0.47692307692307695</v>
      </c>
      <c r="AB201" s="73">
        <v>408</v>
      </c>
      <c r="AC201" s="71">
        <f t="shared" si="130"/>
        <v>0.52307692307692311</v>
      </c>
      <c r="AD201" s="93">
        <v>327</v>
      </c>
      <c r="AE201" s="73">
        <v>126</v>
      </c>
      <c r="AF201" s="71">
        <f t="shared" si="131"/>
        <v>0.38532110091743121</v>
      </c>
      <c r="AG201" s="73">
        <v>201</v>
      </c>
      <c r="AH201" s="71">
        <f t="shared" si="132"/>
        <v>0.61467889908256879</v>
      </c>
      <c r="AI201" s="93">
        <v>126</v>
      </c>
      <c r="AJ201" s="73">
        <v>26</v>
      </c>
      <c r="AK201" s="71">
        <f t="shared" si="133"/>
        <v>0.20634920634920634</v>
      </c>
      <c r="AL201" s="73">
        <v>100</v>
      </c>
      <c r="AM201" s="71">
        <f t="shared" si="134"/>
        <v>0.79365079365079361</v>
      </c>
      <c r="AN201" s="93">
        <f t="shared" si="135"/>
        <v>4295</v>
      </c>
      <c r="AO201" s="73">
        <f t="shared" si="136"/>
        <v>2184</v>
      </c>
      <c r="AP201" s="71">
        <f t="shared" si="137"/>
        <v>0.50849825378346913</v>
      </c>
      <c r="AQ201" s="72">
        <f t="shared" si="120"/>
        <v>2111</v>
      </c>
      <c r="AR201" s="71">
        <f t="shared" si="138"/>
        <v>0.49150174621653087</v>
      </c>
      <c r="AS201" s="90"/>
      <c r="AT201" s="263">
        <v>66</v>
      </c>
      <c r="AU201" s="320" t="s">
        <v>5</v>
      </c>
      <c r="AV201" s="11" t="s">
        <v>123</v>
      </c>
      <c r="AW201" s="204">
        <v>4045</v>
      </c>
      <c r="AX201" s="38">
        <v>2033</v>
      </c>
      <c r="AY201" s="84">
        <v>0.50259579728059334</v>
      </c>
      <c r="AZ201" s="38">
        <v>2012</v>
      </c>
      <c r="BA201" s="84">
        <v>0.49740420271940666</v>
      </c>
      <c r="BB201" s="90"/>
      <c r="BD201" s="79"/>
      <c r="BE201" s="79"/>
      <c r="BF201" s="79"/>
      <c r="BG201" s="79"/>
      <c r="BH201" s="79"/>
      <c r="BI201" s="79"/>
      <c r="BJ201" s="79"/>
      <c r="BK201" s="79"/>
      <c r="BL201" s="79"/>
      <c r="BM201" s="79"/>
    </row>
    <row r="202" spans="1:65" s="12" customFormat="1" ht="13.5" customHeight="1">
      <c r="B202" s="264"/>
      <c r="C202" s="321"/>
      <c r="D202" s="64" t="s">
        <v>129</v>
      </c>
      <c r="E202" s="94">
        <v>0</v>
      </c>
      <c r="F202" s="63">
        <v>0</v>
      </c>
      <c r="G202" s="61" t="str">
        <f t="shared" si="121"/>
        <v>-</v>
      </c>
      <c r="H202" s="63">
        <v>0</v>
      </c>
      <c r="I202" s="61" t="str">
        <f t="shared" si="122"/>
        <v>-</v>
      </c>
      <c r="J202" s="94">
        <v>0</v>
      </c>
      <c r="K202" s="63">
        <v>0</v>
      </c>
      <c r="L202" s="61" t="str">
        <f t="shared" si="123"/>
        <v>-</v>
      </c>
      <c r="M202" s="63">
        <v>0</v>
      </c>
      <c r="N202" s="61" t="str">
        <f t="shared" si="124"/>
        <v>-</v>
      </c>
      <c r="O202" s="94">
        <v>462</v>
      </c>
      <c r="P202" s="63">
        <v>190</v>
      </c>
      <c r="Q202" s="61">
        <f t="shared" si="125"/>
        <v>0.41125541125541126</v>
      </c>
      <c r="R202" s="63">
        <v>272</v>
      </c>
      <c r="S202" s="61">
        <f t="shared" si="126"/>
        <v>0.58874458874458879</v>
      </c>
      <c r="T202" s="94">
        <v>260</v>
      </c>
      <c r="U202" s="63">
        <v>118</v>
      </c>
      <c r="V202" s="61">
        <f t="shared" si="127"/>
        <v>0.45384615384615384</v>
      </c>
      <c r="W202" s="63">
        <v>142</v>
      </c>
      <c r="X202" s="61">
        <f t="shared" si="128"/>
        <v>0.5461538461538461</v>
      </c>
      <c r="Y202" s="94">
        <v>118</v>
      </c>
      <c r="Z202" s="63">
        <v>47</v>
      </c>
      <c r="AA202" s="61">
        <f t="shared" si="129"/>
        <v>0.39830508474576271</v>
      </c>
      <c r="AB202" s="63">
        <v>71</v>
      </c>
      <c r="AC202" s="61">
        <f t="shared" si="130"/>
        <v>0.60169491525423724</v>
      </c>
      <c r="AD202" s="94">
        <v>50</v>
      </c>
      <c r="AE202" s="63">
        <v>9</v>
      </c>
      <c r="AF202" s="61">
        <f t="shared" si="131"/>
        <v>0.18</v>
      </c>
      <c r="AG202" s="63">
        <v>41</v>
      </c>
      <c r="AH202" s="61">
        <f t="shared" si="132"/>
        <v>0.82</v>
      </c>
      <c r="AI202" s="94">
        <v>41</v>
      </c>
      <c r="AJ202" s="63">
        <v>1</v>
      </c>
      <c r="AK202" s="61">
        <f t="shared" si="133"/>
        <v>2.4390243902439025E-2</v>
      </c>
      <c r="AL202" s="63">
        <v>40</v>
      </c>
      <c r="AM202" s="61">
        <f t="shared" si="134"/>
        <v>0.97560975609756095</v>
      </c>
      <c r="AN202" s="94">
        <f t="shared" si="135"/>
        <v>931</v>
      </c>
      <c r="AO202" s="63">
        <f t="shared" si="136"/>
        <v>365</v>
      </c>
      <c r="AP202" s="61">
        <f t="shared" si="137"/>
        <v>0.39205155746509129</v>
      </c>
      <c r="AQ202" s="62">
        <f t="shared" si="120"/>
        <v>566</v>
      </c>
      <c r="AR202" s="61">
        <f t="shared" si="138"/>
        <v>0.60794844253490865</v>
      </c>
      <c r="AS202" s="90"/>
      <c r="AT202" s="264"/>
      <c r="AU202" s="321"/>
      <c r="AV202" s="11" t="s">
        <v>129</v>
      </c>
      <c r="AW202" s="204">
        <v>815</v>
      </c>
      <c r="AX202" s="38">
        <v>347</v>
      </c>
      <c r="AY202" s="84">
        <v>0.42576687116564416</v>
      </c>
      <c r="AZ202" s="38">
        <v>468</v>
      </c>
      <c r="BA202" s="84">
        <v>0.57423312883435584</v>
      </c>
      <c r="BB202" s="90"/>
      <c r="BD202" s="79"/>
      <c r="BE202" s="79"/>
      <c r="BF202" s="79"/>
      <c r="BG202" s="79"/>
      <c r="BH202" s="79"/>
      <c r="BI202" s="79"/>
      <c r="BJ202" s="79"/>
      <c r="BK202" s="79"/>
      <c r="BL202" s="79"/>
      <c r="BM202" s="79"/>
    </row>
    <row r="203" spans="1:65" s="12" customFormat="1" ht="13.5" customHeight="1">
      <c r="B203" s="265"/>
      <c r="C203" s="322"/>
      <c r="D203" s="70" t="s">
        <v>128</v>
      </c>
      <c r="E203" s="95">
        <v>0</v>
      </c>
      <c r="F203" s="69">
        <v>0</v>
      </c>
      <c r="G203" s="13" t="str">
        <f t="shared" si="121"/>
        <v>-</v>
      </c>
      <c r="H203" s="69">
        <v>0</v>
      </c>
      <c r="I203" s="13" t="str">
        <f t="shared" si="122"/>
        <v>-</v>
      </c>
      <c r="J203" s="95">
        <v>8</v>
      </c>
      <c r="K203" s="69">
        <v>2</v>
      </c>
      <c r="L203" s="13">
        <f t="shared" si="123"/>
        <v>0.25</v>
      </c>
      <c r="M203" s="69">
        <v>6</v>
      </c>
      <c r="N203" s="13">
        <f t="shared" si="124"/>
        <v>0.75</v>
      </c>
      <c r="O203" s="95">
        <v>2137</v>
      </c>
      <c r="P203" s="69">
        <v>1115</v>
      </c>
      <c r="Q203" s="13">
        <f t="shared" si="125"/>
        <v>0.52175947590079552</v>
      </c>
      <c r="R203" s="69">
        <v>1022</v>
      </c>
      <c r="S203" s="13">
        <f t="shared" si="126"/>
        <v>0.47824052409920448</v>
      </c>
      <c r="T203" s="95">
        <v>1639</v>
      </c>
      <c r="U203" s="69">
        <v>851</v>
      </c>
      <c r="V203" s="13">
        <f t="shared" si="127"/>
        <v>0.51921903599755947</v>
      </c>
      <c r="W203" s="69">
        <v>788</v>
      </c>
      <c r="X203" s="13">
        <f t="shared" si="128"/>
        <v>0.48078096400244053</v>
      </c>
      <c r="Y203" s="95">
        <v>898</v>
      </c>
      <c r="Z203" s="69">
        <v>419</v>
      </c>
      <c r="AA203" s="13">
        <f t="shared" si="129"/>
        <v>0.46659242761692649</v>
      </c>
      <c r="AB203" s="69">
        <v>479</v>
      </c>
      <c r="AC203" s="13">
        <f t="shared" si="130"/>
        <v>0.53340757238307346</v>
      </c>
      <c r="AD203" s="95">
        <v>377</v>
      </c>
      <c r="AE203" s="69">
        <v>135</v>
      </c>
      <c r="AF203" s="13">
        <f t="shared" si="131"/>
        <v>0.35809018567639256</v>
      </c>
      <c r="AG203" s="69">
        <v>242</v>
      </c>
      <c r="AH203" s="13">
        <f t="shared" si="132"/>
        <v>0.64190981432360739</v>
      </c>
      <c r="AI203" s="95">
        <v>167</v>
      </c>
      <c r="AJ203" s="69">
        <v>27</v>
      </c>
      <c r="AK203" s="13">
        <f t="shared" si="133"/>
        <v>0.16167664670658682</v>
      </c>
      <c r="AL203" s="69">
        <v>140</v>
      </c>
      <c r="AM203" s="13">
        <f t="shared" si="134"/>
        <v>0.83832335329341312</v>
      </c>
      <c r="AN203" s="95">
        <f t="shared" si="135"/>
        <v>5226</v>
      </c>
      <c r="AO203" s="69">
        <f t="shared" si="136"/>
        <v>2549</v>
      </c>
      <c r="AP203" s="13">
        <f t="shared" si="137"/>
        <v>0.48775353999234594</v>
      </c>
      <c r="AQ203" s="33">
        <f t="shared" si="120"/>
        <v>2677</v>
      </c>
      <c r="AR203" s="13">
        <f t="shared" si="138"/>
        <v>0.51224646000765406</v>
      </c>
      <c r="AS203" s="90"/>
      <c r="AT203" s="265"/>
      <c r="AU203" s="322"/>
      <c r="AV203" s="147" t="s">
        <v>67</v>
      </c>
      <c r="AW203" s="204">
        <v>4860</v>
      </c>
      <c r="AX203" s="38">
        <v>2380</v>
      </c>
      <c r="AY203" s="84">
        <v>0.48971193415637859</v>
      </c>
      <c r="AZ203" s="38">
        <v>2480</v>
      </c>
      <c r="BA203" s="84">
        <v>0.51028806584362141</v>
      </c>
      <c r="BB203" s="90"/>
      <c r="BD203" s="79"/>
      <c r="BE203" s="79"/>
      <c r="BF203" s="79"/>
      <c r="BG203" s="79"/>
      <c r="BH203" s="79"/>
      <c r="BI203" s="79"/>
      <c r="BJ203" s="79"/>
      <c r="BK203" s="79"/>
      <c r="BL203" s="79"/>
      <c r="BM203" s="79"/>
    </row>
    <row r="204" spans="1:65" s="12" customFormat="1" ht="13.5" customHeight="1">
      <c r="B204" s="263">
        <v>67</v>
      </c>
      <c r="C204" s="320" t="s">
        <v>6</v>
      </c>
      <c r="D204" s="74" t="s">
        <v>130</v>
      </c>
      <c r="E204" s="93">
        <v>6</v>
      </c>
      <c r="F204" s="73">
        <v>2</v>
      </c>
      <c r="G204" s="71">
        <f t="shared" si="121"/>
        <v>0.33333333333333331</v>
      </c>
      <c r="H204" s="73">
        <v>4</v>
      </c>
      <c r="I204" s="71">
        <f t="shared" si="122"/>
        <v>0.66666666666666663</v>
      </c>
      <c r="J204" s="93">
        <v>15</v>
      </c>
      <c r="K204" s="73">
        <v>8</v>
      </c>
      <c r="L204" s="71">
        <f t="shared" si="123"/>
        <v>0.53333333333333333</v>
      </c>
      <c r="M204" s="73">
        <v>7</v>
      </c>
      <c r="N204" s="71">
        <f t="shared" si="124"/>
        <v>0.46666666666666667</v>
      </c>
      <c r="O204" s="93">
        <v>731</v>
      </c>
      <c r="P204" s="73">
        <v>245</v>
      </c>
      <c r="Q204" s="71">
        <f t="shared" si="125"/>
        <v>0.33515731874145005</v>
      </c>
      <c r="R204" s="73">
        <v>486</v>
      </c>
      <c r="S204" s="71">
        <f t="shared" si="126"/>
        <v>0.66484268125854995</v>
      </c>
      <c r="T204" s="93">
        <v>500</v>
      </c>
      <c r="U204" s="73">
        <v>129</v>
      </c>
      <c r="V204" s="71">
        <f t="shared" si="127"/>
        <v>0.25800000000000001</v>
      </c>
      <c r="W204" s="73">
        <v>371</v>
      </c>
      <c r="X204" s="71">
        <f t="shared" si="128"/>
        <v>0.74199999999999999</v>
      </c>
      <c r="Y204" s="93">
        <v>325</v>
      </c>
      <c r="Z204" s="73">
        <v>42</v>
      </c>
      <c r="AA204" s="71">
        <f t="shared" si="129"/>
        <v>0.12923076923076923</v>
      </c>
      <c r="AB204" s="73">
        <v>283</v>
      </c>
      <c r="AC204" s="71">
        <f t="shared" si="130"/>
        <v>0.87076923076923074</v>
      </c>
      <c r="AD204" s="93">
        <v>176</v>
      </c>
      <c r="AE204" s="73">
        <v>12</v>
      </c>
      <c r="AF204" s="71">
        <f t="shared" si="131"/>
        <v>6.8181818181818177E-2</v>
      </c>
      <c r="AG204" s="73">
        <v>164</v>
      </c>
      <c r="AH204" s="71">
        <f t="shared" si="132"/>
        <v>0.93181818181818177</v>
      </c>
      <c r="AI204" s="93">
        <v>64</v>
      </c>
      <c r="AJ204" s="73">
        <v>0</v>
      </c>
      <c r="AK204" s="71">
        <f t="shared" si="133"/>
        <v>0</v>
      </c>
      <c r="AL204" s="73">
        <v>64</v>
      </c>
      <c r="AM204" s="71">
        <f t="shared" si="134"/>
        <v>1</v>
      </c>
      <c r="AN204" s="93">
        <f t="shared" si="135"/>
        <v>1817</v>
      </c>
      <c r="AO204" s="73">
        <f t="shared" si="136"/>
        <v>438</v>
      </c>
      <c r="AP204" s="71">
        <f t="shared" si="137"/>
        <v>0.24105668684645018</v>
      </c>
      <c r="AQ204" s="72">
        <f t="shared" si="120"/>
        <v>1379</v>
      </c>
      <c r="AR204" s="71">
        <f t="shared" si="138"/>
        <v>0.75894331315354979</v>
      </c>
      <c r="AS204" s="90"/>
      <c r="AT204" s="263">
        <v>67</v>
      </c>
      <c r="AU204" s="320" t="s">
        <v>6</v>
      </c>
      <c r="AV204" s="11" t="s">
        <v>123</v>
      </c>
      <c r="AW204" s="204">
        <v>1719</v>
      </c>
      <c r="AX204" s="38">
        <v>360</v>
      </c>
      <c r="AY204" s="84">
        <v>0.20942408376963351</v>
      </c>
      <c r="AZ204" s="38">
        <v>1359</v>
      </c>
      <c r="BA204" s="84">
        <v>0.79057591623036649</v>
      </c>
      <c r="BB204" s="90"/>
      <c r="BD204" s="79"/>
      <c r="BE204" s="79"/>
      <c r="BF204" s="79"/>
      <c r="BG204" s="79"/>
      <c r="BH204" s="79"/>
      <c r="BI204" s="79"/>
      <c r="BJ204" s="79"/>
      <c r="BK204" s="79"/>
      <c r="BL204" s="79"/>
      <c r="BM204" s="79"/>
    </row>
    <row r="205" spans="1:65" s="12" customFormat="1" ht="13.5" customHeight="1">
      <c r="B205" s="264"/>
      <c r="C205" s="321"/>
      <c r="D205" s="64" t="s">
        <v>129</v>
      </c>
      <c r="E205" s="94">
        <v>2</v>
      </c>
      <c r="F205" s="63">
        <v>1</v>
      </c>
      <c r="G205" s="61">
        <f t="shared" si="121"/>
        <v>0.5</v>
      </c>
      <c r="H205" s="63">
        <v>1</v>
      </c>
      <c r="I205" s="61">
        <f t="shared" si="122"/>
        <v>0.5</v>
      </c>
      <c r="J205" s="94">
        <v>5</v>
      </c>
      <c r="K205" s="63">
        <v>3</v>
      </c>
      <c r="L205" s="61">
        <f t="shared" si="123"/>
        <v>0.6</v>
      </c>
      <c r="M205" s="63">
        <v>2</v>
      </c>
      <c r="N205" s="61">
        <f t="shared" si="124"/>
        <v>0.4</v>
      </c>
      <c r="O205" s="94">
        <v>162</v>
      </c>
      <c r="P205" s="63">
        <v>39</v>
      </c>
      <c r="Q205" s="61">
        <f t="shared" si="125"/>
        <v>0.24074074074074073</v>
      </c>
      <c r="R205" s="63">
        <v>123</v>
      </c>
      <c r="S205" s="61">
        <f t="shared" si="126"/>
        <v>0.7592592592592593</v>
      </c>
      <c r="T205" s="94">
        <v>89</v>
      </c>
      <c r="U205" s="63">
        <v>17</v>
      </c>
      <c r="V205" s="61">
        <f t="shared" si="127"/>
        <v>0.19101123595505617</v>
      </c>
      <c r="W205" s="63">
        <v>72</v>
      </c>
      <c r="X205" s="61">
        <f t="shared" si="128"/>
        <v>0.8089887640449438</v>
      </c>
      <c r="Y205" s="94">
        <v>49</v>
      </c>
      <c r="Z205" s="63">
        <v>8</v>
      </c>
      <c r="AA205" s="61">
        <f t="shared" si="129"/>
        <v>0.16326530612244897</v>
      </c>
      <c r="AB205" s="63">
        <v>41</v>
      </c>
      <c r="AC205" s="61">
        <f t="shared" si="130"/>
        <v>0.83673469387755106</v>
      </c>
      <c r="AD205" s="94">
        <v>50</v>
      </c>
      <c r="AE205" s="63">
        <v>2</v>
      </c>
      <c r="AF205" s="61">
        <f t="shared" si="131"/>
        <v>0.04</v>
      </c>
      <c r="AG205" s="63">
        <v>48</v>
      </c>
      <c r="AH205" s="61">
        <f t="shared" si="132"/>
        <v>0.96</v>
      </c>
      <c r="AI205" s="94">
        <v>26</v>
      </c>
      <c r="AJ205" s="63">
        <v>0</v>
      </c>
      <c r="AK205" s="61">
        <f t="shared" si="133"/>
        <v>0</v>
      </c>
      <c r="AL205" s="63">
        <v>26</v>
      </c>
      <c r="AM205" s="61">
        <f t="shared" si="134"/>
        <v>1</v>
      </c>
      <c r="AN205" s="94">
        <f t="shared" si="135"/>
        <v>383</v>
      </c>
      <c r="AO205" s="63">
        <f t="shared" si="136"/>
        <v>70</v>
      </c>
      <c r="AP205" s="61">
        <f t="shared" si="137"/>
        <v>0.18276762402088773</v>
      </c>
      <c r="AQ205" s="62">
        <f t="shared" si="120"/>
        <v>313</v>
      </c>
      <c r="AR205" s="61">
        <f t="shared" si="138"/>
        <v>0.81723237597911225</v>
      </c>
      <c r="AS205" s="90"/>
      <c r="AT205" s="264"/>
      <c r="AU205" s="321"/>
      <c r="AV205" s="11" t="s">
        <v>129</v>
      </c>
      <c r="AW205" s="204">
        <v>324</v>
      </c>
      <c r="AX205" s="38">
        <v>39</v>
      </c>
      <c r="AY205" s="84">
        <v>0.12037037037037036</v>
      </c>
      <c r="AZ205" s="38">
        <v>285</v>
      </c>
      <c r="BA205" s="84">
        <v>0.87962962962962965</v>
      </c>
      <c r="BB205" s="90"/>
      <c r="BD205" s="79"/>
      <c r="BE205" s="79"/>
      <c r="BF205" s="79"/>
      <c r="BG205" s="79"/>
      <c r="BH205" s="79"/>
      <c r="BI205" s="79"/>
      <c r="BJ205" s="79"/>
      <c r="BK205" s="79"/>
      <c r="BL205" s="79"/>
      <c r="BM205" s="79"/>
    </row>
    <row r="206" spans="1:65" s="12" customFormat="1" ht="13.5" customHeight="1">
      <c r="B206" s="265"/>
      <c r="C206" s="322"/>
      <c r="D206" s="70" t="s">
        <v>128</v>
      </c>
      <c r="E206" s="95">
        <v>8</v>
      </c>
      <c r="F206" s="69">
        <v>3</v>
      </c>
      <c r="G206" s="13">
        <f t="shared" si="121"/>
        <v>0.375</v>
      </c>
      <c r="H206" s="69">
        <v>5</v>
      </c>
      <c r="I206" s="13">
        <f t="shared" si="122"/>
        <v>0.625</v>
      </c>
      <c r="J206" s="95">
        <v>20</v>
      </c>
      <c r="K206" s="69">
        <v>11</v>
      </c>
      <c r="L206" s="13">
        <f t="shared" si="123"/>
        <v>0.55000000000000004</v>
      </c>
      <c r="M206" s="69">
        <v>9</v>
      </c>
      <c r="N206" s="13">
        <f t="shared" si="124"/>
        <v>0.45</v>
      </c>
      <c r="O206" s="95">
        <v>893</v>
      </c>
      <c r="P206" s="69">
        <v>284</v>
      </c>
      <c r="Q206" s="13">
        <f t="shared" si="125"/>
        <v>0.31802911534154538</v>
      </c>
      <c r="R206" s="69">
        <v>609</v>
      </c>
      <c r="S206" s="13">
        <f t="shared" si="126"/>
        <v>0.68197088465845468</v>
      </c>
      <c r="T206" s="95">
        <v>589</v>
      </c>
      <c r="U206" s="69">
        <v>146</v>
      </c>
      <c r="V206" s="13">
        <f t="shared" si="127"/>
        <v>0.24787775891341257</v>
      </c>
      <c r="W206" s="69">
        <v>443</v>
      </c>
      <c r="X206" s="13">
        <f t="shared" si="128"/>
        <v>0.75212224108658743</v>
      </c>
      <c r="Y206" s="95">
        <v>374</v>
      </c>
      <c r="Z206" s="69">
        <v>50</v>
      </c>
      <c r="AA206" s="13">
        <f t="shared" si="129"/>
        <v>0.13368983957219252</v>
      </c>
      <c r="AB206" s="69">
        <v>324</v>
      </c>
      <c r="AC206" s="13">
        <f t="shared" si="130"/>
        <v>0.86631016042780751</v>
      </c>
      <c r="AD206" s="95">
        <v>226</v>
      </c>
      <c r="AE206" s="69">
        <v>14</v>
      </c>
      <c r="AF206" s="13">
        <f t="shared" si="131"/>
        <v>6.1946902654867256E-2</v>
      </c>
      <c r="AG206" s="69">
        <v>212</v>
      </c>
      <c r="AH206" s="13">
        <f t="shared" si="132"/>
        <v>0.93805309734513276</v>
      </c>
      <c r="AI206" s="95">
        <v>90</v>
      </c>
      <c r="AJ206" s="69">
        <v>0</v>
      </c>
      <c r="AK206" s="13">
        <f t="shared" si="133"/>
        <v>0</v>
      </c>
      <c r="AL206" s="69">
        <v>90</v>
      </c>
      <c r="AM206" s="13">
        <f t="shared" si="134"/>
        <v>1</v>
      </c>
      <c r="AN206" s="95">
        <f t="shared" si="135"/>
        <v>2200</v>
      </c>
      <c r="AO206" s="69">
        <f t="shared" si="136"/>
        <v>508</v>
      </c>
      <c r="AP206" s="13">
        <f t="shared" si="137"/>
        <v>0.2309090909090909</v>
      </c>
      <c r="AQ206" s="33">
        <f t="shared" si="120"/>
        <v>1692</v>
      </c>
      <c r="AR206" s="13">
        <f t="shared" si="138"/>
        <v>0.76909090909090905</v>
      </c>
      <c r="AS206" s="90"/>
      <c r="AT206" s="265"/>
      <c r="AU206" s="322"/>
      <c r="AV206" s="147" t="s">
        <v>67</v>
      </c>
      <c r="AW206" s="204">
        <v>2043</v>
      </c>
      <c r="AX206" s="38">
        <v>399</v>
      </c>
      <c r="AY206" s="84">
        <v>0.19530102790014683</v>
      </c>
      <c r="AZ206" s="38">
        <v>1644</v>
      </c>
      <c r="BA206" s="84">
        <v>0.80469897209985319</v>
      </c>
      <c r="BB206" s="90"/>
      <c r="BD206" s="79"/>
      <c r="BE206" s="79"/>
      <c r="BF206" s="79"/>
      <c r="BG206" s="79"/>
      <c r="BH206" s="79"/>
      <c r="BI206" s="79"/>
      <c r="BJ206" s="79"/>
      <c r="BK206" s="79"/>
      <c r="BL206" s="79"/>
      <c r="BM206" s="79"/>
    </row>
    <row r="207" spans="1:65" s="12" customFormat="1" ht="13.5" customHeight="1">
      <c r="B207" s="263">
        <v>68</v>
      </c>
      <c r="C207" s="320" t="s">
        <v>46</v>
      </c>
      <c r="D207" s="74" t="s">
        <v>130</v>
      </c>
      <c r="E207" s="93">
        <v>10</v>
      </c>
      <c r="F207" s="73">
        <v>1</v>
      </c>
      <c r="G207" s="71">
        <f t="shared" si="121"/>
        <v>0.1</v>
      </c>
      <c r="H207" s="73">
        <v>9</v>
      </c>
      <c r="I207" s="71">
        <f t="shared" si="122"/>
        <v>0.9</v>
      </c>
      <c r="J207" s="93">
        <v>19</v>
      </c>
      <c r="K207" s="73">
        <v>2</v>
      </c>
      <c r="L207" s="71">
        <f t="shared" si="123"/>
        <v>0.10526315789473684</v>
      </c>
      <c r="M207" s="73">
        <v>17</v>
      </c>
      <c r="N207" s="71">
        <f t="shared" si="124"/>
        <v>0.89473684210526316</v>
      </c>
      <c r="O207" s="93">
        <v>845</v>
      </c>
      <c r="P207" s="73">
        <v>239</v>
      </c>
      <c r="Q207" s="71">
        <f t="shared" si="125"/>
        <v>0.28284023668639052</v>
      </c>
      <c r="R207" s="73">
        <v>606</v>
      </c>
      <c r="S207" s="71">
        <f t="shared" si="126"/>
        <v>0.71715976331360942</v>
      </c>
      <c r="T207" s="93">
        <v>741</v>
      </c>
      <c r="U207" s="73">
        <v>154</v>
      </c>
      <c r="V207" s="71">
        <f t="shared" si="127"/>
        <v>0.2078272604588394</v>
      </c>
      <c r="W207" s="73">
        <v>587</v>
      </c>
      <c r="X207" s="71">
        <f t="shared" si="128"/>
        <v>0.79217273954116063</v>
      </c>
      <c r="Y207" s="93">
        <v>520</v>
      </c>
      <c r="Z207" s="73">
        <v>94</v>
      </c>
      <c r="AA207" s="71">
        <f t="shared" si="129"/>
        <v>0.18076923076923077</v>
      </c>
      <c r="AB207" s="73">
        <v>426</v>
      </c>
      <c r="AC207" s="71">
        <f t="shared" si="130"/>
        <v>0.81923076923076921</v>
      </c>
      <c r="AD207" s="93">
        <v>198</v>
      </c>
      <c r="AE207" s="73">
        <v>22</v>
      </c>
      <c r="AF207" s="71">
        <f t="shared" si="131"/>
        <v>0.1111111111111111</v>
      </c>
      <c r="AG207" s="73">
        <v>176</v>
      </c>
      <c r="AH207" s="71">
        <f t="shared" si="132"/>
        <v>0.88888888888888884</v>
      </c>
      <c r="AI207" s="93">
        <v>75</v>
      </c>
      <c r="AJ207" s="73">
        <v>5</v>
      </c>
      <c r="AK207" s="71">
        <f t="shared" si="133"/>
        <v>6.6666666666666666E-2</v>
      </c>
      <c r="AL207" s="73">
        <v>70</v>
      </c>
      <c r="AM207" s="71">
        <f t="shared" si="134"/>
        <v>0.93333333333333335</v>
      </c>
      <c r="AN207" s="93">
        <f t="shared" si="135"/>
        <v>2408</v>
      </c>
      <c r="AO207" s="73">
        <f t="shared" si="136"/>
        <v>517</v>
      </c>
      <c r="AP207" s="71">
        <f t="shared" si="137"/>
        <v>0.21470099667774087</v>
      </c>
      <c r="AQ207" s="72">
        <f t="shared" si="120"/>
        <v>1891</v>
      </c>
      <c r="AR207" s="71">
        <f t="shared" si="138"/>
        <v>0.7852990033222591</v>
      </c>
      <c r="AS207" s="90"/>
      <c r="AT207" s="263">
        <v>68</v>
      </c>
      <c r="AU207" s="320" t="s">
        <v>46</v>
      </c>
      <c r="AV207" s="11" t="s">
        <v>123</v>
      </c>
      <c r="AW207" s="204">
        <v>2297</v>
      </c>
      <c r="AX207" s="38">
        <v>499</v>
      </c>
      <c r="AY207" s="84">
        <v>0.21723987810187201</v>
      </c>
      <c r="AZ207" s="38">
        <v>1798</v>
      </c>
      <c r="BA207" s="84">
        <v>0.78276012189812805</v>
      </c>
      <c r="BB207" s="90"/>
      <c r="BD207" s="79"/>
      <c r="BE207" s="79"/>
      <c r="BF207" s="79"/>
      <c r="BG207" s="79"/>
      <c r="BH207" s="79"/>
      <c r="BI207" s="79"/>
      <c r="BJ207" s="79"/>
      <c r="BK207" s="79"/>
      <c r="BL207" s="79"/>
      <c r="BM207" s="79"/>
    </row>
    <row r="208" spans="1:65" s="12" customFormat="1" ht="13.5" customHeight="1">
      <c r="B208" s="264"/>
      <c r="C208" s="321"/>
      <c r="D208" s="64" t="s">
        <v>129</v>
      </c>
      <c r="E208" s="94">
        <v>0</v>
      </c>
      <c r="F208" s="63">
        <v>0</v>
      </c>
      <c r="G208" s="61" t="str">
        <f t="shared" si="121"/>
        <v>-</v>
      </c>
      <c r="H208" s="63">
        <v>0</v>
      </c>
      <c r="I208" s="61" t="str">
        <f t="shared" si="122"/>
        <v>-</v>
      </c>
      <c r="J208" s="94">
        <v>3</v>
      </c>
      <c r="K208" s="63">
        <v>0</v>
      </c>
      <c r="L208" s="61">
        <f t="shared" si="123"/>
        <v>0</v>
      </c>
      <c r="M208" s="63">
        <v>3</v>
      </c>
      <c r="N208" s="61">
        <f t="shared" si="124"/>
        <v>1</v>
      </c>
      <c r="O208" s="94">
        <v>143</v>
      </c>
      <c r="P208" s="63">
        <v>25</v>
      </c>
      <c r="Q208" s="61">
        <f t="shared" si="125"/>
        <v>0.17482517482517482</v>
      </c>
      <c r="R208" s="63">
        <v>118</v>
      </c>
      <c r="S208" s="61">
        <f t="shared" si="126"/>
        <v>0.82517482517482521</v>
      </c>
      <c r="T208" s="94">
        <v>97</v>
      </c>
      <c r="U208" s="63">
        <v>20</v>
      </c>
      <c r="V208" s="61">
        <f t="shared" si="127"/>
        <v>0.20618556701030927</v>
      </c>
      <c r="W208" s="63">
        <v>77</v>
      </c>
      <c r="X208" s="61">
        <f t="shared" si="128"/>
        <v>0.79381443298969068</v>
      </c>
      <c r="Y208" s="94">
        <v>60</v>
      </c>
      <c r="Z208" s="63">
        <v>5</v>
      </c>
      <c r="AA208" s="61">
        <f t="shared" si="129"/>
        <v>8.3333333333333329E-2</v>
      </c>
      <c r="AB208" s="63">
        <v>55</v>
      </c>
      <c r="AC208" s="61">
        <f t="shared" si="130"/>
        <v>0.91666666666666663</v>
      </c>
      <c r="AD208" s="94">
        <v>49</v>
      </c>
      <c r="AE208" s="63">
        <v>1</v>
      </c>
      <c r="AF208" s="61">
        <f t="shared" si="131"/>
        <v>2.0408163265306121E-2</v>
      </c>
      <c r="AG208" s="63">
        <v>48</v>
      </c>
      <c r="AH208" s="61">
        <f t="shared" si="132"/>
        <v>0.97959183673469385</v>
      </c>
      <c r="AI208" s="94">
        <v>52</v>
      </c>
      <c r="AJ208" s="63">
        <v>0</v>
      </c>
      <c r="AK208" s="61">
        <f t="shared" si="133"/>
        <v>0</v>
      </c>
      <c r="AL208" s="63">
        <v>52</v>
      </c>
      <c r="AM208" s="61">
        <f t="shared" si="134"/>
        <v>1</v>
      </c>
      <c r="AN208" s="94">
        <f t="shared" si="135"/>
        <v>404</v>
      </c>
      <c r="AO208" s="63">
        <f t="shared" si="136"/>
        <v>51</v>
      </c>
      <c r="AP208" s="61">
        <f t="shared" si="137"/>
        <v>0.12623762376237624</v>
      </c>
      <c r="AQ208" s="62">
        <f t="shared" si="120"/>
        <v>353</v>
      </c>
      <c r="AR208" s="61">
        <f t="shared" si="138"/>
        <v>0.87376237623762376</v>
      </c>
      <c r="AS208" s="90"/>
      <c r="AT208" s="264"/>
      <c r="AU208" s="321"/>
      <c r="AV208" s="11" t="s">
        <v>129</v>
      </c>
      <c r="AW208" s="204">
        <v>328</v>
      </c>
      <c r="AX208" s="38">
        <v>50</v>
      </c>
      <c r="AY208" s="84">
        <v>0.1524390243902439</v>
      </c>
      <c r="AZ208" s="38">
        <v>278</v>
      </c>
      <c r="BA208" s="84">
        <v>0.84756097560975607</v>
      </c>
      <c r="BB208" s="90"/>
      <c r="BD208" s="79"/>
      <c r="BE208" s="79"/>
      <c r="BF208" s="79"/>
      <c r="BG208" s="79"/>
      <c r="BH208" s="79"/>
      <c r="BI208" s="79"/>
      <c r="BJ208" s="79"/>
      <c r="BK208" s="79"/>
      <c r="BL208" s="79"/>
      <c r="BM208" s="79"/>
    </row>
    <row r="209" spans="1:65" s="12" customFormat="1" ht="13.5" customHeight="1">
      <c r="B209" s="265"/>
      <c r="C209" s="322"/>
      <c r="D209" s="70" t="s">
        <v>128</v>
      </c>
      <c r="E209" s="95">
        <v>10</v>
      </c>
      <c r="F209" s="69">
        <v>1</v>
      </c>
      <c r="G209" s="13">
        <f t="shared" si="121"/>
        <v>0.1</v>
      </c>
      <c r="H209" s="69">
        <v>9</v>
      </c>
      <c r="I209" s="13">
        <f t="shared" si="122"/>
        <v>0.9</v>
      </c>
      <c r="J209" s="95">
        <v>22</v>
      </c>
      <c r="K209" s="69">
        <v>2</v>
      </c>
      <c r="L209" s="13">
        <f t="shared" si="123"/>
        <v>9.0909090909090912E-2</v>
      </c>
      <c r="M209" s="69">
        <v>20</v>
      </c>
      <c r="N209" s="13">
        <f t="shared" si="124"/>
        <v>0.90909090909090906</v>
      </c>
      <c r="O209" s="95">
        <v>988</v>
      </c>
      <c r="P209" s="69">
        <v>264</v>
      </c>
      <c r="Q209" s="13">
        <f t="shared" si="125"/>
        <v>0.26720647773279355</v>
      </c>
      <c r="R209" s="69">
        <v>724</v>
      </c>
      <c r="S209" s="13">
        <f t="shared" si="126"/>
        <v>0.73279352226720651</v>
      </c>
      <c r="T209" s="95">
        <v>838</v>
      </c>
      <c r="U209" s="69">
        <v>174</v>
      </c>
      <c r="V209" s="13">
        <f t="shared" si="127"/>
        <v>0.20763723150357996</v>
      </c>
      <c r="W209" s="69">
        <v>664</v>
      </c>
      <c r="X209" s="13">
        <f t="shared" si="128"/>
        <v>0.79236276849642007</v>
      </c>
      <c r="Y209" s="95">
        <v>580</v>
      </c>
      <c r="Z209" s="69">
        <v>99</v>
      </c>
      <c r="AA209" s="13">
        <f t="shared" si="129"/>
        <v>0.1706896551724138</v>
      </c>
      <c r="AB209" s="69">
        <v>481</v>
      </c>
      <c r="AC209" s="13">
        <f t="shared" si="130"/>
        <v>0.82931034482758625</v>
      </c>
      <c r="AD209" s="95">
        <v>247</v>
      </c>
      <c r="AE209" s="69">
        <v>23</v>
      </c>
      <c r="AF209" s="13">
        <f t="shared" si="131"/>
        <v>9.3117408906882596E-2</v>
      </c>
      <c r="AG209" s="69">
        <v>224</v>
      </c>
      <c r="AH209" s="13">
        <f t="shared" si="132"/>
        <v>0.90688259109311742</v>
      </c>
      <c r="AI209" s="95">
        <v>127</v>
      </c>
      <c r="AJ209" s="69">
        <v>5</v>
      </c>
      <c r="AK209" s="13">
        <f t="shared" si="133"/>
        <v>3.937007874015748E-2</v>
      </c>
      <c r="AL209" s="69">
        <v>122</v>
      </c>
      <c r="AM209" s="13">
        <f t="shared" si="134"/>
        <v>0.96062992125984248</v>
      </c>
      <c r="AN209" s="95">
        <f t="shared" si="135"/>
        <v>2812</v>
      </c>
      <c r="AO209" s="69">
        <f t="shared" si="136"/>
        <v>568</v>
      </c>
      <c r="AP209" s="13">
        <f t="shared" si="137"/>
        <v>0.20199146514935989</v>
      </c>
      <c r="AQ209" s="33">
        <f t="shared" si="120"/>
        <v>2244</v>
      </c>
      <c r="AR209" s="13">
        <f t="shared" si="138"/>
        <v>0.79800853485064016</v>
      </c>
      <c r="AS209" s="90"/>
      <c r="AT209" s="265"/>
      <c r="AU209" s="322"/>
      <c r="AV209" s="147" t="s">
        <v>67</v>
      </c>
      <c r="AW209" s="204">
        <v>2625</v>
      </c>
      <c r="AX209" s="38">
        <v>549</v>
      </c>
      <c r="AY209" s="84">
        <v>0.20914285714285713</v>
      </c>
      <c r="AZ209" s="38">
        <v>2076</v>
      </c>
      <c r="BA209" s="84">
        <v>0.79085714285714281</v>
      </c>
      <c r="BB209" s="90"/>
      <c r="BD209" s="79"/>
      <c r="BE209" s="79"/>
      <c r="BF209" s="79"/>
      <c r="BG209" s="79"/>
      <c r="BH209" s="79"/>
      <c r="BI209" s="79"/>
      <c r="BJ209" s="79"/>
      <c r="BK209" s="79"/>
      <c r="BL209" s="79"/>
      <c r="BM209" s="79"/>
    </row>
    <row r="210" spans="1:65" s="12" customFormat="1" ht="13.5" customHeight="1">
      <c r="B210" s="263">
        <v>69</v>
      </c>
      <c r="C210" s="320" t="s">
        <v>47</v>
      </c>
      <c r="D210" s="74" t="s">
        <v>130</v>
      </c>
      <c r="E210" s="93">
        <v>10</v>
      </c>
      <c r="F210" s="73">
        <v>1</v>
      </c>
      <c r="G210" s="71">
        <f t="shared" si="121"/>
        <v>0.1</v>
      </c>
      <c r="H210" s="73">
        <v>9</v>
      </c>
      <c r="I210" s="71">
        <f t="shared" si="122"/>
        <v>0.9</v>
      </c>
      <c r="J210" s="93">
        <v>22</v>
      </c>
      <c r="K210" s="73">
        <v>7</v>
      </c>
      <c r="L210" s="71">
        <f t="shared" si="123"/>
        <v>0.31818181818181818</v>
      </c>
      <c r="M210" s="73">
        <v>15</v>
      </c>
      <c r="N210" s="71">
        <f t="shared" si="124"/>
        <v>0.68181818181818177</v>
      </c>
      <c r="O210" s="93">
        <v>2488</v>
      </c>
      <c r="P210" s="73">
        <v>690</v>
      </c>
      <c r="Q210" s="71">
        <f t="shared" si="125"/>
        <v>0.27733118971061094</v>
      </c>
      <c r="R210" s="73">
        <v>1798</v>
      </c>
      <c r="S210" s="71">
        <f t="shared" si="126"/>
        <v>0.72266881028938912</v>
      </c>
      <c r="T210" s="93">
        <v>1939</v>
      </c>
      <c r="U210" s="73">
        <v>411</v>
      </c>
      <c r="V210" s="71">
        <f t="shared" si="127"/>
        <v>0.21196493037648273</v>
      </c>
      <c r="W210" s="73">
        <v>1528</v>
      </c>
      <c r="X210" s="71">
        <f t="shared" si="128"/>
        <v>0.78803506962351733</v>
      </c>
      <c r="Y210" s="93">
        <v>1021</v>
      </c>
      <c r="Z210" s="73">
        <v>129</v>
      </c>
      <c r="AA210" s="71">
        <f t="shared" si="129"/>
        <v>0.12634671890303623</v>
      </c>
      <c r="AB210" s="73">
        <v>892</v>
      </c>
      <c r="AC210" s="71">
        <f t="shared" si="130"/>
        <v>0.87365328109696372</v>
      </c>
      <c r="AD210" s="93">
        <v>446</v>
      </c>
      <c r="AE210" s="73">
        <v>32</v>
      </c>
      <c r="AF210" s="71">
        <f t="shared" si="131"/>
        <v>7.1748878923766815E-2</v>
      </c>
      <c r="AG210" s="73">
        <v>414</v>
      </c>
      <c r="AH210" s="71">
        <f t="shared" si="132"/>
        <v>0.9282511210762332</v>
      </c>
      <c r="AI210" s="93">
        <v>173</v>
      </c>
      <c r="AJ210" s="73">
        <v>8</v>
      </c>
      <c r="AK210" s="71">
        <f t="shared" si="133"/>
        <v>4.6242774566473986E-2</v>
      </c>
      <c r="AL210" s="73">
        <v>165</v>
      </c>
      <c r="AM210" s="71">
        <f t="shared" si="134"/>
        <v>0.95375722543352603</v>
      </c>
      <c r="AN210" s="93">
        <f t="shared" si="135"/>
        <v>6099</v>
      </c>
      <c r="AO210" s="73">
        <f t="shared" si="136"/>
        <v>1278</v>
      </c>
      <c r="AP210" s="71">
        <f t="shared" si="137"/>
        <v>0.20954254795868174</v>
      </c>
      <c r="AQ210" s="72">
        <f t="shared" si="120"/>
        <v>4821</v>
      </c>
      <c r="AR210" s="71">
        <f t="shared" si="138"/>
        <v>0.79045745204131823</v>
      </c>
      <c r="AS210" s="90"/>
      <c r="AT210" s="263">
        <v>69</v>
      </c>
      <c r="AU210" s="320" t="s">
        <v>47</v>
      </c>
      <c r="AV210" s="11" t="s">
        <v>123</v>
      </c>
      <c r="AW210" s="204">
        <v>5656</v>
      </c>
      <c r="AX210" s="38">
        <v>1085</v>
      </c>
      <c r="AY210" s="84">
        <v>0.19183168316831684</v>
      </c>
      <c r="AZ210" s="38">
        <v>4571</v>
      </c>
      <c r="BA210" s="84">
        <v>0.80816831683168322</v>
      </c>
      <c r="BB210" s="90"/>
      <c r="BD210" s="79"/>
      <c r="BE210" s="79"/>
      <c r="BF210" s="79"/>
      <c r="BG210" s="79"/>
      <c r="BH210" s="79"/>
      <c r="BI210" s="79"/>
      <c r="BJ210" s="79"/>
      <c r="BK210" s="79"/>
      <c r="BL210" s="79"/>
      <c r="BM210" s="79"/>
    </row>
    <row r="211" spans="1:65" s="12" customFormat="1" ht="13.5" customHeight="1">
      <c r="B211" s="264"/>
      <c r="C211" s="321"/>
      <c r="D211" s="64" t="s">
        <v>129</v>
      </c>
      <c r="E211" s="94">
        <v>0</v>
      </c>
      <c r="F211" s="63">
        <v>0</v>
      </c>
      <c r="G211" s="61" t="str">
        <f t="shared" si="121"/>
        <v>-</v>
      </c>
      <c r="H211" s="63">
        <v>0</v>
      </c>
      <c r="I211" s="61" t="str">
        <f t="shared" si="122"/>
        <v>-</v>
      </c>
      <c r="J211" s="94">
        <v>8</v>
      </c>
      <c r="K211" s="63">
        <v>2</v>
      </c>
      <c r="L211" s="61">
        <f t="shared" si="123"/>
        <v>0.25</v>
      </c>
      <c r="M211" s="63">
        <v>6</v>
      </c>
      <c r="N211" s="61">
        <f t="shared" si="124"/>
        <v>0.75</v>
      </c>
      <c r="O211" s="94">
        <v>535</v>
      </c>
      <c r="P211" s="63">
        <v>125</v>
      </c>
      <c r="Q211" s="61">
        <f t="shared" si="125"/>
        <v>0.23364485981308411</v>
      </c>
      <c r="R211" s="63">
        <v>410</v>
      </c>
      <c r="S211" s="61">
        <f t="shared" si="126"/>
        <v>0.76635514018691586</v>
      </c>
      <c r="T211" s="94">
        <v>262</v>
      </c>
      <c r="U211" s="63">
        <v>53</v>
      </c>
      <c r="V211" s="61">
        <f t="shared" si="127"/>
        <v>0.20229007633587787</v>
      </c>
      <c r="W211" s="63">
        <v>209</v>
      </c>
      <c r="X211" s="61">
        <f t="shared" si="128"/>
        <v>0.79770992366412219</v>
      </c>
      <c r="Y211" s="94">
        <v>146</v>
      </c>
      <c r="Z211" s="63">
        <v>13</v>
      </c>
      <c r="AA211" s="61">
        <f t="shared" si="129"/>
        <v>8.9041095890410954E-2</v>
      </c>
      <c r="AB211" s="63">
        <v>133</v>
      </c>
      <c r="AC211" s="61">
        <f t="shared" si="130"/>
        <v>0.91095890410958902</v>
      </c>
      <c r="AD211" s="94">
        <v>87</v>
      </c>
      <c r="AE211" s="63">
        <v>4</v>
      </c>
      <c r="AF211" s="61">
        <f t="shared" si="131"/>
        <v>4.5977011494252873E-2</v>
      </c>
      <c r="AG211" s="63">
        <v>83</v>
      </c>
      <c r="AH211" s="61">
        <f t="shared" si="132"/>
        <v>0.95402298850574707</v>
      </c>
      <c r="AI211" s="94">
        <v>59</v>
      </c>
      <c r="AJ211" s="63">
        <v>3</v>
      </c>
      <c r="AK211" s="61">
        <f t="shared" si="133"/>
        <v>5.0847457627118647E-2</v>
      </c>
      <c r="AL211" s="63">
        <v>56</v>
      </c>
      <c r="AM211" s="61">
        <f t="shared" si="134"/>
        <v>0.94915254237288138</v>
      </c>
      <c r="AN211" s="94">
        <f t="shared" si="135"/>
        <v>1097</v>
      </c>
      <c r="AO211" s="63">
        <f t="shared" si="136"/>
        <v>200</v>
      </c>
      <c r="AP211" s="61">
        <f t="shared" si="137"/>
        <v>0.18231540565177756</v>
      </c>
      <c r="AQ211" s="62">
        <f t="shared" si="120"/>
        <v>897</v>
      </c>
      <c r="AR211" s="61">
        <f t="shared" si="138"/>
        <v>0.81768459434822238</v>
      </c>
      <c r="AS211" s="90"/>
      <c r="AT211" s="264"/>
      <c r="AU211" s="321"/>
      <c r="AV211" s="11" t="s">
        <v>129</v>
      </c>
      <c r="AW211" s="204">
        <v>947</v>
      </c>
      <c r="AX211" s="38">
        <v>169</v>
      </c>
      <c r="AY211" s="84">
        <v>0.17845828933474128</v>
      </c>
      <c r="AZ211" s="38">
        <v>778</v>
      </c>
      <c r="BA211" s="84">
        <v>0.82154171066525872</v>
      </c>
      <c r="BB211" s="90"/>
      <c r="BD211" s="79"/>
      <c r="BE211" s="79"/>
      <c r="BF211" s="79"/>
      <c r="BG211" s="79"/>
      <c r="BH211" s="79"/>
      <c r="BI211" s="79"/>
      <c r="BJ211" s="79"/>
      <c r="BK211" s="79"/>
      <c r="BL211" s="79"/>
      <c r="BM211" s="79"/>
    </row>
    <row r="212" spans="1:65" s="12" customFormat="1" ht="13.5" customHeight="1">
      <c r="B212" s="265"/>
      <c r="C212" s="322"/>
      <c r="D212" s="70" t="s">
        <v>128</v>
      </c>
      <c r="E212" s="95">
        <v>10</v>
      </c>
      <c r="F212" s="69">
        <v>1</v>
      </c>
      <c r="G212" s="13">
        <f t="shared" si="121"/>
        <v>0.1</v>
      </c>
      <c r="H212" s="69">
        <v>9</v>
      </c>
      <c r="I212" s="13">
        <f t="shared" si="122"/>
        <v>0.9</v>
      </c>
      <c r="J212" s="95">
        <v>30</v>
      </c>
      <c r="K212" s="69">
        <v>9</v>
      </c>
      <c r="L212" s="13">
        <f t="shared" si="123"/>
        <v>0.3</v>
      </c>
      <c r="M212" s="69">
        <v>21</v>
      </c>
      <c r="N212" s="13">
        <f t="shared" si="124"/>
        <v>0.7</v>
      </c>
      <c r="O212" s="95">
        <v>3023</v>
      </c>
      <c r="P212" s="69">
        <v>815</v>
      </c>
      <c r="Q212" s="13">
        <f t="shared" si="125"/>
        <v>0.26959973536222298</v>
      </c>
      <c r="R212" s="69">
        <v>2208</v>
      </c>
      <c r="S212" s="13">
        <f t="shared" si="126"/>
        <v>0.73040026463777707</v>
      </c>
      <c r="T212" s="95">
        <v>2201</v>
      </c>
      <c r="U212" s="69">
        <v>464</v>
      </c>
      <c r="V212" s="13">
        <f t="shared" si="127"/>
        <v>0.21081326669695594</v>
      </c>
      <c r="W212" s="69">
        <v>1737</v>
      </c>
      <c r="X212" s="13">
        <f t="shared" si="128"/>
        <v>0.78918673330304412</v>
      </c>
      <c r="Y212" s="95">
        <v>1167</v>
      </c>
      <c r="Z212" s="69">
        <v>142</v>
      </c>
      <c r="AA212" s="13">
        <f t="shared" si="129"/>
        <v>0.12167952013710369</v>
      </c>
      <c r="AB212" s="69">
        <v>1025</v>
      </c>
      <c r="AC212" s="13">
        <f t="shared" si="130"/>
        <v>0.8783204798628963</v>
      </c>
      <c r="AD212" s="95">
        <v>533</v>
      </c>
      <c r="AE212" s="69">
        <v>36</v>
      </c>
      <c r="AF212" s="13">
        <f t="shared" si="131"/>
        <v>6.7542213883677302E-2</v>
      </c>
      <c r="AG212" s="69">
        <v>497</v>
      </c>
      <c r="AH212" s="13">
        <f t="shared" si="132"/>
        <v>0.93245778611632268</v>
      </c>
      <c r="AI212" s="95">
        <v>232</v>
      </c>
      <c r="AJ212" s="69">
        <v>11</v>
      </c>
      <c r="AK212" s="13">
        <f t="shared" si="133"/>
        <v>4.7413793103448273E-2</v>
      </c>
      <c r="AL212" s="69">
        <v>221</v>
      </c>
      <c r="AM212" s="13">
        <f t="shared" si="134"/>
        <v>0.95258620689655171</v>
      </c>
      <c r="AN212" s="95">
        <f t="shared" si="135"/>
        <v>7196</v>
      </c>
      <c r="AO212" s="69">
        <f t="shared" si="136"/>
        <v>1478</v>
      </c>
      <c r="AP212" s="13">
        <f t="shared" si="137"/>
        <v>0.20539188438021122</v>
      </c>
      <c r="AQ212" s="33">
        <f t="shared" si="120"/>
        <v>5718</v>
      </c>
      <c r="AR212" s="13">
        <f t="shared" si="138"/>
        <v>0.79460811561978872</v>
      </c>
      <c r="AS212" s="90"/>
      <c r="AT212" s="265"/>
      <c r="AU212" s="322"/>
      <c r="AV212" s="147" t="s">
        <v>67</v>
      </c>
      <c r="AW212" s="204">
        <v>6603</v>
      </c>
      <c r="AX212" s="38">
        <v>1254</v>
      </c>
      <c r="AY212" s="84">
        <v>0.18991367560199909</v>
      </c>
      <c r="AZ212" s="38">
        <v>5349</v>
      </c>
      <c r="BA212" s="84">
        <v>0.81008632439800088</v>
      </c>
      <c r="BB212" s="90"/>
      <c r="BD212" s="79"/>
      <c r="BE212" s="79"/>
      <c r="BF212" s="79"/>
      <c r="BG212" s="79"/>
      <c r="BH212" s="79"/>
      <c r="BI212" s="79"/>
      <c r="BJ212" s="79"/>
      <c r="BK212" s="79"/>
      <c r="BL212" s="79"/>
      <c r="BM212" s="79"/>
    </row>
    <row r="213" spans="1:65" s="12" customFormat="1" ht="13.5" customHeight="1">
      <c r="B213" s="263">
        <v>70</v>
      </c>
      <c r="C213" s="320" t="s">
        <v>48</v>
      </c>
      <c r="D213" s="74" t="s">
        <v>130</v>
      </c>
      <c r="E213" s="93">
        <v>1</v>
      </c>
      <c r="F213" s="73">
        <v>0</v>
      </c>
      <c r="G213" s="71">
        <f t="shared" si="121"/>
        <v>0</v>
      </c>
      <c r="H213" s="73">
        <v>1</v>
      </c>
      <c r="I213" s="71">
        <f t="shared" si="122"/>
        <v>1</v>
      </c>
      <c r="J213" s="93">
        <v>3</v>
      </c>
      <c r="K213" s="73">
        <v>0</v>
      </c>
      <c r="L213" s="71">
        <f t="shared" si="123"/>
        <v>0</v>
      </c>
      <c r="M213" s="73">
        <v>3</v>
      </c>
      <c r="N213" s="71">
        <f t="shared" si="124"/>
        <v>1</v>
      </c>
      <c r="O213" s="93">
        <v>351</v>
      </c>
      <c r="P213" s="73">
        <v>114</v>
      </c>
      <c r="Q213" s="71">
        <f t="shared" si="125"/>
        <v>0.3247863247863248</v>
      </c>
      <c r="R213" s="73">
        <v>237</v>
      </c>
      <c r="S213" s="71">
        <f t="shared" si="126"/>
        <v>0.67521367521367526</v>
      </c>
      <c r="T213" s="93">
        <v>320</v>
      </c>
      <c r="U213" s="73">
        <v>89</v>
      </c>
      <c r="V213" s="71">
        <f t="shared" si="127"/>
        <v>0.27812500000000001</v>
      </c>
      <c r="W213" s="73">
        <v>231</v>
      </c>
      <c r="X213" s="71">
        <f t="shared" si="128"/>
        <v>0.72187500000000004</v>
      </c>
      <c r="Y213" s="93">
        <v>195</v>
      </c>
      <c r="Z213" s="73">
        <v>38</v>
      </c>
      <c r="AA213" s="71">
        <f t="shared" si="129"/>
        <v>0.19487179487179487</v>
      </c>
      <c r="AB213" s="73">
        <v>157</v>
      </c>
      <c r="AC213" s="71">
        <f t="shared" si="130"/>
        <v>0.80512820512820515</v>
      </c>
      <c r="AD213" s="93">
        <v>104</v>
      </c>
      <c r="AE213" s="73">
        <v>11</v>
      </c>
      <c r="AF213" s="71">
        <f t="shared" si="131"/>
        <v>0.10576923076923077</v>
      </c>
      <c r="AG213" s="73">
        <v>93</v>
      </c>
      <c r="AH213" s="71">
        <f t="shared" si="132"/>
        <v>0.89423076923076927</v>
      </c>
      <c r="AI213" s="93">
        <v>37</v>
      </c>
      <c r="AJ213" s="73">
        <v>2</v>
      </c>
      <c r="AK213" s="71">
        <f t="shared" si="133"/>
        <v>5.4054054054054057E-2</v>
      </c>
      <c r="AL213" s="73">
        <v>35</v>
      </c>
      <c r="AM213" s="71">
        <f t="shared" si="134"/>
        <v>0.94594594594594594</v>
      </c>
      <c r="AN213" s="93">
        <f t="shared" si="135"/>
        <v>1011</v>
      </c>
      <c r="AO213" s="73">
        <f t="shared" si="136"/>
        <v>254</v>
      </c>
      <c r="AP213" s="71">
        <f t="shared" si="137"/>
        <v>0.25123639960435212</v>
      </c>
      <c r="AQ213" s="72">
        <f t="shared" si="120"/>
        <v>757</v>
      </c>
      <c r="AR213" s="71">
        <f t="shared" si="138"/>
        <v>0.74876360039564782</v>
      </c>
      <c r="AS213" s="90"/>
      <c r="AT213" s="263">
        <v>70</v>
      </c>
      <c r="AU213" s="320" t="s">
        <v>48</v>
      </c>
      <c r="AV213" s="11" t="s">
        <v>123</v>
      </c>
      <c r="AW213" s="204">
        <v>976</v>
      </c>
      <c r="AX213" s="38">
        <v>244</v>
      </c>
      <c r="AY213" s="84">
        <v>0.25</v>
      </c>
      <c r="AZ213" s="38">
        <v>732</v>
      </c>
      <c r="BA213" s="84">
        <v>0.75</v>
      </c>
      <c r="BB213" s="90"/>
      <c r="BD213" s="79"/>
      <c r="BE213" s="79"/>
      <c r="BF213" s="79"/>
      <c r="BG213" s="79"/>
      <c r="BH213" s="79"/>
      <c r="BI213" s="79"/>
      <c r="BJ213" s="79"/>
      <c r="BK213" s="79"/>
      <c r="BL213" s="79"/>
      <c r="BM213" s="79"/>
    </row>
    <row r="214" spans="1:65" s="12" customFormat="1" ht="13.5" customHeight="1">
      <c r="A214" s="75"/>
      <c r="B214" s="264"/>
      <c r="C214" s="321"/>
      <c r="D214" s="64" t="s">
        <v>129</v>
      </c>
      <c r="E214" s="94">
        <v>0</v>
      </c>
      <c r="F214" s="63">
        <v>0</v>
      </c>
      <c r="G214" s="61" t="str">
        <f t="shared" si="121"/>
        <v>-</v>
      </c>
      <c r="H214" s="63">
        <v>0</v>
      </c>
      <c r="I214" s="61" t="str">
        <f t="shared" si="122"/>
        <v>-</v>
      </c>
      <c r="J214" s="94">
        <v>2</v>
      </c>
      <c r="K214" s="63">
        <v>0</v>
      </c>
      <c r="L214" s="61">
        <f t="shared" si="123"/>
        <v>0</v>
      </c>
      <c r="M214" s="63">
        <v>2</v>
      </c>
      <c r="N214" s="61">
        <f t="shared" si="124"/>
        <v>1</v>
      </c>
      <c r="O214" s="94">
        <v>54</v>
      </c>
      <c r="P214" s="63">
        <v>6</v>
      </c>
      <c r="Q214" s="61">
        <f t="shared" si="125"/>
        <v>0.1111111111111111</v>
      </c>
      <c r="R214" s="63">
        <v>48</v>
      </c>
      <c r="S214" s="61">
        <f t="shared" si="126"/>
        <v>0.88888888888888884</v>
      </c>
      <c r="T214" s="94">
        <v>34</v>
      </c>
      <c r="U214" s="63">
        <v>9</v>
      </c>
      <c r="V214" s="61">
        <f t="shared" si="127"/>
        <v>0.26470588235294118</v>
      </c>
      <c r="W214" s="63">
        <v>25</v>
      </c>
      <c r="X214" s="61">
        <f t="shared" si="128"/>
        <v>0.73529411764705888</v>
      </c>
      <c r="Y214" s="94">
        <v>16</v>
      </c>
      <c r="Z214" s="63">
        <v>3</v>
      </c>
      <c r="AA214" s="61">
        <f t="shared" si="129"/>
        <v>0.1875</v>
      </c>
      <c r="AB214" s="63">
        <v>13</v>
      </c>
      <c r="AC214" s="61">
        <f t="shared" si="130"/>
        <v>0.8125</v>
      </c>
      <c r="AD214" s="94">
        <v>17</v>
      </c>
      <c r="AE214" s="63">
        <v>0</v>
      </c>
      <c r="AF214" s="61">
        <f t="shared" si="131"/>
        <v>0</v>
      </c>
      <c r="AG214" s="63">
        <v>17</v>
      </c>
      <c r="AH214" s="61">
        <f t="shared" si="132"/>
        <v>1</v>
      </c>
      <c r="AI214" s="94">
        <v>7</v>
      </c>
      <c r="AJ214" s="63">
        <v>0</v>
      </c>
      <c r="AK214" s="61">
        <f t="shared" si="133"/>
        <v>0</v>
      </c>
      <c r="AL214" s="63">
        <v>7</v>
      </c>
      <c r="AM214" s="61">
        <f t="shared" si="134"/>
        <v>1</v>
      </c>
      <c r="AN214" s="94">
        <f t="shared" si="135"/>
        <v>130</v>
      </c>
      <c r="AO214" s="63">
        <f t="shared" si="136"/>
        <v>18</v>
      </c>
      <c r="AP214" s="61">
        <f t="shared" si="137"/>
        <v>0.13846153846153847</v>
      </c>
      <c r="AQ214" s="62">
        <f t="shared" si="120"/>
        <v>112</v>
      </c>
      <c r="AR214" s="61">
        <f t="shared" si="138"/>
        <v>0.86153846153846159</v>
      </c>
      <c r="AS214" s="90"/>
      <c r="AT214" s="264"/>
      <c r="AU214" s="321"/>
      <c r="AV214" s="11" t="s">
        <v>129</v>
      </c>
      <c r="AW214" s="204">
        <v>106</v>
      </c>
      <c r="AX214" s="38">
        <v>16</v>
      </c>
      <c r="AY214" s="84">
        <v>0.15094339622641509</v>
      </c>
      <c r="AZ214" s="38">
        <v>90</v>
      </c>
      <c r="BA214" s="84">
        <v>0.84905660377358494</v>
      </c>
      <c r="BB214" s="90"/>
      <c r="BD214" s="79"/>
      <c r="BE214" s="79"/>
      <c r="BF214" s="79"/>
      <c r="BG214" s="79"/>
      <c r="BH214" s="79"/>
      <c r="BI214" s="79"/>
      <c r="BJ214" s="79"/>
      <c r="BK214" s="79"/>
      <c r="BL214" s="79"/>
      <c r="BM214" s="79"/>
    </row>
    <row r="215" spans="1:65" s="12" customFormat="1" ht="13.5" customHeight="1">
      <c r="A215" s="75"/>
      <c r="B215" s="265"/>
      <c r="C215" s="322"/>
      <c r="D215" s="70" t="s">
        <v>128</v>
      </c>
      <c r="E215" s="95">
        <v>1</v>
      </c>
      <c r="F215" s="69">
        <v>0</v>
      </c>
      <c r="G215" s="13">
        <f t="shared" si="121"/>
        <v>0</v>
      </c>
      <c r="H215" s="69">
        <v>1</v>
      </c>
      <c r="I215" s="13">
        <f t="shared" si="122"/>
        <v>1</v>
      </c>
      <c r="J215" s="95">
        <v>5</v>
      </c>
      <c r="K215" s="69">
        <v>0</v>
      </c>
      <c r="L215" s="13">
        <f t="shared" si="123"/>
        <v>0</v>
      </c>
      <c r="M215" s="69">
        <v>5</v>
      </c>
      <c r="N215" s="13">
        <f t="shared" si="124"/>
        <v>1</v>
      </c>
      <c r="O215" s="95">
        <v>405</v>
      </c>
      <c r="P215" s="69">
        <v>120</v>
      </c>
      <c r="Q215" s="13">
        <f t="shared" si="125"/>
        <v>0.29629629629629628</v>
      </c>
      <c r="R215" s="69">
        <v>285</v>
      </c>
      <c r="S215" s="13">
        <f t="shared" si="126"/>
        <v>0.70370370370370372</v>
      </c>
      <c r="T215" s="95">
        <v>354</v>
      </c>
      <c r="U215" s="69">
        <v>98</v>
      </c>
      <c r="V215" s="13">
        <f t="shared" si="127"/>
        <v>0.2768361581920904</v>
      </c>
      <c r="W215" s="69">
        <v>256</v>
      </c>
      <c r="X215" s="13">
        <f t="shared" si="128"/>
        <v>0.7231638418079096</v>
      </c>
      <c r="Y215" s="95">
        <v>211</v>
      </c>
      <c r="Z215" s="69">
        <v>41</v>
      </c>
      <c r="AA215" s="13">
        <f t="shared" si="129"/>
        <v>0.19431279620853081</v>
      </c>
      <c r="AB215" s="69">
        <v>170</v>
      </c>
      <c r="AC215" s="13">
        <f t="shared" si="130"/>
        <v>0.80568720379146919</v>
      </c>
      <c r="AD215" s="95">
        <v>121</v>
      </c>
      <c r="AE215" s="69">
        <v>11</v>
      </c>
      <c r="AF215" s="13">
        <f t="shared" si="131"/>
        <v>9.0909090909090912E-2</v>
      </c>
      <c r="AG215" s="69">
        <v>110</v>
      </c>
      <c r="AH215" s="13">
        <f t="shared" si="132"/>
        <v>0.90909090909090906</v>
      </c>
      <c r="AI215" s="95">
        <v>44</v>
      </c>
      <c r="AJ215" s="69">
        <v>2</v>
      </c>
      <c r="AK215" s="13">
        <f t="shared" si="133"/>
        <v>4.5454545454545456E-2</v>
      </c>
      <c r="AL215" s="69">
        <v>42</v>
      </c>
      <c r="AM215" s="13">
        <f t="shared" si="134"/>
        <v>0.95454545454545459</v>
      </c>
      <c r="AN215" s="95">
        <f t="shared" si="135"/>
        <v>1141</v>
      </c>
      <c r="AO215" s="69">
        <f t="shared" si="136"/>
        <v>272</v>
      </c>
      <c r="AP215" s="13">
        <f t="shared" si="137"/>
        <v>0.23838737949167396</v>
      </c>
      <c r="AQ215" s="33">
        <f t="shared" si="120"/>
        <v>869</v>
      </c>
      <c r="AR215" s="13">
        <f t="shared" si="138"/>
        <v>0.76161262050832601</v>
      </c>
      <c r="AS215" s="90"/>
      <c r="AT215" s="265"/>
      <c r="AU215" s="322"/>
      <c r="AV215" s="147" t="s">
        <v>67</v>
      </c>
      <c r="AW215" s="204">
        <v>1082</v>
      </c>
      <c r="AX215" s="38">
        <v>260</v>
      </c>
      <c r="AY215" s="84">
        <v>0.24029574861367836</v>
      </c>
      <c r="AZ215" s="38">
        <v>822</v>
      </c>
      <c r="BA215" s="84">
        <v>0.75970425138632158</v>
      </c>
      <c r="BB215" s="90"/>
      <c r="BD215" s="2"/>
      <c r="BE215" s="80"/>
      <c r="BF215" s="80"/>
      <c r="BG215" s="80"/>
      <c r="BH215" s="80"/>
      <c r="BI215" s="80"/>
      <c r="BJ215" s="80"/>
      <c r="BK215" s="80"/>
      <c r="BL215" s="80"/>
      <c r="BM215" s="79"/>
    </row>
    <row r="216" spans="1:65" s="12" customFormat="1" ht="13.5" customHeight="1">
      <c r="A216" s="75"/>
      <c r="B216" s="263">
        <v>71</v>
      </c>
      <c r="C216" s="320" t="s">
        <v>49</v>
      </c>
      <c r="D216" s="74" t="s">
        <v>130</v>
      </c>
      <c r="E216" s="93">
        <v>1</v>
      </c>
      <c r="F216" s="73">
        <v>0</v>
      </c>
      <c r="G216" s="71">
        <f t="shared" si="121"/>
        <v>0</v>
      </c>
      <c r="H216" s="73">
        <v>1</v>
      </c>
      <c r="I216" s="71">
        <f t="shared" si="122"/>
        <v>1</v>
      </c>
      <c r="J216" s="93">
        <v>4</v>
      </c>
      <c r="K216" s="73">
        <v>1</v>
      </c>
      <c r="L216" s="71">
        <f t="shared" si="123"/>
        <v>0.25</v>
      </c>
      <c r="M216" s="73">
        <v>3</v>
      </c>
      <c r="N216" s="71">
        <f t="shared" si="124"/>
        <v>0.75</v>
      </c>
      <c r="O216" s="93">
        <v>1052</v>
      </c>
      <c r="P216" s="73">
        <v>214</v>
      </c>
      <c r="Q216" s="71">
        <f t="shared" si="125"/>
        <v>0.20342205323193915</v>
      </c>
      <c r="R216" s="73">
        <v>838</v>
      </c>
      <c r="S216" s="71">
        <f t="shared" si="126"/>
        <v>0.79657794676806082</v>
      </c>
      <c r="T216" s="93">
        <v>980</v>
      </c>
      <c r="U216" s="73">
        <v>140</v>
      </c>
      <c r="V216" s="71">
        <f t="shared" si="127"/>
        <v>0.14285714285714285</v>
      </c>
      <c r="W216" s="73">
        <v>840</v>
      </c>
      <c r="X216" s="71">
        <f t="shared" si="128"/>
        <v>0.8571428571428571</v>
      </c>
      <c r="Y216" s="93">
        <v>553</v>
      </c>
      <c r="Z216" s="73">
        <v>45</v>
      </c>
      <c r="AA216" s="71">
        <f t="shared" si="129"/>
        <v>8.1374321880650996E-2</v>
      </c>
      <c r="AB216" s="73">
        <v>508</v>
      </c>
      <c r="AC216" s="71">
        <f t="shared" si="130"/>
        <v>0.91862567811934903</v>
      </c>
      <c r="AD216" s="93">
        <v>315</v>
      </c>
      <c r="AE216" s="73">
        <v>7</v>
      </c>
      <c r="AF216" s="71">
        <f t="shared" si="131"/>
        <v>2.2222222222222223E-2</v>
      </c>
      <c r="AG216" s="73">
        <v>308</v>
      </c>
      <c r="AH216" s="71">
        <f t="shared" si="132"/>
        <v>0.97777777777777775</v>
      </c>
      <c r="AI216" s="93">
        <v>80</v>
      </c>
      <c r="AJ216" s="73">
        <v>3</v>
      </c>
      <c r="AK216" s="71">
        <f t="shared" si="133"/>
        <v>3.7499999999999999E-2</v>
      </c>
      <c r="AL216" s="73">
        <v>77</v>
      </c>
      <c r="AM216" s="71">
        <f t="shared" si="134"/>
        <v>0.96250000000000002</v>
      </c>
      <c r="AN216" s="93">
        <f t="shared" si="135"/>
        <v>2985</v>
      </c>
      <c r="AO216" s="73">
        <f t="shared" si="136"/>
        <v>410</v>
      </c>
      <c r="AP216" s="71">
        <f t="shared" si="137"/>
        <v>0.13735343383584589</v>
      </c>
      <c r="AQ216" s="72">
        <f t="shared" si="120"/>
        <v>2575</v>
      </c>
      <c r="AR216" s="71">
        <f t="shared" si="138"/>
        <v>0.86264656616415414</v>
      </c>
      <c r="AS216" s="90"/>
      <c r="AT216" s="263">
        <v>71</v>
      </c>
      <c r="AU216" s="320" t="s">
        <v>49</v>
      </c>
      <c r="AV216" s="11" t="s">
        <v>123</v>
      </c>
      <c r="AW216" s="204">
        <v>2872</v>
      </c>
      <c r="AX216" s="38">
        <v>353</v>
      </c>
      <c r="AY216" s="84">
        <v>0.12291086350974931</v>
      </c>
      <c r="AZ216" s="38">
        <v>2519</v>
      </c>
      <c r="BA216" s="84">
        <v>0.87708913649025066</v>
      </c>
      <c r="BB216" s="90"/>
      <c r="BD216" s="81"/>
      <c r="BE216" s="80"/>
      <c r="BF216" s="80"/>
      <c r="BG216" s="80"/>
      <c r="BH216" s="80"/>
      <c r="BI216" s="80"/>
      <c r="BJ216" s="80"/>
      <c r="BK216" s="80"/>
      <c r="BL216" s="80"/>
      <c r="BM216" s="79"/>
    </row>
    <row r="217" spans="1:65" s="12" customFormat="1" ht="13.5" customHeight="1">
      <c r="A217" s="75"/>
      <c r="B217" s="264"/>
      <c r="C217" s="321"/>
      <c r="D217" s="64" t="s">
        <v>129</v>
      </c>
      <c r="E217" s="94">
        <v>1</v>
      </c>
      <c r="F217" s="63">
        <v>0</v>
      </c>
      <c r="G217" s="61">
        <f t="shared" si="121"/>
        <v>0</v>
      </c>
      <c r="H217" s="63">
        <v>1</v>
      </c>
      <c r="I217" s="61">
        <f t="shared" si="122"/>
        <v>1</v>
      </c>
      <c r="J217" s="94">
        <v>0</v>
      </c>
      <c r="K217" s="63">
        <v>0</v>
      </c>
      <c r="L217" s="61" t="str">
        <f t="shared" si="123"/>
        <v>-</v>
      </c>
      <c r="M217" s="63">
        <v>0</v>
      </c>
      <c r="N217" s="61" t="str">
        <f t="shared" si="124"/>
        <v>-</v>
      </c>
      <c r="O217" s="94">
        <v>219</v>
      </c>
      <c r="P217" s="63">
        <v>44</v>
      </c>
      <c r="Q217" s="61">
        <f t="shared" si="125"/>
        <v>0.20091324200913241</v>
      </c>
      <c r="R217" s="63">
        <v>175</v>
      </c>
      <c r="S217" s="61">
        <f t="shared" si="126"/>
        <v>0.79908675799086759</v>
      </c>
      <c r="T217" s="94">
        <v>131</v>
      </c>
      <c r="U217" s="63">
        <v>29</v>
      </c>
      <c r="V217" s="61">
        <f t="shared" si="127"/>
        <v>0.22137404580152673</v>
      </c>
      <c r="W217" s="63">
        <v>102</v>
      </c>
      <c r="X217" s="61">
        <f t="shared" si="128"/>
        <v>0.77862595419847325</v>
      </c>
      <c r="Y217" s="94">
        <v>70</v>
      </c>
      <c r="Z217" s="63">
        <v>9</v>
      </c>
      <c r="AA217" s="61">
        <f t="shared" si="129"/>
        <v>0.12857142857142856</v>
      </c>
      <c r="AB217" s="63">
        <v>61</v>
      </c>
      <c r="AC217" s="61">
        <f t="shared" si="130"/>
        <v>0.87142857142857144</v>
      </c>
      <c r="AD217" s="94">
        <v>59</v>
      </c>
      <c r="AE217" s="63">
        <v>3</v>
      </c>
      <c r="AF217" s="61">
        <f t="shared" si="131"/>
        <v>5.0847457627118647E-2</v>
      </c>
      <c r="AG217" s="63">
        <v>56</v>
      </c>
      <c r="AH217" s="61">
        <f t="shared" si="132"/>
        <v>0.94915254237288138</v>
      </c>
      <c r="AI217" s="94">
        <v>42</v>
      </c>
      <c r="AJ217" s="63">
        <v>1</v>
      </c>
      <c r="AK217" s="61">
        <f t="shared" si="133"/>
        <v>2.3809523809523808E-2</v>
      </c>
      <c r="AL217" s="63">
        <v>41</v>
      </c>
      <c r="AM217" s="61">
        <f t="shared" si="134"/>
        <v>0.97619047619047616</v>
      </c>
      <c r="AN217" s="94">
        <f t="shared" si="135"/>
        <v>522</v>
      </c>
      <c r="AO217" s="63">
        <f t="shared" si="136"/>
        <v>86</v>
      </c>
      <c r="AP217" s="61">
        <f t="shared" si="137"/>
        <v>0.16475095785440613</v>
      </c>
      <c r="AQ217" s="62">
        <f t="shared" si="120"/>
        <v>436</v>
      </c>
      <c r="AR217" s="61">
        <f t="shared" si="138"/>
        <v>0.83524904214559392</v>
      </c>
      <c r="AS217" s="90"/>
      <c r="AT217" s="264"/>
      <c r="AU217" s="321"/>
      <c r="AV217" s="11" t="s">
        <v>129</v>
      </c>
      <c r="AW217" s="204">
        <v>451</v>
      </c>
      <c r="AX217" s="38">
        <v>68</v>
      </c>
      <c r="AY217" s="84">
        <v>0.15077605321507762</v>
      </c>
      <c r="AZ217" s="38">
        <v>383</v>
      </c>
      <c r="BA217" s="84">
        <v>0.84922394678492241</v>
      </c>
      <c r="BB217" s="90"/>
      <c r="BD217" s="81"/>
      <c r="BE217" s="80"/>
      <c r="BF217" s="80"/>
      <c r="BG217" s="80"/>
      <c r="BH217" s="80"/>
      <c r="BI217" s="80"/>
      <c r="BJ217" s="80"/>
      <c r="BK217" s="80"/>
      <c r="BL217" s="80"/>
      <c r="BM217" s="79"/>
    </row>
    <row r="218" spans="1:65" s="12" customFormat="1" ht="13.5" customHeight="1">
      <c r="A218" s="75"/>
      <c r="B218" s="265"/>
      <c r="C218" s="322"/>
      <c r="D218" s="70" t="s">
        <v>128</v>
      </c>
      <c r="E218" s="95">
        <v>2</v>
      </c>
      <c r="F218" s="69">
        <v>0</v>
      </c>
      <c r="G218" s="13">
        <f t="shared" si="121"/>
        <v>0</v>
      </c>
      <c r="H218" s="69">
        <v>2</v>
      </c>
      <c r="I218" s="13">
        <f t="shared" si="122"/>
        <v>1</v>
      </c>
      <c r="J218" s="95">
        <v>4</v>
      </c>
      <c r="K218" s="69">
        <v>1</v>
      </c>
      <c r="L218" s="13">
        <f t="shared" si="123"/>
        <v>0.25</v>
      </c>
      <c r="M218" s="69">
        <v>3</v>
      </c>
      <c r="N218" s="13">
        <f t="shared" si="124"/>
        <v>0.75</v>
      </c>
      <c r="O218" s="95">
        <v>1271</v>
      </c>
      <c r="P218" s="69">
        <v>258</v>
      </c>
      <c r="Q218" s="13">
        <f t="shared" si="125"/>
        <v>0.20298977183320221</v>
      </c>
      <c r="R218" s="69">
        <v>1013</v>
      </c>
      <c r="S218" s="13">
        <f t="shared" si="126"/>
        <v>0.79701022816679779</v>
      </c>
      <c r="T218" s="95">
        <v>1111</v>
      </c>
      <c r="U218" s="69">
        <v>169</v>
      </c>
      <c r="V218" s="13">
        <f t="shared" si="127"/>
        <v>0.15211521152115212</v>
      </c>
      <c r="W218" s="69">
        <v>942</v>
      </c>
      <c r="X218" s="13">
        <f t="shared" si="128"/>
        <v>0.84788478847884785</v>
      </c>
      <c r="Y218" s="95">
        <v>623</v>
      </c>
      <c r="Z218" s="69">
        <v>54</v>
      </c>
      <c r="AA218" s="13">
        <f t="shared" si="129"/>
        <v>8.6677367576243974E-2</v>
      </c>
      <c r="AB218" s="69">
        <v>569</v>
      </c>
      <c r="AC218" s="13">
        <f t="shared" si="130"/>
        <v>0.913322632423756</v>
      </c>
      <c r="AD218" s="95">
        <v>374</v>
      </c>
      <c r="AE218" s="69">
        <v>10</v>
      </c>
      <c r="AF218" s="13">
        <f t="shared" si="131"/>
        <v>2.6737967914438502E-2</v>
      </c>
      <c r="AG218" s="69">
        <v>364</v>
      </c>
      <c r="AH218" s="13">
        <f t="shared" si="132"/>
        <v>0.9732620320855615</v>
      </c>
      <c r="AI218" s="95">
        <v>122</v>
      </c>
      <c r="AJ218" s="69">
        <v>4</v>
      </c>
      <c r="AK218" s="13">
        <f t="shared" si="133"/>
        <v>3.2786885245901641E-2</v>
      </c>
      <c r="AL218" s="69">
        <v>118</v>
      </c>
      <c r="AM218" s="13">
        <f t="shared" si="134"/>
        <v>0.96721311475409832</v>
      </c>
      <c r="AN218" s="95">
        <f t="shared" si="135"/>
        <v>3507</v>
      </c>
      <c r="AO218" s="69">
        <f t="shared" si="136"/>
        <v>496</v>
      </c>
      <c r="AP218" s="13">
        <f t="shared" si="137"/>
        <v>0.14143142286854862</v>
      </c>
      <c r="AQ218" s="33">
        <f t="shared" si="120"/>
        <v>3011</v>
      </c>
      <c r="AR218" s="13">
        <f t="shared" si="138"/>
        <v>0.8585685771314514</v>
      </c>
      <c r="AS218" s="90"/>
      <c r="AT218" s="265"/>
      <c r="AU218" s="322"/>
      <c r="AV218" s="147" t="s">
        <v>67</v>
      </c>
      <c r="AW218" s="204">
        <v>3323</v>
      </c>
      <c r="AX218" s="38">
        <v>421</v>
      </c>
      <c r="AY218" s="84">
        <v>0.12669274751730364</v>
      </c>
      <c r="AZ218" s="38">
        <v>2902</v>
      </c>
      <c r="BA218" s="84">
        <v>0.87330725248269636</v>
      </c>
      <c r="BB218" s="90"/>
      <c r="BD218" s="81"/>
      <c r="BE218" s="80"/>
      <c r="BF218" s="80"/>
      <c r="BG218" s="80"/>
      <c r="BH218" s="80"/>
      <c r="BI218" s="80"/>
      <c r="BJ218" s="80"/>
      <c r="BK218" s="80"/>
      <c r="BL218" s="80"/>
      <c r="BM218" s="79"/>
    </row>
    <row r="219" spans="1:65" s="12" customFormat="1" ht="13.5" customHeight="1">
      <c r="B219" s="263">
        <v>72</v>
      </c>
      <c r="C219" s="320" t="s">
        <v>27</v>
      </c>
      <c r="D219" s="74" t="s">
        <v>130</v>
      </c>
      <c r="E219" s="93">
        <v>2</v>
      </c>
      <c r="F219" s="73">
        <v>0</v>
      </c>
      <c r="G219" s="71">
        <f t="shared" si="121"/>
        <v>0</v>
      </c>
      <c r="H219" s="73">
        <v>2</v>
      </c>
      <c r="I219" s="71">
        <f t="shared" si="122"/>
        <v>1</v>
      </c>
      <c r="J219" s="93">
        <v>10</v>
      </c>
      <c r="K219" s="73">
        <v>0</v>
      </c>
      <c r="L219" s="71">
        <f t="shared" si="123"/>
        <v>0</v>
      </c>
      <c r="M219" s="73">
        <v>10</v>
      </c>
      <c r="N219" s="71">
        <f t="shared" si="124"/>
        <v>1</v>
      </c>
      <c r="O219" s="93">
        <v>764</v>
      </c>
      <c r="P219" s="73">
        <v>286</v>
      </c>
      <c r="Q219" s="71">
        <f t="shared" si="125"/>
        <v>0.37434554973821987</v>
      </c>
      <c r="R219" s="73">
        <v>478</v>
      </c>
      <c r="S219" s="71">
        <f t="shared" si="126"/>
        <v>0.62565445026178013</v>
      </c>
      <c r="T219" s="93">
        <v>611</v>
      </c>
      <c r="U219" s="73">
        <v>201</v>
      </c>
      <c r="V219" s="71">
        <f t="shared" si="127"/>
        <v>0.32896890343698854</v>
      </c>
      <c r="W219" s="73">
        <v>410</v>
      </c>
      <c r="X219" s="71">
        <f t="shared" si="128"/>
        <v>0.67103109656301141</v>
      </c>
      <c r="Y219" s="93">
        <v>336</v>
      </c>
      <c r="Z219" s="73">
        <v>71</v>
      </c>
      <c r="AA219" s="71">
        <f t="shared" si="129"/>
        <v>0.21130952380952381</v>
      </c>
      <c r="AB219" s="73">
        <v>265</v>
      </c>
      <c r="AC219" s="71">
        <f t="shared" si="130"/>
        <v>0.78869047619047616</v>
      </c>
      <c r="AD219" s="93">
        <v>200</v>
      </c>
      <c r="AE219" s="73">
        <v>25</v>
      </c>
      <c r="AF219" s="71">
        <f t="shared" si="131"/>
        <v>0.125</v>
      </c>
      <c r="AG219" s="73">
        <v>175</v>
      </c>
      <c r="AH219" s="71">
        <f t="shared" si="132"/>
        <v>0.875</v>
      </c>
      <c r="AI219" s="93">
        <v>60</v>
      </c>
      <c r="AJ219" s="73">
        <v>5</v>
      </c>
      <c r="AK219" s="71">
        <f t="shared" si="133"/>
        <v>8.3333333333333329E-2</v>
      </c>
      <c r="AL219" s="73">
        <v>55</v>
      </c>
      <c r="AM219" s="71">
        <f t="shared" si="134"/>
        <v>0.91666666666666663</v>
      </c>
      <c r="AN219" s="93">
        <f t="shared" si="135"/>
        <v>1983</v>
      </c>
      <c r="AO219" s="73">
        <f t="shared" si="136"/>
        <v>588</v>
      </c>
      <c r="AP219" s="71">
        <f t="shared" si="137"/>
        <v>0.29652042360060515</v>
      </c>
      <c r="AQ219" s="73">
        <f t="shared" si="120"/>
        <v>1395</v>
      </c>
      <c r="AR219" s="71">
        <f t="shared" si="138"/>
        <v>0.70347957639939485</v>
      </c>
      <c r="AS219" s="90"/>
      <c r="AT219" s="263">
        <v>72</v>
      </c>
      <c r="AU219" s="320" t="s">
        <v>27</v>
      </c>
      <c r="AV219" s="11" t="s">
        <v>123</v>
      </c>
      <c r="AW219" s="204">
        <v>1857</v>
      </c>
      <c r="AX219" s="38">
        <v>507</v>
      </c>
      <c r="AY219" s="84">
        <v>0.27302100161550891</v>
      </c>
      <c r="AZ219" s="38">
        <v>1350</v>
      </c>
      <c r="BA219" s="84">
        <v>0.72697899838449109</v>
      </c>
      <c r="BB219" s="90"/>
      <c r="BD219" s="81"/>
      <c r="BE219" s="80"/>
      <c r="BF219" s="80"/>
      <c r="BG219" s="80"/>
      <c r="BH219" s="80"/>
      <c r="BI219" s="80"/>
      <c r="BJ219" s="80"/>
      <c r="BK219" s="80"/>
      <c r="BL219" s="80"/>
      <c r="BM219" s="79"/>
    </row>
    <row r="220" spans="1:65" s="12" customFormat="1" ht="13.5" customHeight="1">
      <c r="B220" s="264"/>
      <c r="C220" s="321"/>
      <c r="D220" s="64" t="s">
        <v>129</v>
      </c>
      <c r="E220" s="94">
        <v>0</v>
      </c>
      <c r="F220" s="63">
        <v>0</v>
      </c>
      <c r="G220" s="61" t="str">
        <f t="shared" si="121"/>
        <v>-</v>
      </c>
      <c r="H220" s="63">
        <v>0</v>
      </c>
      <c r="I220" s="61" t="str">
        <f t="shared" si="122"/>
        <v>-</v>
      </c>
      <c r="J220" s="94">
        <v>1</v>
      </c>
      <c r="K220" s="63">
        <v>0</v>
      </c>
      <c r="L220" s="61">
        <f t="shared" si="123"/>
        <v>0</v>
      </c>
      <c r="M220" s="63">
        <v>1</v>
      </c>
      <c r="N220" s="61">
        <f t="shared" si="124"/>
        <v>1</v>
      </c>
      <c r="O220" s="94">
        <v>153</v>
      </c>
      <c r="P220" s="63">
        <v>37</v>
      </c>
      <c r="Q220" s="61">
        <f t="shared" si="125"/>
        <v>0.24183006535947713</v>
      </c>
      <c r="R220" s="63">
        <v>116</v>
      </c>
      <c r="S220" s="61">
        <f t="shared" si="126"/>
        <v>0.75816993464052285</v>
      </c>
      <c r="T220" s="94">
        <v>69</v>
      </c>
      <c r="U220" s="63">
        <v>22</v>
      </c>
      <c r="V220" s="61">
        <f t="shared" si="127"/>
        <v>0.3188405797101449</v>
      </c>
      <c r="W220" s="63">
        <v>47</v>
      </c>
      <c r="X220" s="61">
        <f t="shared" si="128"/>
        <v>0.6811594202898551</v>
      </c>
      <c r="Y220" s="94">
        <v>38</v>
      </c>
      <c r="Z220" s="63">
        <v>11</v>
      </c>
      <c r="AA220" s="61">
        <f t="shared" si="129"/>
        <v>0.28947368421052633</v>
      </c>
      <c r="AB220" s="63">
        <v>27</v>
      </c>
      <c r="AC220" s="61">
        <f t="shared" si="130"/>
        <v>0.71052631578947367</v>
      </c>
      <c r="AD220" s="94">
        <v>21</v>
      </c>
      <c r="AE220" s="63">
        <v>1</v>
      </c>
      <c r="AF220" s="61">
        <f t="shared" si="131"/>
        <v>4.7619047619047616E-2</v>
      </c>
      <c r="AG220" s="63">
        <v>20</v>
      </c>
      <c r="AH220" s="61">
        <f t="shared" si="132"/>
        <v>0.95238095238095233</v>
      </c>
      <c r="AI220" s="94">
        <v>20</v>
      </c>
      <c r="AJ220" s="63">
        <v>0</v>
      </c>
      <c r="AK220" s="61">
        <f t="shared" si="133"/>
        <v>0</v>
      </c>
      <c r="AL220" s="63">
        <v>20</v>
      </c>
      <c r="AM220" s="61">
        <f t="shared" si="134"/>
        <v>1</v>
      </c>
      <c r="AN220" s="94">
        <f t="shared" si="135"/>
        <v>302</v>
      </c>
      <c r="AO220" s="63">
        <f t="shared" si="136"/>
        <v>71</v>
      </c>
      <c r="AP220" s="61">
        <f t="shared" si="137"/>
        <v>0.23509933774834438</v>
      </c>
      <c r="AQ220" s="62">
        <f t="shared" si="120"/>
        <v>231</v>
      </c>
      <c r="AR220" s="61">
        <f t="shared" si="138"/>
        <v>0.76490066225165565</v>
      </c>
      <c r="AS220" s="90"/>
      <c r="AT220" s="264"/>
      <c r="AU220" s="321"/>
      <c r="AV220" s="11" t="s">
        <v>129</v>
      </c>
      <c r="AW220" s="204">
        <v>270</v>
      </c>
      <c r="AX220" s="38">
        <v>63</v>
      </c>
      <c r="AY220" s="84">
        <v>0.23333333333333334</v>
      </c>
      <c r="AZ220" s="38">
        <v>207</v>
      </c>
      <c r="BA220" s="84">
        <v>0.76666666666666672</v>
      </c>
      <c r="BB220" s="90"/>
      <c r="BD220" s="81"/>
      <c r="BE220" s="80"/>
      <c r="BF220" s="80"/>
      <c r="BG220" s="80"/>
      <c r="BH220" s="80"/>
      <c r="BI220" s="80"/>
      <c r="BJ220" s="80"/>
      <c r="BK220" s="80"/>
      <c r="BL220" s="80"/>
      <c r="BM220" s="79"/>
    </row>
    <row r="221" spans="1:65" s="12" customFormat="1" ht="13.5" customHeight="1">
      <c r="B221" s="265"/>
      <c r="C221" s="322"/>
      <c r="D221" s="70" t="s">
        <v>128</v>
      </c>
      <c r="E221" s="95">
        <v>2</v>
      </c>
      <c r="F221" s="69">
        <v>0</v>
      </c>
      <c r="G221" s="13">
        <f t="shared" si="121"/>
        <v>0</v>
      </c>
      <c r="H221" s="69">
        <v>2</v>
      </c>
      <c r="I221" s="13">
        <f t="shared" si="122"/>
        <v>1</v>
      </c>
      <c r="J221" s="95">
        <v>11</v>
      </c>
      <c r="K221" s="69">
        <v>0</v>
      </c>
      <c r="L221" s="13">
        <f t="shared" si="123"/>
        <v>0</v>
      </c>
      <c r="M221" s="69">
        <v>11</v>
      </c>
      <c r="N221" s="13">
        <f t="shared" si="124"/>
        <v>1</v>
      </c>
      <c r="O221" s="95">
        <v>917</v>
      </c>
      <c r="P221" s="69">
        <v>323</v>
      </c>
      <c r="Q221" s="13">
        <f t="shared" si="125"/>
        <v>0.35223555070883317</v>
      </c>
      <c r="R221" s="69">
        <v>594</v>
      </c>
      <c r="S221" s="13">
        <f t="shared" si="126"/>
        <v>0.64776444929116683</v>
      </c>
      <c r="T221" s="95">
        <v>680</v>
      </c>
      <c r="U221" s="69">
        <v>223</v>
      </c>
      <c r="V221" s="13">
        <f t="shared" si="127"/>
        <v>0.32794117647058824</v>
      </c>
      <c r="W221" s="69">
        <v>457</v>
      </c>
      <c r="X221" s="13">
        <f t="shared" si="128"/>
        <v>0.67205882352941182</v>
      </c>
      <c r="Y221" s="95">
        <v>374</v>
      </c>
      <c r="Z221" s="69">
        <v>82</v>
      </c>
      <c r="AA221" s="13">
        <f t="shared" si="129"/>
        <v>0.21925133689839571</v>
      </c>
      <c r="AB221" s="69">
        <v>292</v>
      </c>
      <c r="AC221" s="13">
        <f t="shared" si="130"/>
        <v>0.78074866310160429</v>
      </c>
      <c r="AD221" s="95">
        <v>221</v>
      </c>
      <c r="AE221" s="69">
        <v>26</v>
      </c>
      <c r="AF221" s="13">
        <f t="shared" si="131"/>
        <v>0.11764705882352941</v>
      </c>
      <c r="AG221" s="69">
        <v>195</v>
      </c>
      <c r="AH221" s="13">
        <f t="shared" si="132"/>
        <v>0.88235294117647056</v>
      </c>
      <c r="AI221" s="95">
        <v>80</v>
      </c>
      <c r="AJ221" s="69">
        <v>5</v>
      </c>
      <c r="AK221" s="13">
        <f t="shared" si="133"/>
        <v>6.25E-2</v>
      </c>
      <c r="AL221" s="69">
        <v>75</v>
      </c>
      <c r="AM221" s="13">
        <f t="shared" si="134"/>
        <v>0.9375</v>
      </c>
      <c r="AN221" s="95">
        <f t="shared" si="135"/>
        <v>2285</v>
      </c>
      <c r="AO221" s="69">
        <f t="shared" si="136"/>
        <v>659</v>
      </c>
      <c r="AP221" s="13">
        <f t="shared" si="137"/>
        <v>0.28840262582056891</v>
      </c>
      <c r="AQ221" s="33">
        <f t="shared" si="120"/>
        <v>1626</v>
      </c>
      <c r="AR221" s="13">
        <f t="shared" si="138"/>
        <v>0.71159737417943103</v>
      </c>
      <c r="AS221" s="90"/>
      <c r="AT221" s="265"/>
      <c r="AU221" s="322"/>
      <c r="AV221" s="147" t="s">
        <v>67</v>
      </c>
      <c r="AW221" s="204">
        <v>2127</v>
      </c>
      <c r="AX221" s="38">
        <v>570</v>
      </c>
      <c r="AY221" s="84">
        <v>0.26798307475317351</v>
      </c>
      <c r="AZ221" s="38">
        <v>1557</v>
      </c>
      <c r="BA221" s="84">
        <v>0.73201692524682649</v>
      </c>
      <c r="BB221" s="90"/>
      <c r="BD221" s="79"/>
      <c r="BE221" s="79"/>
      <c r="BF221" s="79"/>
      <c r="BG221" s="79"/>
      <c r="BH221" s="79"/>
      <c r="BI221" s="79"/>
      <c r="BJ221" s="79"/>
      <c r="BK221" s="79"/>
      <c r="BL221" s="79"/>
      <c r="BM221" s="79"/>
    </row>
    <row r="222" spans="1:65" s="12" customFormat="1" ht="13.5" customHeight="1">
      <c r="B222" s="263">
        <v>73</v>
      </c>
      <c r="C222" s="320" t="s">
        <v>28</v>
      </c>
      <c r="D222" s="74" t="s">
        <v>130</v>
      </c>
      <c r="E222" s="93">
        <v>1</v>
      </c>
      <c r="F222" s="73">
        <v>1</v>
      </c>
      <c r="G222" s="71">
        <f t="shared" si="121"/>
        <v>1</v>
      </c>
      <c r="H222" s="73">
        <v>0</v>
      </c>
      <c r="I222" s="71">
        <f t="shared" si="122"/>
        <v>0</v>
      </c>
      <c r="J222" s="93">
        <v>4</v>
      </c>
      <c r="K222" s="73">
        <v>1</v>
      </c>
      <c r="L222" s="71">
        <f t="shared" si="123"/>
        <v>0.25</v>
      </c>
      <c r="M222" s="73">
        <v>3</v>
      </c>
      <c r="N222" s="71">
        <f t="shared" si="124"/>
        <v>0.75</v>
      </c>
      <c r="O222" s="93">
        <v>860</v>
      </c>
      <c r="P222" s="73">
        <v>357</v>
      </c>
      <c r="Q222" s="71">
        <f t="shared" si="125"/>
        <v>0.41511627906976745</v>
      </c>
      <c r="R222" s="73">
        <v>503</v>
      </c>
      <c r="S222" s="71">
        <f t="shared" si="126"/>
        <v>0.58488372093023255</v>
      </c>
      <c r="T222" s="93">
        <v>825</v>
      </c>
      <c r="U222" s="73">
        <v>294</v>
      </c>
      <c r="V222" s="71">
        <f t="shared" si="127"/>
        <v>0.35636363636363638</v>
      </c>
      <c r="W222" s="73">
        <v>531</v>
      </c>
      <c r="X222" s="71">
        <f t="shared" si="128"/>
        <v>0.64363636363636367</v>
      </c>
      <c r="Y222" s="93">
        <v>519</v>
      </c>
      <c r="Z222" s="73">
        <v>155</v>
      </c>
      <c r="AA222" s="71">
        <f t="shared" si="129"/>
        <v>0.29865125240847784</v>
      </c>
      <c r="AB222" s="73">
        <v>364</v>
      </c>
      <c r="AC222" s="71">
        <f t="shared" si="130"/>
        <v>0.7013487475915221</v>
      </c>
      <c r="AD222" s="93">
        <v>248</v>
      </c>
      <c r="AE222" s="73">
        <v>43</v>
      </c>
      <c r="AF222" s="71">
        <f t="shared" si="131"/>
        <v>0.17338709677419356</v>
      </c>
      <c r="AG222" s="73">
        <v>205</v>
      </c>
      <c r="AH222" s="71">
        <f t="shared" si="132"/>
        <v>0.82661290322580649</v>
      </c>
      <c r="AI222" s="93">
        <v>72</v>
      </c>
      <c r="AJ222" s="73">
        <v>2</v>
      </c>
      <c r="AK222" s="71">
        <f t="shared" si="133"/>
        <v>2.7777777777777776E-2</v>
      </c>
      <c r="AL222" s="73">
        <v>70</v>
      </c>
      <c r="AM222" s="71">
        <f t="shared" si="134"/>
        <v>0.97222222222222221</v>
      </c>
      <c r="AN222" s="93">
        <f t="shared" si="135"/>
        <v>2529</v>
      </c>
      <c r="AO222" s="73">
        <f t="shared" si="136"/>
        <v>853</v>
      </c>
      <c r="AP222" s="71">
        <f t="shared" si="137"/>
        <v>0.33728746540134441</v>
      </c>
      <c r="AQ222" s="72">
        <f t="shared" si="120"/>
        <v>1676</v>
      </c>
      <c r="AR222" s="71">
        <f t="shared" si="138"/>
        <v>0.66271253459865564</v>
      </c>
      <c r="AS222" s="90"/>
      <c r="AT222" s="263">
        <v>73</v>
      </c>
      <c r="AU222" s="320" t="s">
        <v>28</v>
      </c>
      <c r="AV222" s="11" t="s">
        <v>123</v>
      </c>
      <c r="AW222" s="204">
        <v>2460</v>
      </c>
      <c r="AX222" s="38">
        <v>789</v>
      </c>
      <c r="AY222" s="84">
        <v>0.32073170731707318</v>
      </c>
      <c r="AZ222" s="38">
        <v>1671</v>
      </c>
      <c r="BA222" s="84">
        <v>0.67926829268292688</v>
      </c>
      <c r="BB222" s="90"/>
      <c r="BD222" s="79"/>
      <c r="BE222" s="79"/>
      <c r="BF222" s="79"/>
      <c r="BG222" s="79"/>
      <c r="BH222" s="79"/>
      <c r="BI222" s="79"/>
      <c r="BJ222" s="79"/>
      <c r="BK222" s="79"/>
      <c r="BL222" s="79"/>
      <c r="BM222" s="79"/>
    </row>
    <row r="223" spans="1:65" s="12" customFormat="1" ht="13.5" customHeight="1">
      <c r="A223" s="75"/>
      <c r="B223" s="264"/>
      <c r="C223" s="321"/>
      <c r="D223" s="64" t="s">
        <v>129</v>
      </c>
      <c r="E223" s="94">
        <v>0</v>
      </c>
      <c r="F223" s="63">
        <v>0</v>
      </c>
      <c r="G223" s="61" t="str">
        <f t="shared" si="121"/>
        <v>-</v>
      </c>
      <c r="H223" s="63">
        <v>0</v>
      </c>
      <c r="I223" s="61" t="str">
        <f t="shared" si="122"/>
        <v>-</v>
      </c>
      <c r="J223" s="94">
        <v>0</v>
      </c>
      <c r="K223" s="63">
        <v>0</v>
      </c>
      <c r="L223" s="61" t="str">
        <f t="shared" si="123"/>
        <v>-</v>
      </c>
      <c r="M223" s="63">
        <v>0</v>
      </c>
      <c r="N223" s="61" t="str">
        <f t="shared" si="124"/>
        <v>-</v>
      </c>
      <c r="O223" s="94">
        <v>199</v>
      </c>
      <c r="P223" s="63">
        <v>65</v>
      </c>
      <c r="Q223" s="61">
        <f t="shared" si="125"/>
        <v>0.32663316582914576</v>
      </c>
      <c r="R223" s="63">
        <v>134</v>
      </c>
      <c r="S223" s="61">
        <f t="shared" si="126"/>
        <v>0.6733668341708543</v>
      </c>
      <c r="T223" s="94">
        <v>105</v>
      </c>
      <c r="U223" s="63">
        <v>34</v>
      </c>
      <c r="V223" s="61">
        <f t="shared" si="127"/>
        <v>0.32380952380952382</v>
      </c>
      <c r="W223" s="63">
        <v>71</v>
      </c>
      <c r="X223" s="61">
        <f t="shared" si="128"/>
        <v>0.67619047619047623</v>
      </c>
      <c r="Y223" s="94">
        <v>84</v>
      </c>
      <c r="Z223" s="63">
        <v>15</v>
      </c>
      <c r="AA223" s="61">
        <f t="shared" si="129"/>
        <v>0.17857142857142858</v>
      </c>
      <c r="AB223" s="63">
        <v>69</v>
      </c>
      <c r="AC223" s="61">
        <f t="shared" si="130"/>
        <v>0.8214285714285714</v>
      </c>
      <c r="AD223" s="94">
        <v>46</v>
      </c>
      <c r="AE223" s="63">
        <v>0</v>
      </c>
      <c r="AF223" s="61">
        <f t="shared" si="131"/>
        <v>0</v>
      </c>
      <c r="AG223" s="63">
        <v>46</v>
      </c>
      <c r="AH223" s="61">
        <f t="shared" si="132"/>
        <v>1</v>
      </c>
      <c r="AI223" s="94">
        <v>30</v>
      </c>
      <c r="AJ223" s="63">
        <v>0</v>
      </c>
      <c r="AK223" s="61">
        <f t="shared" si="133"/>
        <v>0</v>
      </c>
      <c r="AL223" s="63">
        <v>30</v>
      </c>
      <c r="AM223" s="61">
        <f t="shared" si="134"/>
        <v>1</v>
      </c>
      <c r="AN223" s="94">
        <f t="shared" si="135"/>
        <v>464</v>
      </c>
      <c r="AO223" s="63">
        <f t="shared" si="136"/>
        <v>114</v>
      </c>
      <c r="AP223" s="61">
        <f t="shared" si="137"/>
        <v>0.24568965517241378</v>
      </c>
      <c r="AQ223" s="62">
        <f t="shared" si="120"/>
        <v>350</v>
      </c>
      <c r="AR223" s="61">
        <f t="shared" si="138"/>
        <v>0.75431034482758619</v>
      </c>
      <c r="AS223" s="90"/>
      <c r="AT223" s="264"/>
      <c r="AU223" s="321"/>
      <c r="AV223" s="11" t="s">
        <v>129</v>
      </c>
      <c r="AW223" s="204">
        <v>369</v>
      </c>
      <c r="AX223" s="38">
        <v>100</v>
      </c>
      <c r="AY223" s="84">
        <v>0.27100271002710025</v>
      </c>
      <c r="AZ223" s="38">
        <v>269</v>
      </c>
      <c r="BA223" s="84">
        <v>0.7289972899728997</v>
      </c>
      <c r="BB223" s="90"/>
      <c r="BD223" s="79"/>
      <c r="BE223" s="79"/>
      <c r="BF223" s="79"/>
      <c r="BG223" s="79"/>
      <c r="BH223" s="79"/>
      <c r="BI223" s="79"/>
      <c r="BJ223" s="79"/>
      <c r="BK223" s="79"/>
      <c r="BL223" s="79"/>
      <c r="BM223" s="79"/>
    </row>
    <row r="224" spans="1:65" s="12" customFormat="1" ht="13.5" customHeight="1">
      <c r="A224" s="75"/>
      <c r="B224" s="265"/>
      <c r="C224" s="322"/>
      <c r="D224" s="70" t="s">
        <v>128</v>
      </c>
      <c r="E224" s="95">
        <v>1</v>
      </c>
      <c r="F224" s="69">
        <v>1</v>
      </c>
      <c r="G224" s="13">
        <f t="shared" si="121"/>
        <v>1</v>
      </c>
      <c r="H224" s="69">
        <v>0</v>
      </c>
      <c r="I224" s="13">
        <f t="shared" si="122"/>
        <v>0</v>
      </c>
      <c r="J224" s="95">
        <v>4</v>
      </c>
      <c r="K224" s="69">
        <v>1</v>
      </c>
      <c r="L224" s="13">
        <f t="shared" si="123"/>
        <v>0.25</v>
      </c>
      <c r="M224" s="69">
        <v>3</v>
      </c>
      <c r="N224" s="13">
        <f t="shared" si="124"/>
        <v>0.75</v>
      </c>
      <c r="O224" s="95">
        <v>1059</v>
      </c>
      <c r="P224" s="69">
        <v>422</v>
      </c>
      <c r="Q224" s="13">
        <f t="shared" si="125"/>
        <v>0.39848914069877245</v>
      </c>
      <c r="R224" s="69">
        <v>637</v>
      </c>
      <c r="S224" s="13">
        <f t="shared" si="126"/>
        <v>0.60151085930122761</v>
      </c>
      <c r="T224" s="95">
        <v>930</v>
      </c>
      <c r="U224" s="69">
        <v>328</v>
      </c>
      <c r="V224" s="13">
        <f t="shared" si="127"/>
        <v>0.35268817204301073</v>
      </c>
      <c r="W224" s="69">
        <v>602</v>
      </c>
      <c r="X224" s="13">
        <f t="shared" si="128"/>
        <v>0.64731182795698927</v>
      </c>
      <c r="Y224" s="95">
        <v>603</v>
      </c>
      <c r="Z224" s="69">
        <v>170</v>
      </c>
      <c r="AA224" s="13">
        <f t="shared" si="129"/>
        <v>0.28192371475953565</v>
      </c>
      <c r="AB224" s="69">
        <v>433</v>
      </c>
      <c r="AC224" s="13">
        <f t="shared" si="130"/>
        <v>0.7180762852404643</v>
      </c>
      <c r="AD224" s="95">
        <v>294</v>
      </c>
      <c r="AE224" s="69">
        <v>43</v>
      </c>
      <c r="AF224" s="13">
        <f t="shared" si="131"/>
        <v>0.14625850340136054</v>
      </c>
      <c r="AG224" s="69">
        <v>251</v>
      </c>
      <c r="AH224" s="13">
        <f t="shared" si="132"/>
        <v>0.8537414965986394</v>
      </c>
      <c r="AI224" s="95">
        <v>102</v>
      </c>
      <c r="AJ224" s="69">
        <v>2</v>
      </c>
      <c r="AK224" s="13">
        <f t="shared" si="133"/>
        <v>1.9607843137254902E-2</v>
      </c>
      <c r="AL224" s="69">
        <v>100</v>
      </c>
      <c r="AM224" s="13">
        <f t="shared" si="134"/>
        <v>0.98039215686274506</v>
      </c>
      <c r="AN224" s="95">
        <f t="shared" si="135"/>
        <v>2993</v>
      </c>
      <c r="AO224" s="69">
        <f t="shared" si="136"/>
        <v>967</v>
      </c>
      <c r="AP224" s="13">
        <f t="shared" si="137"/>
        <v>0.32308720347477449</v>
      </c>
      <c r="AQ224" s="33">
        <f t="shared" si="120"/>
        <v>2026</v>
      </c>
      <c r="AR224" s="13">
        <f t="shared" si="138"/>
        <v>0.67691279652522551</v>
      </c>
      <c r="AS224" s="90"/>
      <c r="AT224" s="265"/>
      <c r="AU224" s="322"/>
      <c r="AV224" s="147" t="s">
        <v>67</v>
      </c>
      <c r="AW224" s="204">
        <v>2829</v>
      </c>
      <c r="AX224" s="38">
        <v>889</v>
      </c>
      <c r="AY224" s="84">
        <v>0.31424531636620712</v>
      </c>
      <c r="AZ224" s="38">
        <v>1940</v>
      </c>
      <c r="BA224" s="84">
        <v>0.68575468363379288</v>
      </c>
      <c r="BB224" s="90"/>
      <c r="BD224" s="81"/>
      <c r="BE224" s="80"/>
      <c r="BF224" s="80"/>
      <c r="BG224" s="80"/>
      <c r="BH224" s="80"/>
      <c r="BI224" s="80"/>
      <c r="BJ224" s="80"/>
      <c r="BK224" s="80"/>
      <c r="BL224" s="80"/>
      <c r="BM224" s="79"/>
    </row>
    <row r="225" spans="2:92" s="12" customFormat="1" ht="13.5" customHeight="1">
      <c r="B225" s="263">
        <v>74</v>
      </c>
      <c r="C225" s="320" t="s">
        <v>29</v>
      </c>
      <c r="D225" s="74" t="s">
        <v>130</v>
      </c>
      <c r="E225" s="93">
        <v>1</v>
      </c>
      <c r="F225" s="73">
        <v>1</v>
      </c>
      <c r="G225" s="71">
        <f t="shared" si="121"/>
        <v>1</v>
      </c>
      <c r="H225" s="73">
        <v>0</v>
      </c>
      <c r="I225" s="71">
        <f t="shared" si="122"/>
        <v>0</v>
      </c>
      <c r="J225" s="93">
        <v>2</v>
      </c>
      <c r="K225" s="73">
        <v>0</v>
      </c>
      <c r="L225" s="71">
        <f t="shared" si="123"/>
        <v>0</v>
      </c>
      <c r="M225" s="73">
        <v>2</v>
      </c>
      <c r="N225" s="71">
        <f t="shared" si="124"/>
        <v>1</v>
      </c>
      <c r="O225" s="93">
        <v>479</v>
      </c>
      <c r="P225" s="73">
        <v>199</v>
      </c>
      <c r="Q225" s="71">
        <f t="shared" si="125"/>
        <v>0.41544885177453028</v>
      </c>
      <c r="R225" s="73">
        <v>280</v>
      </c>
      <c r="S225" s="71">
        <f t="shared" si="126"/>
        <v>0.58455114822546972</v>
      </c>
      <c r="T225" s="93">
        <v>358</v>
      </c>
      <c r="U225" s="73">
        <v>137</v>
      </c>
      <c r="V225" s="71">
        <f t="shared" si="127"/>
        <v>0.38268156424581007</v>
      </c>
      <c r="W225" s="73">
        <v>221</v>
      </c>
      <c r="X225" s="71">
        <f t="shared" si="128"/>
        <v>0.61731843575418999</v>
      </c>
      <c r="Y225" s="93">
        <v>202</v>
      </c>
      <c r="Z225" s="73">
        <v>51</v>
      </c>
      <c r="AA225" s="71">
        <f t="shared" si="129"/>
        <v>0.25247524752475248</v>
      </c>
      <c r="AB225" s="73">
        <v>151</v>
      </c>
      <c r="AC225" s="71">
        <f t="shared" si="130"/>
        <v>0.74752475247524752</v>
      </c>
      <c r="AD225" s="93">
        <v>92</v>
      </c>
      <c r="AE225" s="73">
        <v>11</v>
      </c>
      <c r="AF225" s="71">
        <f t="shared" si="131"/>
        <v>0.11956521739130435</v>
      </c>
      <c r="AG225" s="73">
        <v>81</v>
      </c>
      <c r="AH225" s="71">
        <f t="shared" si="132"/>
        <v>0.88043478260869568</v>
      </c>
      <c r="AI225" s="93">
        <v>32</v>
      </c>
      <c r="AJ225" s="73">
        <v>5</v>
      </c>
      <c r="AK225" s="71">
        <f t="shared" si="133"/>
        <v>0.15625</v>
      </c>
      <c r="AL225" s="73">
        <v>27</v>
      </c>
      <c r="AM225" s="71">
        <f t="shared" si="134"/>
        <v>0.84375</v>
      </c>
      <c r="AN225" s="93">
        <f t="shared" si="135"/>
        <v>1166</v>
      </c>
      <c r="AO225" s="73">
        <f t="shared" si="136"/>
        <v>404</v>
      </c>
      <c r="AP225" s="71">
        <f t="shared" si="137"/>
        <v>0.346483704974271</v>
      </c>
      <c r="AQ225" s="72">
        <f t="shared" si="120"/>
        <v>762</v>
      </c>
      <c r="AR225" s="71">
        <f t="shared" si="138"/>
        <v>0.65351629502572894</v>
      </c>
      <c r="AS225" s="90"/>
      <c r="AT225" s="263">
        <v>74</v>
      </c>
      <c r="AU225" s="320" t="s">
        <v>29</v>
      </c>
      <c r="AV225" s="11" t="s">
        <v>123</v>
      </c>
      <c r="AW225" s="204">
        <v>1092</v>
      </c>
      <c r="AX225" s="38">
        <v>379</v>
      </c>
      <c r="AY225" s="84">
        <v>0.34706959706959706</v>
      </c>
      <c r="AZ225" s="38">
        <v>713</v>
      </c>
      <c r="BA225" s="84">
        <v>0.65293040293040294</v>
      </c>
      <c r="BB225" s="90"/>
      <c r="BD225" s="81"/>
      <c r="BE225" s="80"/>
      <c r="BF225" s="80"/>
      <c r="BG225" s="80"/>
      <c r="BH225" s="80"/>
      <c r="BI225" s="80"/>
      <c r="BJ225" s="80"/>
      <c r="BK225" s="80"/>
      <c r="BL225" s="80"/>
      <c r="BM225" s="79"/>
    </row>
    <row r="226" spans="2:92" s="12" customFormat="1" ht="13.5" customHeight="1">
      <c r="B226" s="264"/>
      <c r="C226" s="321"/>
      <c r="D226" s="64" t="s">
        <v>129</v>
      </c>
      <c r="E226" s="94">
        <v>0</v>
      </c>
      <c r="F226" s="63">
        <v>0</v>
      </c>
      <c r="G226" s="61" t="str">
        <f t="shared" si="121"/>
        <v>-</v>
      </c>
      <c r="H226" s="63">
        <v>0</v>
      </c>
      <c r="I226" s="61" t="str">
        <f t="shared" si="122"/>
        <v>-</v>
      </c>
      <c r="J226" s="94">
        <v>0</v>
      </c>
      <c r="K226" s="63">
        <v>0</v>
      </c>
      <c r="L226" s="61" t="str">
        <f t="shared" si="123"/>
        <v>-</v>
      </c>
      <c r="M226" s="63">
        <v>0</v>
      </c>
      <c r="N226" s="61" t="str">
        <f t="shared" si="124"/>
        <v>-</v>
      </c>
      <c r="O226" s="94">
        <v>114</v>
      </c>
      <c r="P226" s="63">
        <v>38</v>
      </c>
      <c r="Q226" s="61">
        <f t="shared" si="125"/>
        <v>0.33333333333333331</v>
      </c>
      <c r="R226" s="63">
        <v>76</v>
      </c>
      <c r="S226" s="61">
        <f t="shared" si="126"/>
        <v>0.66666666666666663</v>
      </c>
      <c r="T226" s="94">
        <v>67</v>
      </c>
      <c r="U226" s="63">
        <v>18</v>
      </c>
      <c r="V226" s="61">
        <f t="shared" si="127"/>
        <v>0.26865671641791045</v>
      </c>
      <c r="W226" s="63">
        <v>49</v>
      </c>
      <c r="X226" s="61">
        <f t="shared" si="128"/>
        <v>0.73134328358208955</v>
      </c>
      <c r="Y226" s="94">
        <v>35</v>
      </c>
      <c r="Z226" s="63">
        <v>6</v>
      </c>
      <c r="AA226" s="61">
        <f t="shared" si="129"/>
        <v>0.17142857142857143</v>
      </c>
      <c r="AB226" s="63">
        <v>29</v>
      </c>
      <c r="AC226" s="61">
        <f t="shared" si="130"/>
        <v>0.82857142857142863</v>
      </c>
      <c r="AD226" s="94">
        <v>14</v>
      </c>
      <c r="AE226" s="63">
        <v>1</v>
      </c>
      <c r="AF226" s="61">
        <f t="shared" si="131"/>
        <v>7.1428571428571425E-2</v>
      </c>
      <c r="AG226" s="63">
        <v>13</v>
      </c>
      <c r="AH226" s="61">
        <f t="shared" si="132"/>
        <v>0.9285714285714286</v>
      </c>
      <c r="AI226" s="94">
        <v>28</v>
      </c>
      <c r="AJ226" s="63">
        <v>1</v>
      </c>
      <c r="AK226" s="61">
        <f t="shared" si="133"/>
        <v>3.5714285714285712E-2</v>
      </c>
      <c r="AL226" s="63">
        <v>27</v>
      </c>
      <c r="AM226" s="61">
        <f t="shared" si="134"/>
        <v>0.9642857142857143</v>
      </c>
      <c r="AN226" s="94">
        <f t="shared" si="135"/>
        <v>258</v>
      </c>
      <c r="AO226" s="63">
        <f t="shared" si="136"/>
        <v>64</v>
      </c>
      <c r="AP226" s="61">
        <f t="shared" si="137"/>
        <v>0.24806201550387597</v>
      </c>
      <c r="AQ226" s="62">
        <f t="shared" si="120"/>
        <v>194</v>
      </c>
      <c r="AR226" s="61">
        <f t="shared" si="138"/>
        <v>0.75193798449612403</v>
      </c>
      <c r="AS226" s="90"/>
      <c r="AT226" s="264"/>
      <c r="AU226" s="321"/>
      <c r="AV226" s="11" t="s">
        <v>129</v>
      </c>
      <c r="AW226" s="204">
        <v>211</v>
      </c>
      <c r="AX226" s="38">
        <v>70</v>
      </c>
      <c r="AY226" s="84">
        <v>0.33175355450236965</v>
      </c>
      <c r="AZ226" s="38">
        <v>141</v>
      </c>
      <c r="BA226" s="84">
        <v>0.66824644549763035</v>
      </c>
      <c r="BB226" s="90"/>
      <c r="BD226" s="81"/>
      <c r="BE226" s="80"/>
      <c r="BF226" s="80"/>
      <c r="BG226" s="80"/>
      <c r="BH226" s="80"/>
      <c r="BI226" s="80"/>
      <c r="BJ226" s="80"/>
      <c r="BK226" s="80"/>
      <c r="BL226" s="80"/>
      <c r="BM226" s="79"/>
    </row>
    <row r="227" spans="2:92" s="12" customFormat="1" ht="13.5" customHeight="1" thickBot="1">
      <c r="B227" s="265"/>
      <c r="C227" s="322"/>
      <c r="D227" s="70" t="s">
        <v>128</v>
      </c>
      <c r="E227" s="95">
        <v>1</v>
      </c>
      <c r="F227" s="69">
        <v>1</v>
      </c>
      <c r="G227" s="13">
        <f t="shared" si="121"/>
        <v>1</v>
      </c>
      <c r="H227" s="69">
        <v>0</v>
      </c>
      <c r="I227" s="13">
        <f t="shared" si="122"/>
        <v>0</v>
      </c>
      <c r="J227" s="95">
        <v>2</v>
      </c>
      <c r="K227" s="69">
        <v>0</v>
      </c>
      <c r="L227" s="13">
        <f t="shared" si="123"/>
        <v>0</v>
      </c>
      <c r="M227" s="69">
        <v>2</v>
      </c>
      <c r="N227" s="13">
        <f t="shared" si="124"/>
        <v>1</v>
      </c>
      <c r="O227" s="95">
        <v>593</v>
      </c>
      <c r="P227" s="69">
        <v>237</v>
      </c>
      <c r="Q227" s="13">
        <f t="shared" si="125"/>
        <v>0.3996627318718381</v>
      </c>
      <c r="R227" s="69">
        <v>356</v>
      </c>
      <c r="S227" s="13">
        <f t="shared" si="126"/>
        <v>0.6003372681281619</v>
      </c>
      <c r="T227" s="95">
        <v>425</v>
      </c>
      <c r="U227" s="69">
        <v>155</v>
      </c>
      <c r="V227" s="13">
        <f t="shared" si="127"/>
        <v>0.36470588235294116</v>
      </c>
      <c r="W227" s="69">
        <v>270</v>
      </c>
      <c r="X227" s="13">
        <f t="shared" si="128"/>
        <v>0.63529411764705879</v>
      </c>
      <c r="Y227" s="95">
        <v>237</v>
      </c>
      <c r="Z227" s="69">
        <v>57</v>
      </c>
      <c r="AA227" s="13">
        <f t="shared" si="129"/>
        <v>0.24050632911392406</v>
      </c>
      <c r="AB227" s="69">
        <v>180</v>
      </c>
      <c r="AC227" s="13">
        <f t="shared" si="130"/>
        <v>0.759493670886076</v>
      </c>
      <c r="AD227" s="95">
        <v>106</v>
      </c>
      <c r="AE227" s="69">
        <v>12</v>
      </c>
      <c r="AF227" s="13">
        <f t="shared" si="131"/>
        <v>0.11320754716981132</v>
      </c>
      <c r="AG227" s="69">
        <v>94</v>
      </c>
      <c r="AH227" s="13">
        <f t="shared" si="132"/>
        <v>0.8867924528301887</v>
      </c>
      <c r="AI227" s="95">
        <v>60</v>
      </c>
      <c r="AJ227" s="69">
        <v>6</v>
      </c>
      <c r="AK227" s="13">
        <f t="shared" si="133"/>
        <v>0.1</v>
      </c>
      <c r="AL227" s="69">
        <v>54</v>
      </c>
      <c r="AM227" s="13">
        <f t="shared" si="134"/>
        <v>0.9</v>
      </c>
      <c r="AN227" s="95">
        <f t="shared" si="135"/>
        <v>1424</v>
      </c>
      <c r="AO227" s="69">
        <f t="shared" si="136"/>
        <v>468</v>
      </c>
      <c r="AP227" s="13">
        <f t="shared" si="137"/>
        <v>0.32865168539325845</v>
      </c>
      <c r="AQ227" s="33">
        <f t="shared" si="120"/>
        <v>956</v>
      </c>
      <c r="AR227" s="13">
        <f t="shared" si="138"/>
        <v>0.6713483146067416</v>
      </c>
      <c r="AS227" s="90"/>
      <c r="AT227" s="264"/>
      <c r="AU227" s="321"/>
      <c r="AV227" s="147" t="s">
        <v>67</v>
      </c>
      <c r="AW227" s="204">
        <v>1303</v>
      </c>
      <c r="AX227" s="38">
        <v>449</v>
      </c>
      <c r="AY227" s="84">
        <v>0.34458940905602453</v>
      </c>
      <c r="AZ227" s="38">
        <v>854</v>
      </c>
      <c r="BA227" s="84">
        <v>0.65541059094397547</v>
      </c>
      <c r="BB227" s="90"/>
      <c r="BD227" s="79"/>
      <c r="BE227" s="79"/>
      <c r="BF227" s="79"/>
      <c r="BG227" s="79"/>
      <c r="BH227" s="79"/>
      <c r="BI227" s="79"/>
      <c r="BJ227" s="79"/>
      <c r="BK227" s="79"/>
      <c r="BL227" s="79"/>
      <c r="BM227" s="79"/>
    </row>
    <row r="228" spans="2:92" s="12" customFormat="1" ht="13.5" customHeight="1" thickTop="1">
      <c r="B228" s="301" t="s">
        <v>131</v>
      </c>
      <c r="C228" s="302"/>
      <c r="D228" s="68" t="s">
        <v>130</v>
      </c>
      <c r="E228" s="96">
        <f t="shared" ref="E228:F230" si="139">SUM(E6,E81,SUMIF($D$105:$D$227,$D228,E$105:E$227))</f>
        <v>1408</v>
      </c>
      <c r="F228" s="67">
        <f t="shared" si="139"/>
        <v>241</v>
      </c>
      <c r="G228" s="65">
        <f>IFERROR(F228/E228,"-")</f>
        <v>0.17116477272727273</v>
      </c>
      <c r="H228" s="67">
        <f>SUM(H6,H81,SUMIF($D$105:$D$227,$D228,H$105:H$227))</f>
        <v>1167</v>
      </c>
      <c r="I228" s="65">
        <f>IFERROR(H228/E228,"-")</f>
        <v>0.82883522727272729</v>
      </c>
      <c r="J228" s="96">
        <f t="shared" ref="J228:K230" si="140">SUM(J6,J81,SUMIF($D$105:$D$227,$D228,J$105:J$227))</f>
        <v>4422</v>
      </c>
      <c r="K228" s="67">
        <f t="shared" si="140"/>
        <v>645</v>
      </c>
      <c r="L228" s="65">
        <f>IFERROR(K228/J228,"-")</f>
        <v>0.14586160108548168</v>
      </c>
      <c r="M228" s="67">
        <f>SUM(M6,M81,SUMIF($D$105:$D$227,$D228,M$105:M$227))</f>
        <v>3777</v>
      </c>
      <c r="N228" s="65">
        <f>IFERROR(M228/J228,"-")</f>
        <v>0.85413839891451837</v>
      </c>
      <c r="O228" s="96">
        <f t="shared" ref="O228:P230" si="141">SUM(O6,O81,SUMIF($D$105:$D$227,$D228,O$105:O$227))</f>
        <v>406155</v>
      </c>
      <c r="P228" s="67">
        <f t="shared" si="141"/>
        <v>118097</v>
      </c>
      <c r="Q228" s="65">
        <f>IFERROR(P228/O228,"-")</f>
        <v>0.29076830274156418</v>
      </c>
      <c r="R228" s="67">
        <f>SUM(R6,R81,SUMIF($D$105:$D$227,$D228,R$105:R$227))</f>
        <v>288058</v>
      </c>
      <c r="S228" s="65">
        <f>IFERROR(R228/O228,"-")</f>
        <v>0.70923169725843582</v>
      </c>
      <c r="T228" s="96">
        <f t="shared" ref="T228:U230" si="142">SUM(T6,T81,SUMIF($D$105:$D$227,$D228,T$105:T$227))</f>
        <v>361125</v>
      </c>
      <c r="U228" s="67">
        <f t="shared" si="142"/>
        <v>89487</v>
      </c>
      <c r="V228" s="65">
        <f>IFERROR(U228/T228,"-")</f>
        <v>0.2478006230529595</v>
      </c>
      <c r="W228" s="67">
        <f>SUM(W6,W81,SUMIF($D$105:$D$227,$D228,W$105:W$227))</f>
        <v>271638</v>
      </c>
      <c r="X228" s="65">
        <f>IFERROR(W228/T228,"-")</f>
        <v>0.75219937694704053</v>
      </c>
      <c r="Y228" s="96">
        <f t="shared" ref="Y228:Z230" si="143">SUM(Y6,Y81,SUMIF($D$105:$D$227,$D228,Y$105:Y$227))</f>
        <v>222978</v>
      </c>
      <c r="Z228" s="67">
        <f t="shared" si="143"/>
        <v>39964</v>
      </c>
      <c r="AA228" s="65">
        <f>IFERROR(Z228/Y228,"-")</f>
        <v>0.17922844406174601</v>
      </c>
      <c r="AB228" s="67">
        <f>SUM(AB6,AB81,SUMIF($D$105:$D$227,$D228,AB$105:AB$227))</f>
        <v>183014</v>
      </c>
      <c r="AC228" s="65">
        <f>IFERROR(AB228/Y228,"-")</f>
        <v>0.82077155593825402</v>
      </c>
      <c r="AD228" s="96">
        <f t="shared" ref="AD228:AE230" si="144">SUM(AD6,AD81,SUMIF($D$105:$D$227,$D228,AD$105:AD$227))</f>
        <v>100383</v>
      </c>
      <c r="AE228" s="67">
        <f t="shared" si="144"/>
        <v>12393</v>
      </c>
      <c r="AF228" s="65">
        <f>IFERROR(AE228/AD228,"-")</f>
        <v>0.12345715908072084</v>
      </c>
      <c r="AG228" s="67">
        <f>SUM(AG6,AG81,SUMIF($D$105:$D$227,$D228,AG$105:AG$227))</f>
        <v>87990</v>
      </c>
      <c r="AH228" s="65">
        <f>IFERROR(AG228/AD228,"-")</f>
        <v>0.87654284091927914</v>
      </c>
      <c r="AI228" s="96">
        <f t="shared" ref="AI228:AJ230" si="145">SUM(AI6,AI81,SUMIF($D$105:$D$227,$D228,AI$105:AI$227))</f>
        <v>30768</v>
      </c>
      <c r="AJ228" s="67">
        <f t="shared" si="145"/>
        <v>2339</v>
      </c>
      <c r="AK228" s="65">
        <f>IFERROR(AJ228/AI228,"-")</f>
        <v>7.602054082163287E-2</v>
      </c>
      <c r="AL228" s="67">
        <f>SUM(AL6,AL81,SUMIF($D$105:$D$227,$D228,AL$105:AL$227))</f>
        <v>28429</v>
      </c>
      <c r="AM228" s="65">
        <f>IFERROR(AL228/AI228,"-")</f>
        <v>0.9239794591783671</v>
      </c>
      <c r="AN228" s="96">
        <f>SUM(E228,J228,O228,T228,Y228,AD228,AI228)</f>
        <v>1127239</v>
      </c>
      <c r="AO228" s="67">
        <f t="shared" si="136"/>
        <v>263166</v>
      </c>
      <c r="AP228" s="65">
        <f>IFERROR(AO228/AN228,"-")</f>
        <v>0.23346069467078409</v>
      </c>
      <c r="AQ228" s="66">
        <f t="shared" si="120"/>
        <v>864073</v>
      </c>
      <c r="AR228" s="65">
        <f>IFERROR(AQ228/AN228,"-")</f>
        <v>0.76653930532921588</v>
      </c>
      <c r="AS228" s="90"/>
      <c r="AT228" s="266" t="s">
        <v>131</v>
      </c>
      <c r="AU228" s="267"/>
      <c r="AV228" s="11" t="s">
        <v>123</v>
      </c>
      <c r="AW228" s="204">
        <v>1078429</v>
      </c>
      <c r="AX228" s="38">
        <v>238101</v>
      </c>
      <c r="AY228" s="84">
        <v>0.22078504936347224</v>
      </c>
      <c r="AZ228" s="38">
        <v>840328</v>
      </c>
      <c r="BA228" s="84">
        <v>0.77921495063652779</v>
      </c>
      <c r="BB228" s="90"/>
      <c r="BD228" s="79"/>
      <c r="BE228" s="79"/>
      <c r="BF228" s="79"/>
      <c r="BG228" s="79"/>
      <c r="BH228" s="79"/>
      <c r="BI228" s="79"/>
      <c r="BJ228" s="79"/>
      <c r="BK228" s="79"/>
      <c r="BL228" s="79"/>
      <c r="BM228" s="79"/>
    </row>
    <row r="229" spans="2:92" s="12" customFormat="1" ht="13.5" customHeight="1">
      <c r="B229" s="303"/>
      <c r="C229" s="304"/>
      <c r="D229" s="64" t="s">
        <v>129</v>
      </c>
      <c r="E229" s="94">
        <f t="shared" si="139"/>
        <v>197</v>
      </c>
      <c r="F229" s="63">
        <f t="shared" si="139"/>
        <v>28</v>
      </c>
      <c r="G229" s="61">
        <f>IFERROR(F229/E229,"-")</f>
        <v>0.14213197969543148</v>
      </c>
      <c r="H229" s="63">
        <f>SUM(H7,H82,SUMIF($D$105:$D$227,$D229,H$105:H$227))</f>
        <v>169</v>
      </c>
      <c r="I229" s="61">
        <f>IFERROR(H229/E229,"-")</f>
        <v>0.85786802030456855</v>
      </c>
      <c r="J229" s="94">
        <f t="shared" si="140"/>
        <v>606</v>
      </c>
      <c r="K229" s="63">
        <f t="shared" si="140"/>
        <v>85</v>
      </c>
      <c r="L229" s="61">
        <f>IFERROR(K229/J229,"-")</f>
        <v>0.14026402640264027</v>
      </c>
      <c r="M229" s="63">
        <f>SUM(M7,M82,SUMIF($D$105:$D$227,$D229,M$105:M$227))</f>
        <v>521</v>
      </c>
      <c r="N229" s="61">
        <f>IFERROR(M229/J229,"-")</f>
        <v>0.85973597359735976</v>
      </c>
      <c r="O229" s="94">
        <f t="shared" si="141"/>
        <v>90608</v>
      </c>
      <c r="P229" s="63">
        <f t="shared" si="141"/>
        <v>18335</v>
      </c>
      <c r="Q229" s="61">
        <f>IFERROR(P229/O229,"-")</f>
        <v>0.20235520042380364</v>
      </c>
      <c r="R229" s="63">
        <f>SUM(R7,R82,SUMIF($D$105:$D$227,$D229,R$105:R$227))</f>
        <v>72273</v>
      </c>
      <c r="S229" s="61">
        <f>IFERROR(R229/O229,"-")</f>
        <v>0.79764479957619638</v>
      </c>
      <c r="T229" s="94">
        <f t="shared" si="142"/>
        <v>48424</v>
      </c>
      <c r="U229" s="63">
        <f t="shared" si="142"/>
        <v>9264</v>
      </c>
      <c r="V229" s="61">
        <f>IFERROR(U229/T229,"-")</f>
        <v>0.19131009416818107</v>
      </c>
      <c r="W229" s="63">
        <f>SUM(W7,W82,SUMIF($D$105:$D$227,$D229,W$105:W$227))</f>
        <v>39160</v>
      </c>
      <c r="X229" s="61">
        <f>IFERROR(W229/T229,"-")</f>
        <v>0.80868990583181888</v>
      </c>
      <c r="Y229" s="94">
        <f t="shared" si="143"/>
        <v>27907</v>
      </c>
      <c r="Z229" s="63">
        <f t="shared" si="143"/>
        <v>2928</v>
      </c>
      <c r="AA229" s="61">
        <f>IFERROR(Z229/Y229,"-")</f>
        <v>0.10491991256673953</v>
      </c>
      <c r="AB229" s="63">
        <f>SUM(AB7,AB82,SUMIF($D$105:$D$227,$D229,AB$105:AB$227))</f>
        <v>24979</v>
      </c>
      <c r="AC229" s="61">
        <f>IFERROR(AB229/Y229,"-")</f>
        <v>0.89508008743326051</v>
      </c>
      <c r="AD229" s="94">
        <f t="shared" si="144"/>
        <v>17293</v>
      </c>
      <c r="AE229" s="63">
        <f t="shared" si="144"/>
        <v>711</v>
      </c>
      <c r="AF229" s="61">
        <f>IFERROR(AE229/AD229,"-")</f>
        <v>4.1114901983461516E-2</v>
      </c>
      <c r="AG229" s="63">
        <f>SUM(AG7,AG82,SUMIF($D$105:$D$227,$D229,AG$105:AG$227))</f>
        <v>16582</v>
      </c>
      <c r="AH229" s="61">
        <f>IFERROR(AG229/AD229,"-")</f>
        <v>0.95888509801653843</v>
      </c>
      <c r="AI229" s="94">
        <f t="shared" si="145"/>
        <v>13281</v>
      </c>
      <c r="AJ229" s="63">
        <f t="shared" si="145"/>
        <v>128</v>
      </c>
      <c r="AK229" s="61">
        <f>IFERROR(AJ229/AI229,"-")</f>
        <v>9.6378284767713266E-3</v>
      </c>
      <c r="AL229" s="63">
        <f>SUM(AL7,AL82,SUMIF($D$105:$D$227,$D229,AL$105:AL$227))</f>
        <v>13153</v>
      </c>
      <c r="AM229" s="61">
        <f>IFERROR(AL229/AI229,"-")</f>
        <v>0.9903621715232287</v>
      </c>
      <c r="AN229" s="94">
        <f>SUM(E229,J229,O229,T229,Y229,AD229,AI229)</f>
        <v>198316</v>
      </c>
      <c r="AO229" s="63">
        <f t="shared" si="136"/>
        <v>31479</v>
      </c>
      <c r="AP229" s="61">
        <f>IFERROR(AO229/AN229,"-")</f>
        <v>0.15873151939329153</v>
      </c>
      <c r="AQ229" s="62">
        <f t="shared" si="120"/>
        <v>166837</v>
      </c>
      <c r="AR229" s="61">
        <f>IFERROR(AQ229/AN229,"-")</f>
        <v>0.84126848060670845</v>
      </c>
      <c r="AS229" s="90"/>
      <c r="AT229" s="303"/>
      <c r="AU229" s="304"/>
      <c r="AV229" s="11" t="s">
        <v>129</v>
      </c>
      <c r="AW229" s="204">
        <v>169711</v>
      </c>
      <c r="AX229" s="38">
        <v>28223</v>
      </c>
      <c r="AY229" s="84">
        <v>0.16630035766685719</v>
      </c>
      <c r="AZ229" s="38">
        <v>141488</v>
      </c>
      <c r="BA229" s="84">
        <v>0.83369964233314287</v>
      </c>
      <c r="BB229" s="90"/>
      <c r="BD229" s="79"/>
      <c r="BE229" s="79"/>
      <c r="BF229" s="79"/>
      <c r="BG229" s="79"/>
      <c r="BH229" s="79"/>
      <c r="BI229" s="79"/>
      <c r="BJ229" s="79"/>
      <c r="BK229" s="79"/>
      <c r="BL229" s="79"/>
      <c r="BM229" s="79"/>
    </row>
    <row r="230" spans="2:92" s="12" customFormat="1" ht="13.5" customHeight="1">
      <c r="B230" s="268"/>
      <c r="C230" s="269"/>
      <c r="D230" s="58" t="s">
        <v>128</v>
      </c>
      <c r="E230" s="97">
        <f t="shared" si="139"/>
        <v>1605</v>
      </c>
      <c r="F230" s="57">
        <f t="shared" si="139"/>
        <v>269</v>
      </c>
      <c r="G230" s="55">
        <f>IFERROR(F230/E230,"-")</f>
        <v>0.16760124610591901</v>
      </c>
      <c r="H230" s="57">
        <f>SUM(H8,H83,SUMIF($D$105:$D$227,$D230,H$105:H$227))</f>
        <v>1336</v>
      </c>
      <c r="I230" s="55">
        <f>IFERROR(H230/E230,"-")</f>
        <v>0.83239875389408102</v>
      </c>
      <c r="J230" s="97">
        <f t="shared" si="140"/>
        <v>5028</v>
      </c>
      <c r="K230" s="57">
        <f t="shared" si="140"/>
        <v>730</v>
      </c>
      <c r="L230" s="55">
        <f>IFERROR(K230/J230,"-")</f>
        <v>0.14518695306284804</v>
      </c>
      <c r="M230" s="57">
        <f>SUM(M8,M83,SUMIF($D$105:$D$227,$D230,M$105:M$227))</f>
        <v>4298</v>
      </c>
      <c r="N230" s="55">
        <f>IFERROR(M230/J230,"-")</f>
        <v>0.85481304693715199</v>
      </c>
      <c r="O230" s="97">
        <f t="shared" si="141"/>
        <v>496763</v>
      </c>
      <c r="P230" s="57">
        <f t="shared" si="141"/>
        <v>136432</v>
      </c>
      <c r="Q230" s="55">
        <f>IFERROR(P230/O230,"-")</f>
        <v>0.27464203251852493</v>
      </c>
      <c r="R230" s="57">
        <f>SUM(R8,R83,SUMIF($D$105:$D$227,$D230,R$105:R$227))</f>
        <v>360331</v>
      </c>
      <c r="S230" s="55">
        <f>IFERROR(R230/O230,"-")</f>
        <v>0.72535796748147507</v>
      </c>
      <c r="T230" s="97">
        <f t="shared" si="142"/>
        <v>409549</v>
      </c>
      <c r="U230" s="57">
        <f t="shared" si="142"/>
        <v>98751</v>
      </c>
      <c r="V230" s="55">
        <f>IFERROR(U230/T230,"-")</f>
        <v>0.24112133102510322</v>
      </c>
      <c r="W230" s="57">
        <f>SUM(W8,W83,SUMIF($D$105:$D$227,$D230,W$105:W$227))</f>
        <v>310798</v>
      </c>
      <c r="X230" s="55">
        <f>IFERROR(W230/T230,"-")</f>
        <v>0.75887866897489675</v>
      </c>
      <c r="Y230" s="97">
        <f t="shared" si="143"/>
        <v>250885</v>
      </c>
      <c r="Z230" s="57">
        <f t="shared" si="143"/>
        <v>42892</v>
      </c>
      <c r="AA230" s="55">
        <f>IFERROR(Z230/Y230,"-")</f>
        <v>0.17096279171732068</v>
      </c>
      <c r="AB230" s="57">
        <f>SUM(AB8,AB83,SUMIF($D$105:$D$227,$D230,AB$105:AB$227))</f>
        <v>207993</v>
      </c>
      <c r="AC230" s="55">
        <f>IFERROR(AB230/Y230,"-")</f>
        <v>0.82903720828267935</v>
      </c>
      <c r="AD230" s="97">
        <f t="shared" si="144"/>
        <v>117676</v>
      </c>
      <c r="AE230" s="57">
        <f t="shared" si="144"/>
        <v>13104</v>
      </c>
      <c r="AF230" s="55">
        <f>IFERROR(AE230/AD230,"-")</f>
        <v>0.11135660627485638</v>
      </c>
      <c r="AG230" s="57">
        <f>SUM(AG8,AG83,SUMIF($D$105:$D$227,$D230,AG$105:AG$227))</f>
        <v>104572</v>
      </c>
      <c r="AH230" s="55">
        <f>IFERROR(AG230/AD230,"-")</f>
        <v>0.88864339372514356</v>
      </c>
      <c r="AI230" s="97">
        <f t="shared" si="145"/>
        <v>44049</v>
      </c>
      <c r="AJ230" s="57">
        <f t="shared" si="145"/>
        <v>2467</v>
      </c>
      <c r="AK230" s="55">
        <f>IFERROR(AJ230/AI230,"-")</f>
        <v>5.6005811709686937E-2</v>
      </c>
      <c r="AL230" s="57">
        <f>SUM(AL8,AL83,SUMIF($D$105:$D$227,$D230,AL$105:AL$227))</f>
        <v>41582</v>
      </c>
      <c r="AM230" s="55">
        <f>IFERROR(AL230/AI230,"-")</f>
        <v>0.94399418829031301</v>
      </c>
      <c r="AN230" s="97">
        <f>SUM(E230,J230,O230,T230,Y230,AD230,AI230)</f>
        <v>1325555</v>
      </c>
      <c r="AO230" s="57">
        <f t="shared" si="136"/>
        <v>294645</v>
      </c>
      <c r="AP230" s="55">
        <f>IFERROR(AO230/AN230,"-")</f>
        <v>0.22228047874286619</v>
      </c>
      <c r="AQ230" s="56">
        <f t="shared" si="120"/>
        <v>1030910</v>
      </c>
      <c r="AR230" s="55">
        <f>IFERROR(AQ230/AN230,"-")</f>
        <v>0.77771952125713384</v>
      </c>
      <c r="AS230" s="90"/>
      <c r="AT230" s="268"/>
      <c r="AU230" s="269"/>
      <c r="AV230" s="147" t="s">
        <v>67</v>
      </c>
      <c r="AW230" s="204">
        <v>1248140</v>
      </c>
      <c r="AX230" s="38">
        <v>266324</v>
      </c>
      <c r="AY230" s="84">
        <v>0.21337670453635008</v>
      </c>
      <c r="AZ230" s="38">
        <v>981816</v>
      </c>
      <c r="BA230" s="84">
        <v>0.78662329546364995</v>
      </c>
      <c r="BB230" s="90"/>
      <c r="BD230" s="79"/>
      <c r="BE230" s="79"/>
      <c r="BF230" s="79"/>
      <c r="BG230" s="79"/>
      <c r="BH230" s="79"/>
      <c r="BI230" s="79"/>
      <c r="BJ230" s="79"/>
      <c r="BK230" s="79"/>
      <c r="BL230" s="79"/>
      <c r="BM230" s="79"/>
    </row>
    <row r="231" spans="2:92" s="12" customFormat="1" ht="13.5" customHeight="1">
      <c r="B231" s="54"/>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90"/>
      <c r="AT231" s="54"/>
      <c r="AU231" s="53"/>
      <c r="AV231" s="53"/>
      <c r="AW231" s="53"/>
      <c r="AX231" s="53"/>
      <c r="AY231" s="53"/>
      <c r="AZ231" s="53"/>
      <c r="BA231" s="53"/>
      <c r="BB231" s="90"/>
      <c r="BD231" s="79"/>
      <c r="BE231" s="79"/>
      <c r="BF231" s="79"/>
      <c r="BG231" s="79"/>
      <c r="BH231" s="79"/>
      <c r="BI231" s="79"/>
      <c r="BJ231" s="79"/>
      <c r="BK231" s="79"/>
      <c r="BL231" s="79"/>
      <c r="BM231" s="79"/>
      <c r="CB231" s="3"/>
      <c r="CC231" s="3"/>
      <c r="CD231" s="3"/>
      <c r="CE231" s="3"/>
      <c r="CF231" s="3"/>
      <c r="CG231" s="3"/>
      <c r="CH231" s="3"/>
      <c r="CI231" s="3"/>
      <c r="CJ231" s="3"/>
      <c r="CK231" s="3"/>
      <c r="CL231" s="3"/>
      <c r="CM231" s="3"/>
      <c r="CN231" s="3"/>
    </row>
  </sheetData>
  <mergeCells count="362">
    <mergeCell ref="CO3:CO5"/>
    <mergeCell ref="BD3:BD5"/>
    <mergeCell ref="BN3:BN5"/>
    <mergeCell ref="CB3:CB5"/>
    <mergeCell ref="AN3:AR3"/>
    <mergeCell ref="AN4:AN5"/>
    <mergeCell ref="AI4:AI5"/>
    <mergeCell ref="AD4:AD5"/>
    <mergeCell ref="Y4:Y5"/>
    <mergeCell ref="AI3:AM3"/>
    <mergeCell ref="AD3:AH3"/>
    <mergeCell ref="Y3:AC3"/>
    <mergeCell ref="AQ4:AR4"/>
    <mergeCell ref="AW3:BA3"/>
    <mergeCell ref="AW4:AW5"/>
    <mergeCell ref="AX4:AY4"/>
    <mergeCell ref="AZ4:BA4"/>
    <mergeCell ref="AT3:AT5"/>
    <mergeCell ref="AU3:AU5"/>
    <mergeCell ref="AV3:AV5"/>
    <mergeCell ref="CC3:CH3"/>
    <mergeCell ref="CC4:CE4"/>
    <mergeCell ref="CF4:CH4"/>
    <mergeCell ref="CI4:CK4"/>
    <mergeCell ref="O4:O5"/>
    <mergeCell ref="J4:J5"/>
    <mergeCell ref="AO4:AP4"/>
    <mergeCell ref="AJ4:AK4"/>
    <mergeCell ref="AE4:AF4"/>
    <mergeCell ref="U4:V4"/>
    <mergeCell ref="P4:Q4"/>
    <mergeCell ref="K4:L4"/>
    <mergeCell ref="R4:S4"/>
    <mergeCell ref="AL4:AM4"/>
    <mergeCell ref="AB4:AC4"/>
    <mergeCell ref="Z4:AA4"/>
    <mergeCell ref="AG4:AH4"/>
    <mergeCell ref="B84:B86"/>
    <mergeCell ref="B33:B35"/>
    <mergeCell ref="B30:B32"/>
    <mergeCell ref="J3:N3"/>
    <mergeCell ref="B27:B29"/>
    <mergeCell ref="B24:B26"/>
    <mergeCell ref="B57:B59"/>
    <mergeCell ref="B54:B56"/>
    <mergeCell ref="B51:B53"/>
    <mergeCell ref="B48:B50"/>
    <mergeCell ref="B45:B47"/>
    <mergeCell ref="B42:B44"/>
    <mergeCell ref="B39:B41"/>
    <mergeCell ref="B36:B38"/>
    <mergeCell ref="C84:C86"/>
    <mergeCell ref="B69:B71"/>
    <mergeCell ref="B66:B68"/>
    <mergeCell ref="B63:B65"/>
    <mergeCell ref="B60:B62"/>
    <mergeCell ref="B75:B77"/>
    <mergeCell ref="B78:B80"/>
    <mergeCell ref="B81:B83"/>
    <mergeCell ref="C75:C77"/>
    <mergeCell ref="C78:C80"/>
    <mergeCell ref="T3:X3"/>
    <mergeCell ref="E3:I3"/>
    <mergeCell ref="E4:E5"/>
    <mergeCell ref="B15:B17"/>
    <mergeCell ref="B12:B14"/>
    <mergeCell ref="B9:B11"/>
    <mergeCell ref="B6:B8"/>
    <mergeCell ref="B21:B23"/>
    <mergeCell ref="B18:B20"/>
    <mergeCell ref="C21:C23"/>
    <mergeCell ref="C18:C20"/>
    <mergeCell ref="C15:C17"/>
    <mergeCell ref="F4:G4"/>
    <mergeCell ref="H4:I4"/>
    <mergeCell ref="M4:N4"/>
    <mergeCell ref="W4:X4"/>
    <mergeCell ref="C9:C11"/>
    <mergeCell ref="C6:C8"/>
    <mergeCell ref="C12:C14"/>
    <mergeCell ref="O3:S3"/>
    <mergeCell ref="B3:B5"/>
    <mergeCell ref="C3:C5"/>
    <mergeCell ref="D3:D5"/>
    <mergeCell ref="T4:T5"/>
    <mergeCell ref="B87:B89"/>
    <mergeCell ref="B90:B92"/>
    <mergeCell ref="B93:B95"/>
    <mergeCell ref="B96:B98"/>
    <mergeCell ref="B99:B101"/>
    <mergeCell ref="B102:B104"/>
    <mergeCell ref="B105:B107"/>
    <mergeCell ref="B108:B110"/>
    <mergeCell ref="B111:B113"/>
    <mergeCell ref="C81:C83"/>
    <mergeCell ref="B72:B74"/>
    <mergeCell ref="B147:B149"/>
    <mergeCell ref="B150:B152"/>
    <mergeCell ref="B153:B155"/>
    <mergeCell ref="C147:C149"/>
    <mergeCell ref="C150:C152"/>
    <mergeCell ref="C153:C155"/>
    <mergeCell ref="B144:B146"/>
    <mergeCell ref="C144:C146"/>
    <mergeCell ref="B114:B116"/>
    <mergeCell ref="C114:C116"/>
    <mergeCell ref="C87:C89"/>
    <mergeCell ref="C90:C92"/>
    <mergeCell ref="C93:C95"/>
    <mergeCell ref="C96:C98"/>
    <mergeCell ref="C99:C101"/>
    <mergeCell ref="C102:C104"/>
    <mergeCell ref="C105:C107"/>
    <mergeCell ref="C108:C110"/>
    <mergeCell ref="C117:C119"/>
    <mergeCell ref="C111:C113"/>
    <mergeCell ref="C120:C122"/>
    <mergeCell ref="C123:C125"/>
    <mergeCell ref="B165:B167"/>
    <mergeCell ref="B168:B170"/>
    <mergeCell ref="B171:B173"/>
    <mergeCell ref="C165:C167"/>
    <mergeCell ref="C168:C170"/>
    <mergeCell ref="C171:C173"/>
    <mergeCell ref="C156:C158"/>
    <mergeCell ref="C159:C161"/>
    <mergeCell ref="C162:C164"/>
    <mergeCell ref="B189:B191"/>
    <mergeCell ref="B192:B194"/>
    <mergeCell ref="B195:B197"/>
    <mergeCell ref="B198:B200"/>
    <mergeCell ref="B201:B203"/>
    <mergeCell ref="B204:B206"/>
    <mergeCell ref="B207:B209"/>
    <mergeCell ref="B210:B212"/>
    <mergeCell ref="B117:B119"/>
    <mergeCell ref="B120:B122"/>
    <mergeCell ref="B123:B125"/>
    <mergeCell ref="B126:B128"/>
    <mergeCell ref="B129:B131"/>
    <mergeCell ref="B132:B134"/>
    <mergeCell ref="B135:B137"/>
    <mergeCell ref="B138:B140"/>
    <mergeCell ref="B141:B143"/>
    <mergeCell ref="B174:B176"/>
    <mergeCell ref="B177:B179"/>
    <mergeCell ref="B180:B182"/>
    <mergeCell ref="B183:B185"/>
    <mergeCell ref="B156:B158"/>
    <mergeCell ref="B159:B161"/>
    <mergeCell ref="B162:B164"/>
    <mergeCell ref="B213:B215"/>
    <mergeCell ref="B216:B218"/>
    <mergeCell ref="B219:B221"/>
    <mergeCell ref="B222:B224"/>
    <mergeCell ref="B225:B227"/>
    <mergeCell ref="B228:C230"/>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B186:B188"/>
    <mergeCell ref="C126:C128"/>
    <mergeCell ref="C129:C131"/>
    <mergeCell ref="C132:C134"/>
    <mergeCell ref="C135:C137"/>
    <mergeCell ref="C138:C140"/>
    <mergeCell ref="C141:C143"/>
    <mergeCell ref="C213:C215"/>
    <mergeCell ref="C174:C176"/>
    <mergeCell ref="C177:C179"/>
    <mergeCell ref="C180:C182"/>
    <mergeCell ref="C183:C185"/>
    <mergeCell ref="C216:C218"/>
    <mergeCell ref="C219:C221"/>
    <mergeCell ref="C222:C224"/>
    <mergeCell ref="C225:C227"/>
    <mergeCell ref="C186:C188"/>
    <mergeCell ref="C189:C191"/>
    <mergeCell ref="C192:C194"/>
    <mergeCell ref="C195:C197"/>
    <mergeCell ref="C198:C200"/>
    <mergeCell ref="C201:C203"/>
    <mergeCell ref="C204:C206"/>
    <mergeCell ref="C207:C209"/>
    <mergeCell ref="C210:C212"/>
    <mergeCell ref="AT6:AT8"/>
    <mergeCell ref="AU6:AU8"/>
    <mergeCell ref="AT9:AT11"/>
    <mergeCell ref="AU9:AU11"/>
    <mergeCell ref="AT12:AT14"/>
    <mergeCell ref="AU12:AU14"/>
    <mergeCell ref="AT15:AT17"/>
    <mergeCell ref="AU15:AU17"/>
    <mergeCell ref="AT18:AT20"/>
    <mergeCell ref="AU18:AU20"/>
    <mergeCell ref="AT21:AT23"/>
    <mergeCell ref="AU21:AU23"/>
    <mergeCell ref="AT24:AT26"/>
    <mergeCell ref="AU24:AU26"/>
    <mergeCell ref="AT27:AT29"/>
    <mergeCell ref="AU27:AU29"/>
    <mergeCell ref="AT30:AT32"/>
    <mergeCell ref="AU30:AU32"/>
    <mergeCell ref="AT33:AT35"/>
    <mergeCell ref="AU33:AU35"/>
    <mergeCell ref="AT36:AT38"/>
    <mergeCell ref="AU36:AU38"/>
    <mergeCell ref="AT39:AT41"/>
    <mergeCell ref="AU39:AU41"/>
    <mergeCell ref="AT42:AT44"/>
    <mergeCell ref="AU42:AU44"/>
    <mergeCell ref="AT45:AT47"/>
    <mergeCell ref="AU45:AU47"/>
    <mergeCell ref="AT48:AT50"/>
    <mergeCell ref="AU48:AU50"/>
    <mergeCell ref="AT51:AT53"/>
    <mergeCell ref="AU51:AU53"/>
    <mergeCell ref="AT54:AT56"/>
    <mergeCell ref="AU54:AU56"/>
    <mergeCell ref="AT57:AT59"/>
    <mergeCell ref="AU57:AU59"/>
    <mergeCell ref="AT60:AT62"/>
    <mergeCell ref="AU60:AU62"/>
    <mergeCell ref="AT63:AT65"/>
    <mergeCell ref="AU63:AU65"/>
    <mergeCell ref="AT66:AT68"/>
    <mergeCell ref="AU66:AU68"/>
    <mergeCell ref="AT69:AT71"/>
    <mergeCell ref="AU69:AU71"/>
    <mergeCell ref="AT72:AT74"/>
    <mergeCell ref="AU72:AU74"/>
    <mergeCell ref="AT75:AT77"/>
    <mergeCell ref="AU75:AU77"/>
    <mergeCell ref="AT78:AT80"/>
    <mergeCell ref="AU78:AU80"/>
    <mergeCell ref="AT81:AT83"/>
    <mergeCell ref="AU81:AU83"/>
    <mergeCell ref="AT84:AT86"/>
    <mergeCell ref="AU84:AU86"/>
    <mergeCell ref="AT87:AT89"/>
    <mergeCell ref="AU87:AU89"/>
    <mergeCell ref="AT90:AT92"/>
    <mergeCell ref="AU90:AU92"/>
    <mergeCell ref="AT93:AT95"/>
    <mergeCell ref="AU93:AU95"/>
    <mergeCell ref="AT96:AT98"/>
    <mergeCell ref="AU96:AU98"/>
    <mergeCell ref="AT99:AT101"/>
    <mergeCell ref="AU99:AU101"/>
    <mergeCell ref="AT102:AT104"/>
    <mergeCell ref="AU102:AU104"/>
    <mergeCell ref="AT105:AT107"/>
    <mergeCell ref="AU105:AU107"/>
    <mergeCell ref="AT108:AT110"/>
    <mergeCell ref="AU108:AU110"/>
    <mergeCell ref="AT111:AT113"/>
    <mergeCell ref="AU111:AU113"/>
    <mergeCell ref="AT114:AT116"/>
    <mergeCell ref="AU114:AU116"/>
    <mergeCell ref="AT117:AT119"/>
    <mergeCell ref="AU117:AU119"/>
    <mergeCell ref="AT120:AT122"/>
    <mergeCell ref="AU120:AU122"/>
    <mergeCell ref="AT123:AT125"/>
    <mergeCell ref="AU123:AU125"/>
    <mergeCell ref="AU126:AU128"/>
    <mergeCell ref="AT129:AT131"/>
    <mergeCell ref="AU129:AU131"/>
    <mergeCell ref="AT132:AT134"/>
    <mergeCell ref="AU132:AU134"/>
    <mergeCell ref="AT135:AT137"/>
    <mergeCell ref="AU135:AU137"/>
    <mergeCell ref="AT138:AT140"/>
    <mergeCell ref="AU138:AU140"/>
    <mergeCell ref="AT225:AT227"/>
    <mergeCell ref="AU225:AU227"/>
    <mergeCell ref="AT228:AU230"/>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BE3:BH3"/>
    <mergeCell ref="BI3:BL3"/>
    <mergeCell ref="BE4:BF4"/>
    <mergeCell ref="BG4:BH4"/>
    <mergeCell ref="AT189:AT191"/>
    <mergeCell ref="AU189:AU191"/>
    <mergeCell ref="AT141:AT143"/>
    <mergeCell ref="AU141:AU143"/>
    <mergeCell ref="AT165:AT167"/>
    <mergeCell ref="AU165:AU167"/>
    <mergeCell ref="AT168:AT170"/>
    <mergeCell ref="AU168:AU170"/>
    <mergeCell ref="AT171:AT173"/>
    <mergeCell ref="AU171:AU173"/>
    <mergeCell ref="AT144:AT146"/>
    <mergeCell ref="AU144:AU146"/>
    <mergeCell ref="AT147:AT149"/>
    <mergeCell ref="AU147:AU149"/>
    <mergeCell ref="AT150:AT152"/>
    <mergeCell ref="AU150:AU152"/>
    <mergeCell ref="AT153:AT155"/>
    <mergeCell ref="AU153:AU155"/>
    <mergeCell ref="AT156:AT158"/>
    <mergeCell ref="AU156:AU158"/>
    <mergeCell ref="AT192:AT194"/>
    <mergeCell ref="AU192:AU194"/>
    <mergeCell ref="AT195:AT197"/>
    <mergeCell ref="AU195:AU197"/>
    <mergeCell ref="AT198:AT200"/>
    <mergeCell ref="AU198:AU200"/>
    <mergeCell ref="AT201:AT203"/>
    <mergeCell ref="AU201:AU203"/>
    <mergeCell ref="BI4:BJ4"/>
    <mergeCell ref="AT174:AT176"/>
    <mergeCell ref="AU174:AU176"/>
    <mergeCell ref="AT177:AT179"/>
    <mergeCell ref="AU177:AU179"/>
    <mergeCell ref="AT180:AT182"/>
    <mergeCell ref="AU180:AU182"/>
    <mergeCell ref="AT183:AT185"/>
    <mergeCell ref="AU183:AU185"/>
    <mergeCell ref="AT186:AT188"/>
    <mergeCell ref="AU186:AU188"/>
    <mergeCell ref="AT159:AT161"/>
    <mergeCell ref="AU159:AU161"/>
    <mergeCell ref="AT162:AT164"/>
    <mergeCell ref="AU162:AU164"/>
    <mergeCell ref="AT126:AT128"/>
    <mergeCell ref="BK4:BL4"/>
    <mergeCell ref="BO3:BT3"/>
    <mergeCell ref="BU3:BZ3"/>
    <mergeCell ref="BX4:BZ4"/>
    <mergeCell ref="BU4:BW4"/>
    <mergeCell ref="BO4:BQ4"/>
    <mergeCell ref="BR4:BT4"/>
    <mergeCell ref="CL4:CN4"/>
    <mergeCell ref="CI3:CN3"/>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AP6:AP7 AP10 AP13 AP19 AP16 AP28 AP25 AP22 AP43 AP40 AP37 AP34 AP31 AP55 AP52 AP49 AP46 AP76 AP73 AP70 AP67 AP64 AP61 AP97 AP91 AP88 AP85 AP82 AP79 AP94 AP127 AP124 AP121 AP118 AP115 AP112 AP109 AP106 AP103 AP100 AP160 AP157 AP154 AP151 AP148 AP145 AP142 AP139 AP136 AP133 AP130 AP211 AP208 AP205 AP202 AP199 AP196 AP193 AP190 AP187 AP184 AP181 AP178 AP175 AP172 AP169 AP166 AP163 AP227:AP230 AP226 AP223 AP220 AP217 AP214 AP58 AP8 AR8 AP9 AR9 AR10 AP11 AR11 AP12 AR12 AR13 AP14 AR14 AP15 AR15 AR16 AP17 AR17 AP18 AR18 AR19 AP20 AR20 AP21 AR21 AR22 AP23 AR23 AP24 AR24 AR25 AP26 AR26 AP27 AR27 AR28 AP29 AR29 AP30 AR30 AR31 AP32 AR32 AP33 AR33 AR34 AP35 AR35 AP36 AR36 AR37 AP38 AR38 AP39 AR39 AR40 AP41 AR41 AP42 AR42 AR43 AP44 AR44 AP45 AR45 AR46 AP47 AR47 AP48 AR48 AR49 AP50 AR50 AP51 AR51 AR52 AP53 AR53 AP54 AR54 AR55 AP56 AR56 AP57 AR57 AR58 AP59 AR59 AP60 AR60 AR61 AP62 AR62 AP63 AR63 AR64 AP65 AR65 AP66 AR66 AR67 AP68 AR68 AP69 AR69 AR70 AP71 AR71 AP72 AR72 AR73 AP74 AR74 AP75 AR75 AR76 AP77 AR77 AP78 AR78 AR79 AP80 AR80 AP81 AR81 AR82 AP83 AR83 AP84 AR84 AR85 AP86 AR86 AP87 AR87 AR88 AP89 AR89 AP90 AR90 AR91 AP92 AR92 AP93 AR93 AR94 AP95 AR95 AP96 AR96 AR97 AP98 AR98 AP99 AR99 AR100 AP101 AR101 AP102 AR102 AR103 AP104 AR104 AP105 AR105 AR106 AP107 AR107 AP108 AR108 AR109 AP110 AR110 AP111 AR111 AR112 AP113 AR113 AP114 AR114 AR115 AP116 AR116 AP117 AR117 AR118 AP119 AR119 AP120 AR120 AR121 AP122 AR122 AP123 AR123 AR124 AP125 AR125 AP126 AR126 AR127 AP128 AR128 AP129 AR129 AR130 AP131 AR131 AP132 AR132 AR133 AP134 AR134 AP135 AR135 AR136 AP137 AR137 AP138 AR138 AR139 AP140 AR140 AP141 AR141 AR142 AP143 AR143 AP144 AR144 AR145 AP146 AR146 AP147 AR147 AR148 AP149 AR149 AP150 AR150 AR151 AP152 AR152 AP153 AR153 AR154 AP155 AR155 AP156 AR156 AR157 AP158 AR158 AP159 AR159 AR160 AP161 AR161 AP162 AR162 AR163 AP164 AR164 AP165 AR165 AR166 AP167 AR167 AP168 AR168 AR169 AP170 AR170 AP171 AR171 AR172 AP173 AR173 AP174 AR174 AR175 AP176 AR176 AP177 AR177 AR178 AP179 AR179 AP180 AR180 AR181 AP182 AR182 AP183 AR183 AR184 AP185 AR185 AP186 AR186 AR187 AP188 AR188 AP189 AR189 AR190 AP191 AR191 AP192 AR192 AR193 AP194 AR194 AP195 AR195 AR196 AP197 AR197 AP198 AR198 AR199 AP200 AR200 AP201 AR201 AR202 AP203 AR203 AP204 AR204 AR205 AP206 AR206 AP207 AR207 AR208 AP209 AR209 AP210 AR210 AR211 AP212 AR212 AP213 AR213 AR214 AP215 AR215 AP216 AR216 AR217 AP218 AR218 AP219 AR219 AR220 AP221 AR221 AP222 AR222 AR223 AP224 AR224 AP225 AR225 AR226 AR227 G228:G230 I228:I230 L228:L230 N228:N230 Q228:Q230 S228:S230 V228:V230 X228:X230 AA228:AA230 AC228:AC230 AF228:AF230 AH228:AH230 AK228:AK230" formula="1"/>
    <ignoredError sqref="BK6:BK80 BE6:BE80 BG7:BG80 BI6:BI80 I6:I227 N6:N227 S6:S227 X6:X227 AC6:AC227 AH6:AH227 AM6:AO6 AQ6:AQ7 BF6:BH6 BJ6:BJ80 BL6:BL80 AM7:AO7 BF7:BF80 BH7:BH80"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B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258</v>
      </c>
    </row>
    <row r="2" spans="2:12" ht="16.5" customHeight="1">
      <c r="B2" s="3" t="s">
        <v>247</v>
      </c>
    </row>
    <row r="3" spans="2:12" ht="16.5" customHeight="1">
      <c r="B3" s="3" t="s">
        <v>260</v>
      </c>
      <c r="L3" s="3" t="s">
        <v>151</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E671-E3F7-4235-8FD5-938828E61637}">
  <sheetPr codeName="Sheet21"/>
  <dimension ref="B1:J82"/>
  <sheetViews>
    <sheetView showGridLines="0" zoomScaleNormal="100" zoomScaleSheetLayoutView="39"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6384" width="9" style="3"/>
  </cols>
  <sheetData>
    <row r="1" spans="2:10" ht="16.5" customHeight="1">
      <c r="B1" s="3" t="s">
        <v>261</v>
      </c>
    </row>
    <row r="2" spans="2:10" ht="16.5" customHeight="1">
      <c r="B2" s="3" t="s">
        <v>247</v>
      </c>
    </row>
    <row r="3" spans="2:10" ht="16.5" customHeight="1">
      <c r="B3" s="3" t="s">
        <v>260</v>
      </c>
      <c r="J3" s="3" t="s">
        <v>151</v>
      </c>
    </row>
    <row r="80" spans="2:2" ht="16.5" customHeight="1">
      <c r="B80" s="3" t="s">
        <v>262</v>
      </c>
    </row>
    <row r="81" spans="2:10" ht="16.5" customHeight="1">
      <c r="B81" s="3" t="s">
        <v>247</v>
      </c>
    </row>
    <row r="82" spans="2:10" ht="16.5" customHeight="1">
      <c r="B82" s="3" t="s">
        <v>260</v>
      </c>
      <c r="J82" s="3" t="s">
        <v>226</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dimension ref="A1:J47"/>
  <sheetViews>
    <sheetView showGridLines="0" zoomScaleNormal="100" zoomScaleSheetLayoutView="100" workbookViewId="0"/>
  </sheetViews>
  <sheetFormatPr defaultColWidth="9" defaultRowHeight="13.5"/>
  <cols>
    <col min="1" max="1" width="4.625" style="40" customWidth="1"/>
    <col min="2" max="2" width="6.125" style="40" customWidth="1"/>
    <col min="3" max="8" width="16.625" style="40" customWidth="1"/>
    <col min="9" max="9" width="9" style="40"/>
    <col min="10" max="10" width="12.5" style="40" customWidth="1"/>
    <col min="11" max="16384" width="9" style="40"/>
  </cols>
  <sheetData>
    <row r="1" spans="1:10" ht="16.5" customHeight="1">
      <c r="B1" s="3" t="s">
        <v>263</v>
      </c>
    </row>
    <row r="2" spans="1:10" ht="16.5" customHeight="1">
      <c r="B2" s="3" t="s">
        <v>157</v>
      </c>
    </row>
    <row r="3" spans="1:10" ht="18" customHeight="1">
      <c r="A3" s="3"/>
      <c r="B3" s="308" t="s">
        <v>127</v>
      </c>
      <c r="C3" s="308"/>
      <c r="D3" s="313" t="s">
        <v>149</v>
      </c>
      <c r="E3" s="306" t="s">
        <v>136</v>
      </c>
      <c r="F3" s="307"/>
      <c r="G3" s="307" t="s">
        <v>137</v>
      </c>
      <c r="H3" s="307"/>
    </row>
    <row r="4" spans="1:10" ht="42" customHeight="1">
      <c r="B4" s="308"/>
      <c r="C4" s="308"/>
      <c r="D4" s="314"/>
      <c r="E4" s="52" t="s">
        <v>142</v>
      </c>
      <c r="F4" s="106" t="s">
        <v>143</v>
      </c>
      <c r="G4" s="52" t="s">
        <v>144</v>
      </c>
      <c r="H4" s="106" t="s">
        <v>145</v>
      </c>
    </row>
    <row r="5" spans="1:10" ht="35.450000000000003" customHeight="1">
      <c r="B5" s="309" t="s">
        <v>134</v>
      </c>
      <c r="C5" s="310"/>
      <c r="D5" s="99">
        <f>市区町村別_歯科健診医療機関受診状況!AN228</f>
        <v>783945</v>
      </c>
      <c r="E5" s="51">
        <f>市区町村別_歯科健診医療機関受診状況!AO228</f>
        <v>153531</v>
      </c>
      <c r="F5" s="50">
        <f>市区町村別_歯科健診医療機関受診状況!AP228</f>
        <v>0.19584409620572871</v>
      </c>
      <c r="G5" s="51">
        <f>市区町村別_歯科健診医療機関受診状況!AQ228</f>
        <v>630414</v>
      </c>
      <c r="H5" s="50">
        <f>市区町村別_歯科健診医療機関受診状況!AR228</f>
        <v>0.80415590379427127</v>
      </c>
    </row>
    <row r="6" spans="1:10" ht="35.450000000000003" customHeight="1" thickBot="1">
      <c r="B6" s="311" t="s">
        <v>135</v>
      </c>
      <c r="C6" s="312"/>
      <c r="D6" s="99">
        <f>市区町村別_歯科健診医療機関受診状況!AN229</f>
        <v>541610</v>
      </c>
      <c r="E6" s="51">
        <f>市区町村別_歯科健診医療機関受診状況!AO229</f>
        <v>9360</v>
      </c>
      <c r="F6" s="50">
        <f>市区町村別_歯科健診医療機関受診状況!AP229</f>
        <v>1.7281807942984805E-2</v>
      </c>
      <c r="G6" s="51">
        <f>市区町村別_歯科健診医療機関受診状況!AQ229</f>
        <v>532250</v>
      </c>
      <c r="H6" s="50">
        <f>市区町村別_歯科健診医療機関受診状況!AR229</f>
        <v>0.98271819205701516</v>
      </c>
    </row>
    <row r="7" spans="1:10" ht="35.450000000000003" customHeight="1" thickTop="1">
      <c r="B7" s="305" t="s">
        <v>67</v>
      </c>
      <c r="C7" s="305"/>
      <c r="D7" s="100">
        <f>市区町村別_歯科健診医療機関受診状況!AN230</f>
        <v>1325555</v>
      </c>
      <c r="E7" s="89">
        <f>市区町村別_歯科健診医療機関受診状況!AO230</f>
        <v>162891</v>
      </c>
      <c r="F7" s="48">
        <f>市区町村別_歯科健診医療機関受診状況!AP230</f>
        <v>0.12288513113375152</v>
      </c>
      <c r="G7" s="49">
        <f>市区町村別_歯科健診医療機関受診状況!AQ230</f>
        <v>1162664</v>
      </c>
      <c r="H7" s="48">
        <f>市区町村別_歯科健診医療機関受診状況!AR230</f>
        <v>0.87711486886624845</v>
      </c>
    </row>
    <row r="8" spans="1:10" ht="13.5" customHeight="1">
      <c r="B8" s="148" t="s">
        <v>290</v>
      </c>
      <c r="C8" s="43"/>
      <c r="D8" s="43"/>
      <c r="E8" s="42"/>
      <c r="F8" s="41"/>
    </row>
    <row r="9" spans="1:10" ht="13.5" customHeight="1">
      <c r="B9" s="44" t="s">
        <v>282</v>
      </c>
      <c r="C9" s="43"/>
      <c r="D9" s="43"/>
      <c r="E9" s="42"/>
      <c r="F9" s="41"/>
    </row>
    <row r="10" spans="1:10" ht="13.5" customHeight="1">
      <c r="B10" s="8" t="s">
        <v>283</v>
      </c>
      <c r="C10" s="43"/>
      <c r="D10" s="43"/>
      <c r="E10" s="42"/>
      <c r="F10" s="41"/>
    </row>
    <row r="11" spans="1:10">
      <c r="B11" s="45"/>
      <c r="C11" s="47"/>
      <c r="D11" s="47"/>
    </row>
    <row r="12" spans="1:10">
      <c r="B12" s="45"/>
      <c r="C12" s="47"/>
      <c r="D12" s="47"/>
    </row>
    <row r="13" spans="1:10" ht="16.5" customHeight="1">
      <c r="B13" s="3" t="s">
        <v>263</v>
      </c>
    </row>
    <row r="14" spans="1:10" ht="16.5" customHeight="1">
      <c r="B14" s="3" t="s">
        <v>157</v>
      </c>
    </row>
    <row r="15" spans="1:10">
      <c r="J15" s="105" t="s">
        <v>216</v>
      </c>
    </row>
    <row r="16" spans="1:10">
      <c r="J16" s="199" t="s">
        <v>210</v>
      </c>
    </row>
    <row r="17" spans="10:10">
      <c r="J17" s="199" t="s">
        <v>212</v>
      </c>
    </row>
    <row r="44" spans="2:6" ht="15.75" customHeight="1"/>
    <row r="45" spans="2:6">
      <c r="B45" s="148" t="s">
        <v>290</v>
      </c>
    </row>
    <row r="46" spans="2:6" ht="13.5" customHeight="1">
      <c r="B46" s="44" t="s">
        <v>282</v>
      </c>
      <c r="C46" s="43"/>
      <c r="D46" s="43"/>
      <c r="E46" s="42"/>
      <c r="F46" s="41"/>
    </row>
    <row r="47" spans="2:6" ht="13.5" customHeight="1">
      <c r="B47" s="8" t="s">
        <v>283</v>
      </c>
      <c r="C47" s="43"/>
      <c r="D47" s="43"/>
      <c r="E47" s="42"/>
      <c r="F47" s="41"/>
    </row>
  </sheetData>
  <mergeCells count="7">
    <mergeCell ref="B6:C6"/>
    <mergeCell ref="B7:C7"/>
    <mergeCell ref="B3:C4"/>
    <mergeCell ref="E3:F3"/>
    <mergeCell ref="G3:H3"/>
    <mergeCell ref="B5:C5"/>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CN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5" width="10.625" style="3" customWidth="1"/>
    <col min="46" max="46" width="3.125" style="3" customWidth="1"/>
    <col min="47" max="47" width="13.625" style="3" customWidth="1"/>
    <col min="48" max="48" width="23.875" style="3" bestFit="1" customWidth="1"/>
    <col min="49" max="53" width="10.625" style="3" customWidth="1"/>
    <col min="54" max="54" width="9" style="3"/>
    <col min="55" max="55" width="14.125" style="3" customWidth="1"/>
    <col min="56" max="63" width="9.625" style="3" customWidth="1"/>
    <col min="64" max="64" width="9" style="3"/>
    <col min="65" max="65" width="16.125" style="3" bestFit="1" customWidth="1"/>
    <col min="66" max="77" width="9.625" style="3" customWidth="1"/>
    <col min="78" max="78" width="9" style="3"/>
    <col min="79" max="79" width="16.125" style="3" bestFit="1" customWidth="1"/>
    <col min="80" max="91" width="9.625" style="3" customWidth="1"/>
    <col min="92" max="16384" width="9" style="3"/>
  </cols>
  <sheetData>
    <row r="1" spans="1:92" ht="16.5" customHeight="1">
      <c r="B1" s="3" t="s">
        <v>263</v>
      </c>
    </row>
    <row r="2" spans="1:92" ht="16.5" customHeight="1">
      <c r="B2" s="3" t="s">
        <v>264</v>
      </c>
      <c r="AT2" s="6" t="s">
        <v>288</v>
      </c>
      <c r="BC2" s="6" t="s">
        <v>194</v>
      </c>
      <c r="BM2" s="6" t="s">
        <v>153</v>
      </c>
      <c r="CA2" s="6" t="s">
        <v>124</v>
      </c>
    </row>
    <row r="3" spans="1:92" ht="16.5" customHeight="1">
      <c r="B3" s="348"/>
      <c r="C3" s="283" t="s">
        <v>133</v>
      </c>
      <c r="D3" s="283" t="s">
        <v>132</v>
      </c>
      <c r="E3" s="325" t="s">
        <v>58</v>
      </c>
      <c r="F3" s="326"/>
      <c r="G3" s="326"/>
      <c r="H3" s="326"/>
      <c r="I3" s="327"/>
      <c r="J3" s="325" t="s">
        <v>59</v>
      </c>
      <c r="K3" s="326"/>
      <c r="L3" s="326"/>
      <c r="M3" s="326"/>
      <c r="N3" s="327"/>
      <c r="O3" s="325" t="s">
        <v>60</v>
      </c>
      <c r="P3" s="326"/>
      <c r="Q3" s="326"/>
      <c r="R3" s="326"/>
      <c r="S3" s="327"/>
      <c r="T3" s="325" t="s">
        <v>61</v>
      </c>
      <c r="U3" s="326"/>
      <c r="V3" s="326"/>
      <c r="W3" s="326"/>
      <c r="X3" s="327"/>
      <c r="Y3" s="325" t="s">
        <v>62</v>
      </c>
      <c r="Z3" s="326"/>
      <c r="AA3" s="326"/>
      <c r="AB3" s="326"/>
      <c r="AC3" s="327"/>
      <c r="AD3" s="325" t="s">
        <v>63</v>
      </c>
      <c r="AE3" s="326"/>
      <c r="AF3" s="326"/>
      <c r="AG3" s="326"/>
      <c r="AH3" s="327"/>
      <c r="AI3" s="325" t="s">
        <v>64</v>
      </c>
      <c r="AJ3" s="326"/>
      <c r="AK3" s="326"/>
      <c r="AL3" s="326"/>
      <c r="AM3" s="327"/>
      <c r="AN3" s="325" t="s">
        <v>57</v>
      </c>
      <c r="AO3" s="326"/>
      <c r="AP3" s="326"/>
      <c r="AQ3" s="326"/>
      <c r="AR3" s="327"/>
      <c r="AS3" s="91"/>
      <c r="AT3" s="347"/>
      <c r="AU3" s="247" t="s">
        <v>133</v>
      </c>
      <c r="AV3" s="247" t="s">
        <v>132</v>
      </c>
      <c r="AW3" s="338" t="s">
        <v>57</v>
      </c>
      <c r="AX3" s="339"/>
      <c r="AY3" s="339"/>
      <c r="AZ3" s="339"/>
      <c r="BA3" s="340"/>
      <c r="BC3" s="275" t="s">
        <v>238</v>
      </c>
      <c r="BD3" s="344" t="s">
        <v>134</v>
      </c>
      <c r="BE3" s="345"/>
      <c r="BF3" s="345"/>
      <c r="BG3" s="346"/>
      <c r="BH3" s="344" t="s">
        <v>135</v>
      </c>
      <c r="BI3" s="345"/>
      <c r="BJ3" s="345"/>
      <c r="BK3" s="346"/>
      <c r="BM3" s="275" t="s">
        <v>239</v>
      </c>
      <c r="BN3" s="344" t="s">
        <v>134</v>
      </c>
      <c r="BO3" s="345"/>
      <c r="BP3" s="345"/>
      <c r="BQ3" s="345"/>
      <c r="BR3" s="345"/>
      <c r="BS3" s="346"/>
      <c r="BT3" s="245" t="s">
        <v>135</v>
      </c>
      <c r="BU3" s="245"/>
      <c r="BV3" s="245"/>
      <c r="BW3" s="245"/>
      <c r="BX3" s="245"/>
      <c r="BY3" s="245"/>
      <c r="BZ3" s="6"/>
      <c r="CA3" s="275" t="s">
        <v>239</v>
      </c>
      <c r="CB3" s="344" t="s">
        <v>134</v>
      </c>
      <c r="CC3" s="345"/>
      <c r="CD3" s="345"/>
      <c r="CE3" s="345"/>
      <c r="CF3" s="345"/>
      <c r="CG3" s="346"/>
      <c r="CH3" s="344" t="s">
        <v>135</v>
      </c>
      <c r="CI3" s="345"/>
      <c r="CJ3" s="345"/>
      <c r="CK3" s="345"/>
      <c r="CL3" s="345"/>
      <c r="CM3" s="346"/>
      <c r="CN3" s="335"/>
    </row>
    <row r="4" spans="1:92" ht="16.5" customHeight="1">
      <c r="B4" s="348"/>
      <c r="C4" s="283"/>
      <c r="D4" s="283"/>
      <c r="E4" s="284" t="s">
        <v>149</v>
      </c>
      <c r="F4" s="328" t="s">
        <v>136</v>
      </c>
      <c r="G4" s="279"/>
      <c r="H4" s="328" t="s">
        <v>137</v>
      </c>
      <c r="I4" s="279"/>
      <c r="J4" s="284" t="s">
        <v>149</v>
      </c>
      <c r="K4" s="328" t="s">
        <v>136</v>
      </c>
      <c r="L4" s="279"/>
      <c r="M4" s="328" t="s">
        <v>137</v>
      </c>
      <c r="N4" s="279"/>
      <c r="O4" s="284" t="s">
        <v>149</v>
      </c>
      <c r="P4" s="328" t="s">
        <v>136</v>
      </c>
      <c r="Q4" s="279"/>
      <c r="R4" s="328" t="s">
        <v>137</v>
      </c>
      <c r="S4" s="279"/>
      <c r="T4" s="284" t="s">
        <v>149</v>
      </c>
      <c r="U4" s="328" t="s">
        <v>136</v>
      </c>
      <c r="V4" s="279"/>
      <c r="W4" s="328" t="s">
        <v>137</v>
      </c>
      <c r="X4" s="279"/>
      <c r="Y4" s="284" t="s">
        <v>149</v>
      </c>
      <c r="Z4" s="328" t="s">
        <v>136</v>
      </c>
      <c r="AA4" s="279"/>
      <c r="AB4" s="328" t="s">
        <v>137</v>
      </c>
      <c r="AC4" s="279"/>
      <c r="AD4" s="284" t="s">
        <v>149</v>
      </c>
      <c r="AE4" s="328" t="s">
        <v>136</v>
      </c>
      <c r="AF4" s="279"/>
      <c r="AG4" s="328" t="s">
        <v>137</v>
      </c>
      <c r="AH4" s="279"/>
      <c r="AI4" s="284" t="s">
        <v>149</v>
      </c>
      <c r="AJ4" s="328" t="s">
        <v>136</v>
      </c>
      <c r="AK4" s="279"/>
      <c r="AL4" s="328" t="s">
        <v>137</v>
      </c>
      <c r="AM4" s="279"/>
      <c r="AN4" s="284" t="s">
        <v>149</v>
      </c>
      <c r="AO4" s="328" t="s">
        <v>136</v>
      </c>
      <c r="AP4" s="279"/>
      <c r="AQ4" s="328" t="s">
        <v>137</v>
      </c>
      <c r="AR4" s="279"/>
      <c r="AS4" s="186"/>
      <c r="AT4" s="347"/>
      <c r="AU4" s="247"/>
      <c r="AV4" s="247"/>
      <c r="AW4" s="293" t="s">
        <v>149</v>
      </c>
      <c r="AX4" s="298" t="s">
        <v>136</v>
      </c>
      <c r="AY4" s="255"/>
      <c r="AZ4" s="298" t="s">
        <v>137</v>
      </c>
      <c r="BA4" s="255"/>
      <c r="BC4" s="276"/>
      <c r="BD4" s="323" t="s">
        <v>209</v>
      </c>
      <c r="BE4" s="324"/>
      <c r="BF4" s="323" t="s">
        <v>211</v>
      </c>
      <c r="BG4" s="324"/>
      <c r="BH4" s="317" t="s">
        <v>209</v>
      </c>
      <c r="BI4" s="319"/>
      <c r="BJ4" s="317" t="s">
        <v>211</v>
      </c>
      <c r="BK4" s="319"/>
      <c r="BM4" s="276"/>
      <c r="BN4" s="317" t="s">
        <v>227</v>
      </c>
      <c r="BO4" s="318"/>
      <c r="BP4" s="319"/>
      <c r="BQ4" s="317" t="s">
        <v>228</v>
      </c>
      <c r="BR4" s="318"/>
      <c r="BS4" s="319"/>
      <c r="BT4" s="316" t="s">
        <v>227</v>
      </c>
      <c r="BU4" s="316"/>
      <c r="BV4" s="316"/>
      <c r="BW4" s="316" t="s">
        <v>213</v>
      </c>
      <c r="BX4" s="316"/>
      <c r="BY4" s="316"/>
      <c r="BZ4" s="6"/>
      <c r="CA4" s="276"/>
      <c r="CB4" s="317" t="s">
        <v>209</v>
      </c>
      <c r="CC4" s="318"/>
      <c r="CD4" s="319"/>
      <c r="CE4" s="317" t="s">
        <v>211</v>
      </c>
      <c r="CF4" s="318"/>
      <c r="CG4" s="319"/>
      <c r="CH4" s="317" t="s">
        <v>209</v>
      </c>
      <c r="CI4" s="318"/>
      <c r="CJ4" s="319"/>
      <c r="CK4" s="317" t="s">
        <v>213</v>
      </c>
      <c r="CL4" s="318"/>
      <c r="CM4" s="319"/>
      <c r="CN4" s="336"/>
    </row>
    <row r="5" spans="1:92" ht="51.6" customHeight="1">
      <c r="B5" s="348"/>
      <c r="C5" s="283"/>
      <c r="D5" s="283"/>
      <c r="E5" s="286"/>
      <c r="F5" s="87" t="s">
        <v>65</v>
      </c>
      <c r="G5" s="106" t="s">
        <v>143</v>
      </c>
      <c r="H5" s="87" t="s">
        <v>150</v>
      </c>
      <c r="I5" s="106" t="s">
        <v>145</v>
      </c>
      <c r="J5" s="286"/>
      <c r="K5" s="87" t="s">
        <v>65</v>
      </c>
      <c r="L5" s="106" t="s">
        <v>143</v>
      </c>
      <c r="M5" s="87" t="s">
        <v>150</v>
      </c>
      <c r="N5" s="106" t="s">
        <v>145</v>
      </c>
      <c r="O5" s="286"/>
      <c r="P5" s="87" t="s">
        <v>65</v>
      </c>
      <c r="Q5" s="106" t="s">
        <v>143</v>
      </c>
      <c r="R5" s="87" t="s">
        <v>150</v>
      </c>
      <c r="S5" s="106" t="s">
        <v>145</v>
      </c>
      <c r="T5" s="286"/>
      <c r="U5" s="87" t="s">
        <v>65</v>
      </c>
      <c r="V5" s="106" t="s">
        <v>143</v>
      </c>
      <c r="W5" s="87" t="s">
        <v>150</v>
      </c>
      <c r="X5" s="106" t="s">
        <v>145</v>
      </c>
      <c r="Y5" s="286"/>
      <c r="Z5" s="87" t="s">
        <v>65</v>
      </c>
      <c r="AA5" s="106" t="s">
        <v>143</v>
      </c>
      <c r="AB5" s="87" t="s">
        <v>150</v>
      </c>
      <c r="AC5" s="106" t="s">
        <v>145</v>
      </c>
      <c r="AD5" s="286"/>
      <c r="AE5" s="87" t="s">
        <v>65</v>
      </c>
      <c r="AF5" s="106" t="s">
        <v>143</v>
      </c>
      <c r="AG5" s="87" t="s">
        <v>150</v>
      </c>
      <c r="AH5" s="106" t="s">
        <v>145</v>
      </c>
      <c r="AI5" s="286"/>
      <c r="AJ5" s="87" t="s">
        <v>65</v>
      </c>
      <c r="AK5" s="106" t="s">
        <v>143</v>
      </c>
      <c r="AL5" s="87" t="s">
        <v>150</v>
      </c>
      <c r="AM5" s="106" t="s">
        <v>145</v>
      </c>
      <c r="AN5" s="286"/>
      <c r="AO5" s="87" t="s">
        <v>65</v>
      </c>
      <c r="AP5" s="106" t="s">
        <v>143</v>
      </c>
      <c r="AQ5" s="87" t="s">
        <v>150</v>
      </c>
      <c r="AR5" s="106" t="s">
        <v>145</v>
      </c>
      <c r="AS5" s="193"/>
      <c r="AT5" s="347"/>
      <c r="AU5" s="247"/>
      <c r="AV5" s="247"/>
      <c r="AW5" s="295"/>
      <c r="AX5" s="205" t="s">
        <v>65</v>
      </c>
      <c r="AY5" s="205" t="s">
        <v>143</v>
      </c>
      <c r="AZ5" s="205" t="s">
        <v>150</v>
      </c>
      <c r="BA5" s="205" t="s">
        <v>145</v>
      </c>
      <c r="BC5" s="277"/>
      <c r="BD5" s="182" t="s">
        <v>287</v>
      </c>
      <c r="BE5" s="182" t="s">
        <v>271</v>
      </c>
      <c r="BF5" s="222" t="s">
        <v>287</v>
      </c>
      <c r="BG5" s="222" t="s">
        <v>271</v>
      </c>
      <c r="BH5" s="222" t="s">
        <v>287</v>
      </c>
      <c r="BI5" s="222" t="s">
        <v>271</v>
      </c>
      <c r="BJ5" s="222" t="s">
        <v>287</v>
      </c>
      <c r="BK5" s="222" t="s">
        <v>271</v>
      </c>
      <c r="BM5" s="277"/>
      <c r="BN5" s="222" t="s">
        <v>287</v>
      </c>
      <c r="BO5" s="222" t="s">
        <v>271</v>
      </c>
      <c r="BP5" s="101" t="s">
        <v>224</v>
      </c>
      <c r="BQ5" s="222" t="s">
        <v>287</v>
      </c>
      <c r="BR5" s="222" t="s">
        <v>271</v>
      </c>
      <c r="BS5" s="101" t="s">
        <v>225</v>
      </c>
      <c r="BT5" s="222" t="s">
        <v>287</v>
      </c>
      <c r="BU5" s="222" t="s">
        <v>271</v>
      </c>
      <c r="BV5" s="101" t="s">
        <v>224</v>
      </c>
      <c r="BW5" s="222" t="s">
        <v>287</v>
      </c>
      <c r="BX5" s="222" t="s">
        <v>271</v>
      </c>
      <c r="BY5" s="101" t="s">
        <v>225</v>
      </c>
      <c r="BZ5" s="6"/>
      <c r="CA5" s="277"/>
      <c r="CB5" s="222" t="s">
        <v>287</v>
      </c>
      <c r="CC5" s="222" t="s">
        <v>271</v>
      </c>
      <c r="CD5" s="101" t="s">
        <v>217</v>
      </c>
      <c r="CE5" s="222" t="s">
        <v>287</v>
      </c>
      <c r="CF5" s="222" t="s">
        <v>271</v>
      </c>
      <c r="CG5" s="101" t="s">
        <v>217</v>
      </c>
      <c r="CH5" s="222" t="s">
        <v>287</v>
      </c>
      <c r="CI5" s="222" t="s">
        <v>271</v>
      </c>
      <c r="CJ5" s="101" t="s">
        <v>217</v>
      </c>
      <c r="CK5" s="222" t="s">
        <v>287</v>
      </c>
      <c r="CL5" s="222" t="s">
        <v>271</v>
      </c>
      <c r="CM5" s="101" t="s">
        <v>217</v>
      </c>
      <c r="CN5" s="337"/>
    </row>
    <row r="6" spans="1:92" s="12" customFormat="1" ht="13.5" customHeight="1">
      <c r="A6" s="75"/>
      <c r="B6" s="263">
        <v>1</v>
      </c>
      <c r="C6" s="320" t="s">
        <v>50</v>
      </c>
      <c r="D6" s="74" t="s">
        <v>134</v>
      </c>
      <c r="E6" s="93">
        <v>334</v>
      </c>
      <c r="F6" s="73">
        <v>40</v>
      </c>
      <c r="G6" s="71">
        <f>IFERROR(F6/E6,"-")</f>
        <v>0.11976047904191617</v>
      </c>
      <c r="H6" s="73">
        <v>294</v>
      </c>
      <c r="I6" s="71">
        <f>IFERROR(H6/E6,"-")</f>
        <v>0.88023952095808389</v>
      </c>
      <c r="J6" s="93">
        <v>1166</v>
      </c>
      <c r="K6" s="73">
        <v>132</v>
      </c>
      <c r="L6" s="71">
        <f>IFERROR(K6/J6,"-")</f>
        <v>0.11320754716981132</v>
      </c>
      <c r="M6" s="73">
        <v>1034</v>
      </c>
      <c r="N6" s="71">
        <f>IFERROR(M6/J6,"-")</f>
        <v>0.8867924528301887</v>
      </c>
      <c r="O6" s="93">
        <v>76026</v>
      </c>
      <c r="P6" s="73">
        <v>14928</v>
      </c>
      <c r="Q6" s="71">
        <f>IFERROR(P6/O6,"-")</f>
        <v>0.19635387893615341</v>
      </c>
      <c r="R6" s="73">
        <v>61098</v>
      </c>
      <c r="S6" s="71">
        <f>IFERROR(R6/O6,"-")</f>
        <v>0.80364612106384659</v>
      </c>
      <c r="T6" s="93">
        <v>64294</v>
      </c>
      <c r="U6" s="73">
        <v>12248</v>
      </c>
      <c r="V6" s="71">
        <f>IFERROR(U6/T6,"-")</f>
        <v>0.19049989112514387</v>
      </c>
      <c r="W6" s="73">
        <v>52046</v>
      </c>
      <c r="X6" s="71">
        <f>IFERROR(W6/T6,"-")</f>
        <v>0.80950010887485613</v>
      </c>
      <c r="Y6" s="93">
        <v>39710</v>
      </c>
      <c r="Z6" s="73">
        <v>6421</v>
      </c>
      <c r="AA6" s="71">
        <f>IFERROR(Z6/Y6,"-")</f>
        <v>0.1616973054646185</v>
      </c>
      <c r="AB6" s="73">
        <v>33289</v>
      </c>
      <c r="AC6" s="71">
        <f>IFERROR(AB6/Y6,"-")</f>
        <v>0.83830269453538153</v>
      </c>
      <c r="AD6" s="93">
        <v>17708</v>
      </c>
      <c r="AE6" s="73">
        <v>2037</v>
      </c>
      <c r="AF6" s="71">
        <f>IFERROR(AE6/AD6,"-")</f>
        <v>0.11503275355771403</v>
      </c>
      <c r="AG6" s="73">
        <v>15671</v>
      </c>
      <c r="AH6" s="71">
        <f>IFERROR(AG6/AD6,"-")</f>
        <v>0.88496724644228597</v>
      </c>
      <c r="AI6" s="93">
        <v>5404</v>
      </c>
      <c r="AJ6" s="73">
        <v>322</v>
      </c>
      <c r="AK6" s="71">
        <f>IFERROR(AJ6/AI6,"-")</f>
        <v>5.9585492227979271E-2</v>
      </c>
      <c r="AL6" s="73">
        <v>5082</v>
      </c>
      <c r="AM6" s="71">
        <f>IFERROR(AL6/AI6,"-")</f>
        <v>0.94041450777202074</v>
      </c>
      <c r="AN6" s="93">
        <f>SUM(E6,J6,O6,T6,Y6,AD6,AI6)</f>
        <v>204642</v>
      </c>
      <c r="AO6" s="73">
        <f t="shared" ref="AO6:AO50" si="0">SUM(F6,K6,P6,U6,Z6,AE6,AJ6)</f>
        <v>36128</v>
      </c>
      <c r="AP6" s="71">
        <f>IFERROR(AO6/AN6,"-")</f>
        <v>0.1765424497414998</v>
      </c>
      <c r="AQ6" s="73">
        <f t="shared" ref="AQ6:AQ50" si="1">SUM(H6,M6,R6,W6,AB6,AG6,AL6)</f>
        <v>168514</v>
      </c>
      <c r="AR6" s="71">
        <f>IFERROR(AQ6/AN6,"-")</f>
        <v>0.8234575502585002</v>
      </c>
      <c r="AS6" s="90"/>
      <c r="AT6" s="263">
        <v>1</v>
      </c>
      <c r="AU6" s="320" t="s">
        <v>50</v>
      </c>
      <c r="AV6" s="11" t="s">
        <v>134</v>
      </c>
      <c r="AW6" s="204">
        <v>192655</v>
      </c>
      <c r="AX6" s="38">
        <v>33250</v>
      </c>
      <c r="AY6" s="84">
        <v>0.17258830552023047</v>
      </c>
      <c r="AZ6" s="38">
        <v>159405</v>
      </c>
      <c r="BA6" s="84">
        <v>0.82741169447976959</v>
      </c>
      <c r="BB6" s="53">
        <v>1</v>
      </c>
      <c r="BC6" s="11" t="s">
        <v>50</v>
      </c>
      <c r="BD6" s="36">
        <f>INDEX($AP:$AP,(ROW()+(BB6*2)-2))</f>
        <v>0.1765424497414998</v>
      </c>
      <c r="BE6" s="36">
        <f>INDEX($AY:$AY,(ROW()+(BB6*2)-2))</f>
        <v>0.17258830552023047</v>
      </c>
      <c r="BF6" s="36">
        <f>INDEX($AR:$AR,(ROW()+(BB6*2)-2))</f>
        <v>0.8234575502585002</v>
      </c>
      <c r="BG6" s="36">
        <f>INDEX($BA:$BA,(ROW()+(BB6*2)-2))</f>
        <v>0.82741169447976959</v>
      </c>
      <c r="BH6" s="36">
        <f>INDEX($AP:$AP,(ROW()+(BB6*2)-1))</f>
        <v>1.6030793762825287E-2</v>
      </c>
      <c r="BI6" s="36">
        <f>INDEX($AY:$AY,(ROW()+(BB6*2)-1))</f>
        <v>1.7073820609188311E-2</v>
      </c>
      <c r="BJ6" s="36">
        <f>INDEX($AR:$AR,(ROW()+(BB6*2)-1))</f>
        <v>0.98396920623717476</v>
      </c>
      <c r="BK6" s="36">
        <f>INDEX($BA:$BA,(ROW()+(BB6*2)-1))</f>
        <v>0.98292617939081173</v>
      </c>
      <c r="BM6" s="76" t="s">
        <v>50</v>
      </c>
      <c r="BN6" s="36">
        <f>VLOOKUP(BM6,$BC$6:$BK$80,2,0)</f>
        <v>0.1765424497414998</v>
      </c>
      <c r="BO6" s="36">
        <f>VLOOKUP(BM6,$BC$6:$BK$80,3,0)</f>
        <v>0.17258830552023047</v>
      </c>
      <c r="BP6" s="192">
        <f>(ROUND(BN6,3)-ROUND(BO6,3))*100</f>
        <v>0.40000000000000036</v>
      </c>
      <c r="BQ6" s="36">
        <f>VLOOKUP(BM6,$BC$6:$BK$80,4,0)</f>
        <v>0.8234575502585002</v>
      </c>
      <c r="BR6" s="36">
        <f>VLOOKUP(BM6,$BC$6:$BK$80,5,0)</f>
        <v>0.82741169447976959</v>
      </c>
      <c r="BS6" s="192">
        <f>(ROUND(BQ6,3)-ROUND(BR6,3))*100</f>
        <v>-0.40000000000000036</v>
      </c>
      <c r="BT6" s="36">
        <f>VLOOKUP(BM6,$BC$6:$BK$80,6,0)</f>
        <v>1.6030793762825287E-2</v>
      </c>
      <c r="BU6" s="36">
        <f>VLOOKUP(BM6,$BC$6:$BK$80,7,0)</f>
        <v>1.7073820609188311E-2</v>
      </c>
      <c r="BV6" s="192">
        <f>(ROUND(BT6,3)-ROUND(BU6,3))*100</f>
        <v>-0.10000000000000009</v>
      </c>
      <c r="BW6" s="36">
        <f>VLOOKUP(BM6,$BC$6:$BK$80,8,0)</f>
        <v>0.98396920623717476</v>
      </c>
      <c r="BX6" s="36">
        <f>VLOOKUP(BM6,$BC$6:$BK$80,9,0)</f>
        <v>0.98292617939081173</v>
      </c>
      <c r="BY6" s="192">
        <f>(ROUND(BW6,3)-ROUND(BX6,3))*100</f>
        <v>0.10000000000000009</v>
      </c>
      <c r="BZ6" s="53"/>
      <c r="CA6" s="76" t="s">
        <v>50</v>
      </c>
      <c r="CB6" s="36">
        <f>$BD$80</f>
        <v>0.19584409620572871</v>
      </c>
      <c r="CC6" s="36">
        <f>$BE$80</f>
        <v>0.19262847847588738</v>
      </c>
      <c r="CD6" s="192">
        <f>(ROUND(CB6,3)-ROUND(CC6,3))*100</f>
        <v>0.30000000000000027</v>
      </c>
      <c r="CE6" s="36">
        <f>$BF$80</f>
        <v>0.80415590379427127</v>
      </c>
      <c r="CF6" s="36">
        <f>$BG$80</f>
        <v>0.80737152152411262</v>
      </c>
      <c r="CG6" s="192">
        <f>(ROUND(CE6,3)-ROUND(CF6,3))*100</f>
        <v>-0.30000000000000027</v>
      </c>
      <c r="CH6" s="36">
        <f>$BH$80</f>
        <v>1.7281807942984805E-2</v>
      </c>
      <c r="CI6" s="36">
        <f>$BI$80</f>
        <v>1.7546282428820951E-2</v>
      </c>
      <c r="CJ6" s="192">
        <f>(ROUND(CH6,3)-ROUND(CI6,3))*100</f>
        <v>-9.9999999999999742E-2</v>
      </c>
      <c r="CK6" s="36">
        <f>$BJ$80</f>
        <v>0.98271819205701516</v>
      </c>
      <c r="CL6" s="36">
        <f>$BK$80</f>
        <v>0.98245371757117905</v>
      </c>
      <c r="CM6" s="192">
        <f>(ROUND(CK6,3)-ROUND(CL6,3))*100</f>
        <v>0.10000000000000009</v>
      </c>
      <c r="CN6" s="140">
        <v>0</v>
      </c>
    </row>
    <row r="7" spans="1:92" s="12" customFormat="1" ht="13.5" customHeight="1">
      <c r="A7" s="75"/>
      <c r="B7" s="264"/>
      <c r="C7" s="321"/>
      <c r="D7" s="64" t="s">
        <v>135</v>
      </c>
      <c r="E7" s="94">
        <v>240</v>
      </c>
      <c r="F7" s="63">
        <v>4</v>
      </c>
      <c r="G7" s="59">
        <f t="shared" ref="G7:G70" si="2">IFERROR(F7/E7,"-")</f>
        <v>1.6666666666666666E-2</v>
      </c>
      <c r="H7" s="63">
        <v>236</v>
      </c>
      <c r="I7" s="59">
        <f t="shared" ref="I7:I70" si="3">IFERROR(H7/E7,"-")</f>
        <v>0.98333333333333328</v>
      </c>
      <c r="J7" s="94">
        <v>786</v>
      </c>
      <c r="K7" s="63">
        <v>12</v>
      </c>
      <c r="L7" s="59">
        <f t="shared" ref="L7:L70" si="4">IFERROR(K7/J7,"-")</f>
        <v>1.5267175572519083E-2</v>
      </c>
      <c r="M7" s="63">
        <v>774</v>
      </c>
      <c r="N7" s="59">
        <f t="shared" ref="N7:N70" si="5">IFERROR(M7/J7,"-")</f>
        <v>0.98473282442748089</v>
      </c>
      <c r="O7" s="94">
        <v>52118</v>
      </c>
      <c r="P7" s="63">
        <v>1054</v>
      </c>
      <c r="Q7" s="59">
        <f t="shared" ref="Q7:Q70" si="6">IFERROR(P7/O7,"-")</f>
        <v>2.0223339345331746E-2</v>
      </c>
      <c r="R7" s="63">
        <v>51064</v>
      </c>
      <c r="S7" s="59">
        <f t="shared" ref="S7:S70" si="7">IFERROR(R7/O7,"-")</f>
        <v>0.97977666065466829</v>
      </c>
      <c r="T7" s="94">
        <v>41157</v>
      </c>
      <c r="U7" s="63">
        <v>765</v>
      </c>
      <c r="V7" s="59">
        <f t="shared" ref="V7:V70" si="8">IFERROR(U7/T7,"-")</f>
        <v>1.858736059479554E-2</v>
      </c>
      <c r="W7" s="63">
        <v>40392</v>
      </c>
      <c r="X7" s="59">
        <f t="shared" ref="X7:X70" si="9">IFERROR(W7/T7,"-")</f>
        <v>0.98141263940520451</v>
      </c>
      <c r="Y7" s="94">
        <v>31330</v>
      </c>
      <c r="Z7" s="63">
        <v>426</v>
      </c>
      <c r="AA7" s="59">
        <f t="shared" ref="AA7:AA70" si="10">IFERROR(Z7/Y7,"-")</f>
        <v>1.3597191190552187E-2</v>
      </c>
      <c r="AB7" s="63">
        <v>30904</v>
      </c>
      <c r="AC7" s="59">
        <f t="shared" ref="AC7:AC70" si="11">IFERROR(AB7/Y7,"-")</f>
        <v>0.98640280880944786</v>
      </c>
      <c r="AD7" s="94">
        <v>18218</v>
      </c>
      <c r="AE7" s="63">
        <v>160</v>
      </c>
      <c r="AF7" s="59">
        <f t="shared" ref="AF7:AF70" si="12">IFERROR(AE7/AD7,"-")</f>
        <v>8.7825227796684592E-3</v>
      </c>
      <c r="AG7" s="63">
        <v>18058</v>
      </c>
      <c r="AH7" s="59">
        <f t="shared" ref="AH7:AH70" si="13">IFERROR(AG7/AD7,"-")</f>
        <v>0.99121747722033149</v>
      </c>
      <c r="AI7" s="94">
        <v>9169</v>
      </c>
      <c r="AJ7" s="63">
        <v>32</v>
      </c>
      <c r="AK7" s="59">
        <f t="shared" ref="AK7:AK70" si="14">IFERROR(AJ7/AI7,"-")</f>
        <v>3.4900207219980368E-3</v>
      </c>
      <c r="AL7" s="63">
        <v>9137</v>
      </c>
      <c r="AM7" s="59">
        <f t="shared" ref="AM7:AM70" si="15">IFERROR(AL7/AI7,"-")</f>
        <v>0.996509979278002</v>
      </c>
      <c r="AN7" s="94">
        <f t="shared" ref="AN7:AN70" si="16">SUM(E7,J7,O7,T7,Y7,AD7,AI7)</f>
        <v>153018</v>
      </c>
      <c r="AO7" s="63">
        <f t="shared" si="0"/>
        <v>2453</v>
      </c>
      <c r="AP7" s="59">
        <f t="shared" ref="AP7:AP70" si="17">IFERROR(AO7/AN7,"-")</f>
        <v>1.6030793762825287E-2</v>
      </c>
      <c r="AQ7" s="62">
        <f t="shared" si="1"/>
        <v>150565</v>
      </c>
      <c r="AR7" s="59">
        <f t="shared" ref="AR7:AR70" si="18">IFERROR(AQ7/AN7,"-")</f>
        <v>0.98396920623717476</v>
      </c>
      <c r="AS7" s="90"/>
      <c r="AT7" s="264"/>
      <c r="AU7" s="321"/>
      <c r="AV7" s="11" t="s">
        <v>135</v>
      </c>
      <c r="AW7" s="204">
        <v>142616</v>
      </c>
      <c r="AX7" s="38">
        <v>2435</v>
      </c>
      <c r="AY7" s="84">
        <v>1.7073820609188311E-2</v>
      </c>
      <c r="AZ7" s="38">
        <v>140181</v>
      </c>
      <c r="BA7" s="84">
        <v>0.98292617939081173</v>
      </c>
      <c r="BB7" s="53">
        <v>2</v>
      </c>
      <c r="BC7" s="11" t="s">
        <v>98</v>
      </c>
      <c r="BD7" s="36">
        <f t="shared" ref="BD7:BD70" si="19">INDEX($AP:$AP,(ROW()+(BB7*2)-2))</f>
        <v>0.19051799824407376</v>
      </c>
      <c r="BE7" s="36">
        <f t="shared" ref="BE7:BE70" si="20">INDEX($AY:$AY,(ROW()+(BB7*2)-2))</f>
        <v>0.18560300832661833</v>
      </c>
      <c r="BF7" s="36">
        <f t="shared" ref="BF7:BF70" si="21">INDEX($AR:$AR,(ROW()+(BB7*2)-2))</f>
        <v>0.80948200175592622</v>
      </c>
      <c r="BG7" s="36">
        <f t="shared" ref="BG7:BG70" si="22">INDEX($BA:$BA,(ROW()+(BB7*2)-2))</f>
        <v>0.81439699167338164</v>
      </c>
      <c r="BH7" s="36">
        <f t="shared" ref="BH7:BH70" si="23">INDEX($AP:$AP,(ROW()+(BB7*2)-1))</f>
        <v>6.0172997367431364E-3</v>
      </c>
      <c r="BI7" s="36">
        <f t="shared" ref="BI7:BI70" si="24">INDEX($AY:$AY,(ROW()+(BB7*2)-1))</f>
        <v>7.7079107505070993E-3</v>
      </c>
      <c r="BJ7" s="36">
        <f t="shared" ref="BJ7:BJ70" si="25">INDEX($AR:$AR,(ROW()+(BB7*2)-1))</f>
        <v>0.99398270026325686</v>
      </c>
      <c r="BK7" s="36">
        <f t="shared" ref="BK7:BK70" si="26">INDEX($BA:$BA,(ROW()+(BB7*2)-1))</f>
        <v>0.99229208924949286</v>
      </c>
      <c r="BM7" s="76" t="s">
        <v>30</v>
      </c>
      <c r="BN7" s="36">
        <f t="shared" ref="BN7:BN49" si="27">VLOOKUP(BM7,$BC$6:$BK$80,2,0)</f>
        <v>0.13955152671755724</v>
      </c>
      <c r="BO7" s="36">
        <f t="shared" ref="BO7:BO49" si="28">VLOOKUP(BM7,$BC$6:$BK$80,3,0)</f>
        <v>0.13228485930140496</v>
      </c>
      <c r="BP7" s="192">
        <f t="shared" ref="BP7:BP49" si="29">(ROUND(BN7,3)-ROUND(BO7,3))*100</f>
        <v>0.80000000000000071</v>
      </c>
      <c r="BQ7" s="36">
        <f t="shared" ref="BQ7:BQ49" si="30">VLOOKUP(BM7,$BC$6:$BK$80,4,0)</f>
        <v>0.86044847328244278</v>
      </c>
      <c r="BR7" s="36">
        <f t="shared" ref="BR7:BR49" si="31">VLOOKUP(BM7,$BC$6:$BK$80,5,0)</f>
        <v>0.86771514069859501</v>
      </c>
      <c r="BS7" s="192">
        <f t="shared" ref="BS7:BS49" si="32">(ROUND(BQ7,3)-ROUND(BR7,3))*100</f>
        <v>-0.80000000000000071</v>
      </c>
      <c r="BT7" s="36">
        <f t="shared" ref="BT7:BT49" si="33">VLOOKUP(BM7,$BC$6:$BK$80,6,0)</f>
        <v>1.1008728482514999E-2</v>
      </c>
      <c r="BU7" s="36">
        <f t="shared" ref="BU7:BU49" si="34">VLOOKUP(BM7,$BC$6:$BK$80,7,0)</f>
        <v>1.2525638727920823E-2</v>
      </c>
      <c r="BV7" s="192">
        <f t="shared" ref="BV7:BV49" si="35">(ROUND(BT7,3)-ROUND(BU7,3))*100</f>
        <v>-0.2</v>
      </c>
      <c r="BW7" s="36">
        <f t="shared" ref="BW7:BW49" si="36">VLOOKUP(BM7,$BC$6:$BK$80,8,0)</f>
        <v>0.988991271517485</v>
      </c>
      <c r="BX7" s="36">
        <f t="shared" ref="BX7:BX49" si="37">VLOOKUP(BM7,$BC$6:$BK$80,9,0)</f>
        <v>0.98747436127207922</v>
      </c>
      <c r="BY7" s="192">
        <f t="shared" ref="BY7:BY49" si="38">(ROUND(BW7,3)-ROUND(BX7,3))*100</f>
        <v>0.20000000000000018</v>
      </c>
      <c r="BZ7" s="53"/>
      <c r="CA7" s="76" t="s">
        <v>30</v>
      </c>
      <c r="CB7" s="36">
        <f t="shared" ref="CB7:CB48" si="39">$BD$80</f>
        <v>0.19584409620572871</v>
      </c>
      <c r="CC7" s="36">
        <f t="shared" ref="CC7:CC48" si="40">$BE$80</f>
        <v>0.19262847847588738</v>
      </c>
      <c r="CD7" s="192">
        <f t="shared" ref="CD7:CD48" si="41">(ROUND(CB7,3)-ROUND(CC7,3))*100</f>
        <v>0.30000000000000027</v>
      </c>
      <c r="CE7" s="36">
        <f t="shared" ref="CE7:CE48" si="42">$BF$80</f>
        <v>0.80415590379427127</v>
      </c>
      <c r="CF7" s="36">
        <f t="shared" ref="CF7:CF48" si="43">$BG$80</f>
        <v>0.80737152152411262</v>
      </c>
      <c r="CG7" s="192">
        <f t="shared" ref="CG7:CG48" si="44">(ROUND(CE7,3)-ROUND(CF7,3))*100</f>
        <v>-0.30000000000000027</v>
      </c>
      <c r="CH7" s="36">
        <f t="shared" ref="CH7:CH48" si="45">$BH$80</f>
        <v>1.7281807942984805E-2</v>
      </c>
      <c r="CI7" s="36">
        <f t="shared" ref="CI7:CI48" si="46">$BI$80</f>
        <v>1.7546282428820951E-2</v>
      </c>
      <c r="CJ7" s="192">
        <f t="shared" ref="CJ7:CJ48" si="47">(ROUND(CH7,3)-ROUND(CI7,3))*100</f>
        <v>-9.9999999999999742E-2</v>
      </c>
      <c r="CK7" s="36">
        <f t="shared" ref="CK7:CK48" si="48">$BJ$80</f>
        <v>0.98271819205701516</v>
      </c>
      <c r="CL7" s="36">
        <f t="shared" ref="CL7:CL48" si="49">$BK$80</f>
        <v>0.98245371757117905</v>
      </c>
      <c r="CM7" s="192">
        <f t="shared" ref="CM7:CM48" si="50">(ROUND(CK7,3)-ROUND(CL7,3))*100</f>
        <v>0.10000000000000009</v>
      </c>
      <c r="CN7" s="140">
        <v>0</v>
      </c>
    </row>
    <row r="8" spans="1:92" s="12" customFormat="1" ht="13.5" customHeight="1">
      <c r="A8" s="75"/>
      <c r="B8" s="265"/>
      <c r="C8" s="322"/>
      <c r="D8" s="70" t="s">
        <v>67</v>
      </c>
      <c r="E8" s="95">
        <v>574</v>
      </c>
      <c r="F8" s="69">
        <v>44</v>
      </c>
      <c r="G8" s="13">
        <f t="shared" si="2"/>
        <v>7.6655052264808357E-2</v>
      </c>
      <c r="H8" s="69">
        <v>530</v>
      </c>
      <c r="I8" s="13">
        <f t="shared" si="3"/>
        <v>0.9233449477351916</v>
      </c>
      <c r="J8" s="95">
        <v>1952</v>
      </c>
      <c r="K8" s="69">
        <v>144</v>
      </c>
      <c r="L8" s="13">
        <f t="shared" si="4"/>
        <v>7.3770491803278687E-2</v>
      </c>
      <c r="M8" s="69">
        <v>1808</v>
      </c>
      <c r="N8" s="13">
        <f t="shared" si="5"/>
        <v>0.92622950819672134</v>
      </c>
      <c r="O8" s="95">
        <v>128144</v>
      </c>
      <c r="P8" s="69">
        <v>15982</v>
      </c>
      <c r="Q8" s="13">
        <f t="shared" si="6"/>
        <v>0.12471906605069297</v>
      </c>
      <c r="R8" s="69">
        <v>112162</v>
      </c>
      <c r="S8" s="13">
        <f t="shared" si="7"/>
        <v>0.87528093394930706</v>
      </c>
      <c r="T8" s="95">
        <v>105451</v>
      </c>
      <c r="U8" s="69">
        <v>13013</v>
      </c>
      <c r="V8" s="13">
        <f t="shared" si="8"/>
        <v>0.12340328683464358</v>
      </c>
      <c r="W8" s="69">
        <v>92438</v>
      </c>
      <c r="X8" s="13">
        <f t="shared" si="9"/>
        <v>0.87659671316535637</v>
      </c>
      <c r="Y8" s="95">
        <v>71040</v>
      </c>
      <c r="Z8" s="69">
        <v>6847</v>
      </c>
      <c r="AA8" s="13">
        <f t="shared" si="10"/>
        <v>9.6382319819819817E-2</v>
      </c>
      <c r="AB8" s="69">
        <v>64193</v>
      </c>
      <c r="AC8" s="13">
        <f t="shared" si="11"/>
        <v>0.90361768018018018</v>
      </c>
      <c r="AD8" s="95">
        <v>35926</v>
      </c>
      <c r="AE8" s="69">
        <v>2197</v>
      </c>
      <c r="AF8" s="13">
        <f t="shared" si="12"/>
        <v>6.1153482157768745E-2</v>
      </c>
      <c r="AG8" s="69">
        <v>33729</v>
      </c>
      <c r="AH8" s="13">
        <f t="shared" si="13"/>
        <v>0.93884651784223128</v>
      </c>
      <c r="AI8" s="95">
        <v>14573</v>
      </c>
      <c r="AJ8" s="69">
        <v>354</v>
      </c>
      <c r="AK8" s="13">
        <f t="shared" si="14"/>
        <v>2.4291497975708502E-2</v>
      </c>
      <c r="AL8" s="69">
        <v>14219</v>
      </c>
      <c r="AM8" s="13">
        <f t="shared" si="15"/>
        <v>0.97570850202429149</v>
      </c>
      <c r="AN8" s="95">
        <f t="shared" si="16"/>
        <v>357660</v>
      </c>
      <c r="AO8" s="69">
        <f t="shared" si="0"/>
        <v>38581</v>
      </c>
      <c r="AP8" s="13">
        <f t="shared" si="17"/>
        <v>0.10787060336632556</v>
      </c>
      <c r="AQ8" s="33">
        <f t="shared" si="1"/>
        <v>319079</v>
      </c>
      <c r="AR8" s="13">
        <f t="shared" si="18"/>
        <v>0.89212939663367441</v>
      </c>
      <c r="AS8" s="90"/>
      <c r="AT8" s="265"/>
      <c r="AU8" s="322"/>
      <c r="AV8" s="147" t="s">
        <v>67</v>
      </c>
      <c r="AW8" s="204">
        <v>335271</v>
      </c>
      <c r="AX8" s="38">
        <v>35685</v>
      </c>
      <c r="AY8" s="84">
        <v>0.10643628587023632</v>
      </c>
      <c r="AZ8" s="38">
        <v>299586</v>
      </c>
      <c r="BA8" s="84">
        <v>0.89356371412976365</v>
      </c>
      <c r="BB8" s="53">
        <v>3</v>
      </c>
      <c r="BC8" s="11" t="s">
        <v>99</v>
      </c>
      <c r="BD8" s="36">
        <f t="shared" si="19"/>
        <v>0.10807757484466202</v>
      </c>
      <c r="BE8" s="36">
        <f t="shared" si="20"/>
        <v>9.5457274364618774E-2</v>
      </c>
      <c r="BF8" s="36">
        <f t="shared" si="21"/>
        <v>0.89192242515533793</v>
      </c>
      <c r="BG8" s="36">
        <f t="shared" si="22"/>
        <v>0.90454272563538118</v>
      </c>
      <c r="BH8" s="36">
        <f t="shared" si="23"/>
        <v>2.8046421663442941E-2</v>
      </c>
      <c r="BI8" s="36">
        <f t="shared" si="24"/>
        <v>2.6998961578400829E-2</v>
      </c>
      <c r="BJ8" s="36">
        <f t="shared" si="25"/>
        <v>0.97195357833655704</v>
      </c>
      <c r="BK8" s="36">
        <f t="shared" si="26"/>
        <v>0.97300103842159913</v>
      </c>
      <c r="BM8" s="76" t="s">
        <v>38</v>
      </c>
      <c r="BN8" s="36">
        <f t="shared" si="27"/>
        <v>0.14853993792360803</v>
      </c>
      <c r="BO8" s="36">
        <f t="shared" si="28"/>
        <v>0.15525021889944096</v>
      </c>
      <c r="BP8" s="192">
        <f t="shared" si="29"/>
        <v>-0.60000000000000053</v>
      </c>
      <c r="BQ8" s="36">
        <f t="shared" si="30"/>
        <v>0.85146006207639202</v>
      </c>
      <c r="BR8" s="36">
        <f t="shared" si="31"/>
        <v>0.84474978110055898</v>
      </c>
      <c r="BS8" s="192">
        <f t="shared" si="32"/>
        <v>0.60000000000000053</v>
      </c>
      <c r="BT8" s="36">
        <f t="shared" si="33"/>
        <v>1.6141312623724684E-2</v>
      </c>
      <c r="BU8" s="36">
        <f t="shared" si="34"/>
        <v>1.5279866993903888E-2</v>
      </c>
      <c r="BV8" s="192">
        <f t="shared" si="35"/>
        <v>0.10000000000000009</v>
      </c>
      <c r="BW8" s="36">
        <f t="shared" si="36"/>
        <v>0.98385868737627535</v>
      </c>
      <c r="BX8" s="36">
        <f t="shared" si="37"/>
        <v>0.98472013300609607</v>
      </c>
      <c r="BY8" s="192">
        <f t="shared" si="38"/>
        <v>-0.10000000000000009</v>
      </c>
      <c r="BZ8" s="53"/>
      <c r="CA8" s="76" t="s">
        <v>38</v>
      </c>
      <c r="CB8" s="36">
        <f t="shared" si="39"/>
        <v>0.19584409620572871</v>
      </c>
      <c r="CC8" s="36">
        <f t="shared" si="40"/>
        <v>0.19262847847588738</v>
      </c>
      <c r="CD8" s="192">
        <f t="shared" si="41"/>
        <v>0.30000000000000027</v>
      </c>
      <c r="CE8" s="36">
        <f t="shared" si="42"/>
        <v>0.80415590379427127</v>
      </c>
      <c r="CF8" s="36">
        <f t="shared" si="43"/>
        <v>0.80737152152411262</v>
      </c>
      <c r="CG8" s="192">
        <f t="shared" si="44"/>
        <v>-0.30000000000000027</v>
      </c>
      <c r="CH8" s="36">
        <f t="shared" si="45"/>
        <v>1.7281807942984805E-2</v>
      </c>
      <c r="CI8" s="36">
        <f t="shared" si="46"/>
        <v>1.7546282428820951E-2</v>
      </c>
      <c r="CJ8" s="192">
        <f t="shared" si="47"/>
        <v>-9.9999999999999742E-2</v>
      </c>
      <c r="CK8" s="36">
        <f t="shared" si="48"/>
        <v>0.98271819205701516</v>
      </c>
      <c r="CL8" s="36">
        <f t="shared" si="49"/>
        <v>0.98245371757117905</v>
      </c>
      <c r="CM8" s="192">
        <f t="shared" si="50"/>
        <v>0.10000000000000009</v>
      </c>
      <c r="CN8" s="140">
        <v>0</v>
      </c>
    </row>
    <row r="9" spans="1:92" s="12" customFormat="1" ht="13.5" customHeight="1">
      <c r="A9" s="75"/>
      <c r="B9" s="263">
        <v>2</v>
      </c>
      <c r="C9" s="320" t="s">
        <v>98</v>
      </c>
      <c r="D9" s="74" t="s">
        <v>134</v>
      </c>
      <c r="E9" s="93">
        <v>7</v>
      </c>
      <c r="F9" s="73">
        <v>1</v>
      </c>
      <c r="G9" s="71">
        <f t="shared" si="2"/>
        <v>0.14285714285714285</v>
      </c>
      <c r="H9" s="73">
        <v>6</v>
      </c>
      <c r="I9" s="71">
        <f t="shared" si="3"/>
        <v>0.8571428571428571</v>
      </c>
      <c r="J9" s="93">
        <v>43</v>
      </c>
      <c r="K9" s="73">
        <v>11</v>
      </c>
      <c r="L9" s="71">
        <f t="shared" si="4"/>
        <v>0.2558139534883721</v>
      </c>
      <c r="M9" s="73">
        <v>32</v>
      </c>
      <c r="N9" s="71">
        <f t="shared" si="5"/>
        <v>0.7441860465116279</v>
      </c>
      <c r="O9" s="93">
        <v>3071</v>
      </c>
      <c r="P9" s="73">
        <v>673</v>
      </c>
      <c r="Q9" s="71">
        <f t="shared" si="6"/>
        <v>0.21914685770107456</v>
      </c>
      <c r="R9" s="73">
        <v>2398</v>
      </c>
      <c r="S9" s="71">
        <f t="shared" si="7"/>
        <v>0.78085314229892544</v>
      </c>
      <c r="T9" s="93">
        <v>2426</v>
      </c>
      <c r="U9" s="73">
        <v>511</v>
      </c>
      <c r="V9" s="71">
        <f t="shared" si="8"/>
        <v>0.21063478977741137</v>
      </c>
      <c r="W9" s="73">
        <v>1915</v>
      </c>
      <c r="X9" s="71">
        <f t="shared" si="9"/>
        <v>0.78936521022258865</v>
      </c>
      <c r="Y9" s="93">
        <v>1492</v>
      </c>
      <c r="Z9" s="73">
        <v>240</v>
      </c>
      <c r="AA9" s="71">
        <f t="shared" si="10"/>
        <v>0.16085790884718498</v>
      </c>
      <c r="AB9" s="73">
        <v>1252</v>
      </c>
      <c r="AC9" s="71">
        <f t="shared" si="11"/>
        <v>0.83914209115281502</v>
      </c>
      <c r="AD9" s="93">
        <v>680</v>
      </c>
      <c r="AE9" s="73">
        <v>74</v>
      </c>
      <c r="AF9" s="71">
        <f t="shared" si="12"/>
        <v>0.10882352941176471</v>
      </c>
      <c r="AG9" s="73">
        <v>606</v>
      </c>
      <c r="AH9" s="71">
        <f t="shared" si="13"/>
        <v>0.89117647058823535</v>
      </c>
      <c r="AI9" s="93">
        <v>254</v>
      </c>
      <c r="AJ9" s="73">
        <v>9</v>
      </c>
      <c r="AK9" s="71">
        <f t="shared" si="14"/>
        <v>3.5433070866141732E-2</v>
      </c>
      <c r="AL9" s="73">
        <v>245</v>
      </c>
      <c r="AM9" s="71">
        <f t="shared" si="15"/>
        <v>0.96456692913385822</v>
      </c>
      <c r="AN9" s="93">
        <f t="shared" si="16"/>
        <v>7973</v>
      </c>
      <c r="AO9" s="73">
        <f t="shared" si="0"/>
        <v>1519</v>
      </c>
      <c r="AP9" s="71">
        <f t="shared" si="17"/>
        <v>0.19051799824407376</v>
      </c>
      <c r="AQ9" s="72">
        <f t="shared" si="1"/>
        <v>6454</v>
      </c>
      <c r="AR9" s="71">
        <f t="shared" si="18"/>
        <v>0.80948200175592622</v>
      </c>
      <c r="AS9" s="90"/>
      <c r="AT9" s="263">
        <v>2</v>
      </c>
      <c r="AU9" s="320" t="s">
        <v>98</v>
      </c>
      <c r="AV9" s="11" t="s">
        <v>134</v>
      </c>
      <c r="AW9" s="204">
        <v>7446</v>
      </c>
      <c r="AX9" s="38">
        <v>1382</v>
      </c>
      <c r="AY9" s="84">
        <v>0.18560300832661833</v>
      </c>
      <c r="AZ9" s="38">
        <v>6064</v>
      </c>
      <c r="BA9" s="84">
        <v>0.81439699167338164</v>
      </c>
      <c r="BB9" s="53">
        <v>4</v>
      </c>
      <c r="BC9" s="11" t="s">
        <v>100</v>
      </c>
      <c r="BD9" s="36">
        <f t="shared" si="19"/>
        <v>9.6668592335836703E-2</v>
      </c>
      <c r="BE9" s="36">
        <f t="shared" si="20"/>
        <v>9.9260172626387172E-2</v>
      </c>
      <c r="BF9" s="36">
        <f t="shared" si="21"/>
        <v>0.90333140766416331</v>
      </c>
      <c r="BG9" s="36">
        <f t="shared" si="22"/>
        <v>0.9007398273736128</v>
      </c>
      <c r="BH9" s="36">
        <f t="shared" si="23"/>
        <v>1.2987012987012988E-2</v>
      </c>
      <c r="BI9" s="36">
        <f t="shared" si="24"/>
        <v>1.2833168805528134E-2</v>
      </c>
      <c r="BJ9" s="36">
        <f t="shared" si="25"/>
        <v>0.98701298701298701</v>
      </c>
      <c r="BK9" s="36">
        <f t="shared" si="26"/>
        <v>0.98716683119447191</v>
      </c>
      <c r="BM9" s="76" t="s">
        <v>1</v>
      </c>
      <c r="BN9" s="36">
        <f t="shared" si="27"/>
        <v>0.16387237785537223</v>
      </c>
      <c r="BO9" s="36">
        <f t="shared" si="28"/>
        <v>0.16893407935471044</v>
      </c>
      <c r="BP9" s="192">
        <f t="shared" si="29"/>
        <v>-0.50000000000000044</v>
      </c>
      <c r="BQ9" s="36">
        <f t="shared" si="30"/>
        <v>0.83612762214462777</v>
      </c>
      <c r="BR9" s="36">
        <f t="shared" si="31"/>
        <v>0.8310659206452895</v>
      </c>
      <c r="BS9" s="192">
        <f t="shared" si="32"/>
        <v>0.50000000000000044</v>
      </c>
      <c r="BT9" s="36">
        <f t="shared" si="33"/>
        <v>9.140767824497258E-3</v>
      </c>
      <c r="BU9" s="36">
        <f t="shared" si="34"/>
        <v>1.0444475668586951E-2</v>
      </c>
      <c r="BV9" s="192">
        <f t="shared" si="35"/>
        <v>-0.10000000000000009</v>
      </c>
      <c r="BW9" s="36">
        <f t="shared" si="36"/>
        <v>0.99085923217550276</v>
      </c>
      <c r="BX9" s="36">
        <f t="shared" si="37"/>
        <v>0.98955552433141303</v>
      </c>
      <c r="BY9" s="192">
        <f t="shared" si="38"/>
        <v>0.10000000000000009</v>
      </c>
      <c r="BZ9" s="53"/>
      <c r="CA9" s="76" t="s">
        <v>1</v>
      </c>
      <c r="CB9" s="36">
        <f t="shared" si="39"/>
        <v>0.19584409620572871</v>
      </c>
      <c r="CC9" s="36">
        <f t="shared" si="40"/>
        <v>0.19262847847588738</v>
      </c>
      <c r="CD9" s="192">
        <f t="shared" si="41"/>
        <v>0.30000000000000027</v>
      </c>
      <c r="CE9" s="36">
        <f t="shared" si="42"/>
        <v>0.80415590379427127</v>
      </c>
      <c r="CF9" s="36">
        <f t="shared" si="43"/>
        <v>0.80737152152411262</v>
      </c>
      <c r="CG9" s="192">
        <f t="shared" si="44"/>
        <v>-0.30000000000000027</v>
      </c>
      <c r="CH9" s="36">
        <f t="shared" si="45"/>
        <v>1.7281807942984805E-2</v>
      </c>
      <c r="CI9" s="36">
        <f t="shared" si="46"/>
        <v>1.7546282428820951E-2</v>
      </c>
      <c r="CJ9" s="192">
        <f t="shared" si="47"/>
        <v>-9.9999999999999742E-2</v>
      </c>
      <c r="CK9" s="36">
        <f t="shared" si="48"/>
        <v>0.98271819205701516</v>
      </c>
      <c r="CL9" s="36">
        <f t="shared" si="49"/>
        <v>0.98245371757117905</v>
      </c>
      <c r="CM9" s="192">
        <f t="shared" si="50"/>
        <v>0.10000000000000009</v>
      </c>
      <c r="CN9" s="140">
        <v>0</v>
      </c>
    </row>
    <row r="10" spans="1:92" s="12" customFormat="1" ht="13.5" customHeight="1">
      <c r="A10" s="75"/>
      <c r="B10" s="264"/>
      <c r="C10" s="321"/>
      <c r="D10" s="64" t="s">
        <v>135</v>
      </c>
      <c r="E10" s="94">
        <v>8</v>
      </c>
      <c r="F10" s="63">
        <v>0</v>
      </c>
      <c r="G10" s="59">
        <f t="shared" si="2"/>
        <v>0</v>
      </c>
      <c r="H10" s="63">
        <v>8</v>
      </c>
      <c r="I10" s="59">
        <f t="shared" si="3"/>
        <v>1</v>
      </c>
      <c r="J10" s="94">
        <v>24</v>
      </c>
      <c r="K10" s="63">
        <v>0</v>
      </c>
      <c r="L10" s="59">
        <f t="shared" si="4"/>
        <v>0</v>
      </c>
      <c r="M10" s="63">
        <v>24</v>
      </c>
      <c r="N10" s="59">
        <f t="shared" si="5"/>
        <v>1</v>
      </c>
      <c r="O10" s="94">
        <v>1926</v>
      </c>
      <c r="P10" s="63">
        <v>17</v>
      </c>
      <c r="Q10" s="59">
        <f t="shared" si="6"/>
        <v>8.8265835929387335E-3</v>
      </c>
      <c r="R10" s="63">
        <v>1909</v>
      </c>
      <c r="S10" s="59">
        <f t="shared" si="7"/>
        <v>0.99117341640706125</v>
      </c>
      <c r="T10" s="94">
        <v>1295</v>
      </c>
      <c r="U10" s="63">
        <v>9</v>
      </c>
      <c r="V10" s="59">
        <f t="shared" si="8"/>
        <v>6.9498069498069494E-3</v>
      </c>
      <c r="W10" s="63">
        <v>1286</v>
      </c>
      <c r="X10" s="59">
        <f t="shared" si="9"/>
        <v>0.99305019305019304</v>
      </c>
      <c r="Y10" s="94">
        <v>1031</v>
      </c>
      <c r="Z10" s="63">
        <v>3</v>
      </c>
      <c r="AA10" s="59">
        <f t="shared" si="10"/>
        <v>2.9097963142580021E-3</v>
      </c>
      <c r="AB10" s="63">
        <v>1028</v>
      </c>
      <c r="AC10" s="59">
        <f t="shared" si="11"/>
        <v>0.99709020368574197</v>
      </c>
      <c r="AD10" s="94">
        <v>722</v>
      </c>
      <c r="AE10" s="63">
        <v>3</v>
      </c>
      <c r="AF10" s="59">
        <f t="shared" si="12"/>
        <v>4.1551246537396124E-3</v>
      </c>
      <c r="AG10" s="63">
        <v>719</v>
      </c>
      <c r="AH10" s="59">
        <f t="shared" si="13"/>
        <v>0.99584487534626043</v>
      </c>
      <c r="AI10" s="94">
        <v>312</v>
      </c>
      <c r="AJ10" s="63">
        <v>0</v>
      </c>
      <c r="AK10" s="59">
        <f t="shared" si="14"/>
        <v>0</v>
      </c>
      <c r="AL10" s="63">
        <v>312</v>
      </c>
      <c r="AM10" s="59">
        <f t="shared" si="15"/>
        <v>1</v>
      </c>
      <c r="AN10" s="94">
        <f t="shared" si="16"/>
        <v>5318</v>
      </c>
      <c r="AO10" s="63">
        <f t="shared" si="0"/>
        <v>32</v>
      </c>
      <c r="AP10" s="59">
        <f t="shared" si="17"/>
        <v>6.0172997367431364E-3</v>
      </c>
      <c r="AQ10" s="62">
        <f t="shared" si="1"/>
        <v>5286</v>
      </c>
      <c r="AR10" s="59">
        <f t="shared" si="18"/>
        <v>0.99398270026325686</v>
      </c>
      <c r="AS10" s="90"/>
      <c r="AT10" s="264"/>
      <c r="AU10" s="321"/>
      <c r="AV10" s="11" t="s">
        <v>135</v>
      </c>
      <c r="AW10" s="204">
        <v>4930</v>
      </c>
      <c r="AX10" s="38">
        <v>38</v>
      </c>
      <c r="AY10" s="84">
        <v>7.7079107505070993E-3</v>
      </c>
      <c r="AZ10" s="38">
        <v>4892</v>
      </c>
      <c r="BA10" s="84">
        <v>0.99229208924949286</v>
      </c>
      <c r="BB10" s="53">
        <v>5</v>
      </c>
      <c r="BC10" s="11" t="s">
        <v>101</v>
      </c>
      <c r="BD10" s="36">
        <f t="shared" si="19"/>
        <v>0.22142429682824655</v>
      </c>
      <c r="BE10" s="36">
        <f t="shared" si="20"/>
        <v>0.22778025904421617</v>
      </c>
      <c r="BF10" s="36">
        <f t="shared" si="21"/>
        <v>0.7785757031717534</v>
      </c>
      <c r="BG10" s="36">
        <f t="shared" si="22"/>
        <v>0.77221974095578383</v>
      </c>
      <c r="BH10" s="36">
        <f t="shared" si="23"/>
        <v>2.3275862068965519E-2</v>
      </c>
      <c r="BI10" s="36">
        <f t="shared" si="24"/>
        <v>1.7597087378640776E-2</v>
      </c>
      <c r="BJ10" s="36">
        <f t="shared" si="25"/>
        <v>0.97672413793103452</v>
      </c>
      <c r="BK10" s="36">
        <f t="shared" si="26"/>
        <v>0.98240291262135926</v>
      </c>
      <c r="BM10" s="76" t="s">
        <v>2</v>
      </c>
      <c r="BN10" s="36">
        <f t="shared" si="27"/>
        <v>0.16635583737411413</v>
      </c>
      <c r="BO10" s="36">
        <f t="shared" si="28"/>
        <v>0.15963764469048816</v>
      </c>
      <c r="BP10" s="192">
        <f t="shared" si="29"/>
        <v>0.60000000000000053</v>
      </c>
      <c r="BQ10" s="36">
        <f t="shared" si="30"/>
        <v>0.83364416262588581</v>
      </c>
      <c r="BR10" s="36">
        <f t="shared" si="31"/>
        <v>0.84036235530951187</v>
      </c>
      <c r="BS10" s="192">
        <f t="shared" si="32"/>
        <v>-0.60000000000000053</v>
      </c>
      <c r="BT10" s="36">
        <f t="shared" si="33"/>
        <v>9.6839959225280322E-3</v>
      </c>
      <c r="BU10" s="36">
        <f t="shared" si="34"/>
        <v>7.6203671631451331E-3</v>
      </c>
      <c r="BV10" s="192">
        <f t="shared" si="35"/>
        <v>0.2</v>
      </c>
      <c r="BW10" s="36">
        <f t="shared" si="36"/>
        <v>0.990316004077472</v>
      </c>
      <c r="BX10" s="36">
        <f t="shared" si="37"/>
        <v>0.99237963283685482</v>
      </c>
      <c r="BY10" s="192">
        <f t="shared" si="38"/>
        <v>-0.20000000000000018</v>
      </c>
      <c r="BZ10" s="53"/>
      <c r="CA10" s="76" t="s">
        <v>2</v>
      </c>
      <c r="CB10" s="36">
        <f t="shared" si="39"/>
        <v>0.19584409620572871</v>
      </c>
      <c r="CC10" s="36">
        <f t="shared" si="40"/>
        <v>0.19262847847588738</v>
      </c>
      <c r="CD10" s="192">
        <f t="shared" si="41"/>
        <v>0.30000000000000027</v>
      </c>
      <c r="CE10" s="36">
        <f t="shared" si="42"/>
        <v>0.80415590379427127</v>
      </c>
      <c r="CF10" s="36">
        <f t="shared" si="43"/>
        <v>0.80737152152411262</v>
      </c>
      <c r="CG10" s="192">
        <f t="shared" si="44"/>
        <v>-0.30000000000000027</v>
      </c>
      <c r="CH10" s="36">
        <f t="shared" si="45"/>
        <v>1.7281807942984805E-2</v>
      </c>
      <c r="CI10" s="36">
        <f t="shared" si="46"/>
        <v>1.7546282428820951E-2</v>
      </c>
      <c r="CJ10" s="192">
        <f t="shared" si="47"/>
        <v>-9.9999999999999742E-2</v>
      </c>
      <c r="CK10" s="36">
        <f t="shared" si="48"/>
        <v>0.98271819205701516</v>
      </c>
      <c r="CL10" s="36">
        <f t="shared" si="49"/>
        <v>0.98245371757117905</v>
      </c>
      <c r="CM10" s="192">
        <f t="shared" si="50"/>
        <v>0.10000000000000009</v>
      </c>
      <c r="CN10" s="140">
        <v>0</v>
      </c>
    </row>
    <row r="11" spans="1:92" s="12" customFormat="1" ht="13.5" customHeight="1">
      <c r="B11" s="265"/>
      <c r="C11" s="322"/>
      <c r="D11" s="70" t="s">
        <v>67</v>
      </c>
      <c r="E11" s="95">
        <v>15</v>
      </c>
      <c r="F11" s="69">
        <v>1</v>
      </c>
      <c r="G11" s="13">
        <f t="shared" si="2"/>
        <v>6.6666666666666666E-2</v>
      </c>
      <c r="H11" s="69">
        <v>14</v>
      </c>
      <c r="I11" s="13">
        <f t="shared" si="3"/>
        <v>0.93333333333333335</v>
      </c>
      <c r="J11" s="95">
        <v>67</v>
      </c>
      <c r="K11" s="69">
        <v>11</v>
      </c>
      <c r="L11" s="13">
        <f t="shared" si="4"/>
        <v>0.16417910447761194</v>
      </c>
      <c r="M11" s="69">
        <v>56</v>
      </c>
      <c r="N11" s="13">
        <f t="shared" si="5"/>
        <v>0.83582089552238803</v>
      </c>
      <c r="O11" s="95">
        <v>4997</v>
      </c>
      <c r="P11" s="69">
        <v>690</v>
      </c>
      <c r="Q11" s="13">
        <f t="shared" si="6"/>
        <v>0.1380828497098259</v>
      </c>
      <c r="R11" s="69">
        <v>4307</v>
      </c>
      <c r="S11" s="13">
        <f t="shared" si="7"/>
        <v>0.86191715029017413</v>
      </c>
      <c r="T11" s="95">
        <v>3721</v>
      </c>
      <c r="U11" s="69">
        <v>520</v>
      </c>
      <c r="V11" s="13">
        <f t="shared" si="8"/>
        <v>0.13974737973662993</v>
      </c>
      <c r="W11" s="69">
        <v>3201</v>
      </c>
      <c r="X11" s="13">
        <f t="shared" si="9"/>
        <v>0.86025262026337002</v>
      </c>
      <c r="Y11" s="95">
        <v>2523</v>
      </c>
      <c r="Z11" s="69">
        <v>243</v>
      </c>
      <c r="AA11" s="13">
        <f t="shared" si="10"/>
        <v>9.631391200951249E-2</v>
      </c>
      <c r="AB11" s="69">
        <v>2280</v>
      </c>
      <c r="AC11" s="13">
        <f t="shared" si="11"/>
        <v>0.90368608799048755</v>
      </c>
      <c r="AD11" s="95">
        <v>1402</v>
      </c>
      <c r="AE11" s="69">
        <v>77</v>
      </c>
      <c r="AF11" s="13">
        <f t="shared" si="12"/>
        <v>5.4921540656205421E-2</v>
      </c>
      <c r="AG11" s="69">
        <v>1325</v>
      </c>
      <c r="AH11" s="13">
        <f t="shared" si="13"/>
        <v>0.94507845934379453</v>
      </c>
      <c r="AI11" s="95">
        <v>566</v>
      </c>
      <c r="AJ11" s="69">
        <v>9</v>
      </c>
      <c r="AK11" s="13">
        <f t="shared" si="14"/>
        <v>1.5901060070671377E-2</v>
      </c>
      <c r="AL11" s="69">
        <v>557</v>
      </c>
      <c r="AM11" s="13">
        <f t="shared" si="15"/>
        <v>0.98409893992932862</v>
      </c>
      <c r="AN11" s="95">
        <f t="shared" si="16"/>
        <v>13291</v>
      </c>
      <c r="AO11" s="69">
        <f t="shared" si="0"/>
        <v>1551</v>
      </c>
      <c r="AP11" s="13">
        <f t="shared" si="17"/>
        <v>0.11669550823865774</v>
      </c>
      <c r="AQ11" s="33">
        <f t="shared" si="1"/>
        <v>11740</v>
      </c>
      <c r="AR11" s="13">
        <f t="shared" si="18"/>
        <v>0.88330449176134229</v>
      </c>
      <c r="AS11" s="90"/>
      <c r="AT11" s="265"/>
      <c r="AU11" s="322"/>
      <c r="AV11" s="147" t="s">
        <v>67</v>
      </c>
      <c r="AW11" s="204">
        <v>12376</v>
      </c>
      <c r="AX11" s="38">
        <v>1420</v>
      </c>
      <c r="AY11" s="84">
        <v>0.11473820297349709</v>
      </c>
      <c r="AZ11" s="38">
        <v>10956</v>
      </c>
      <c r="BA11" s="84">
        <v>0.88526179702650287</v>
      </c>
      <c r="BB11" s="53">
        <v>6</v>
      </c>
      <c r="BC11" s="11" t="s">
        <v>102</v>
      </c>
      <c r="BD11" s="36">
        <f t="shared" si="19"/>
        <v>0.29661413637072864</v>
      </c>
      <c r="BE11" s="36">
        <f t="shared" si="20"/>
        <v>0.30512358814863316</v>
      </c>
      <c r="BF11" s="36">
        <f t="shared" si="21"/>
        <v>0.70338586362927136</v>
      </c>
      <c r="BG11" s="36">
        <f t="shared" si="22"/>
        <v>0.69487641185136684</v>
      </c>
      <c r="BH11" s="36">
        <f t="shared" si="23"/>
        <v>2.0209871745044693E-2</v>
      </c>
      <c r="BI11" s="36">
        <f t="shared" si="24"/>
        <v>1.8922254216371864E-2</v>
      </c>
      <c r="BJ11" s="36">
        <f t="shared" si="25"/>
        <v>0.97979012825495526</v>
      </c>
      <c r="BK11" s="36">
        <f t="shared" si="26"/>
        <v>0.98107774578362816</v>
      </c>
      <c r="BM11" s="76" t="s">
        <v>3</v>
      </c>
      <c r="BN11" s="36">
        <f t="shared" si="27"/>
        <v>0.24222891566265059</v>
      </c>
      <c r="BO11" s="36">
        <f t="shared" si="28"/>
        <v>0.24053293664909614</v>
      </c>
      <c r="BP11" s="192">
        <f t="shared" si="29"/>
        <v>0.10000000000000009</v>
      </c>
      <c r="BQ11" s="36">
        <f t="shared" si="30"/>
        <v>0.75777108433734941</v>
      </c>
      <c r="BR11" s="36">
        <f t="shared" si="31"/>
        <v>0.75946706335090386</v>
      </c>
      <c r="BS11" s="192">
        <f t="shared" si="32"/>
        <v>-0.10000000000000009</v>
      </c>
      <c r="BT11" s="36">
        <f t="shared" si="33"/>
        <v>4.1197502534820428E-2</v>
      </c>
      <c r="BU11" s="36">
        <f t="shared" si="34"/>
        <v>4.0734689278269197E-2</v>
      </c>
      <c r="BV11" s="192">
        <f t="shared" si="35"/>
        <v>0</v>
      </c>
      <c r="BW11" s="36">
        <f t="shared" si="36"/>
        <v>0.95880249746517954</v>
      </c>
      <c r="BX11" s="36">
        <f t="shared" si="37"/>
        <v>0.95926531072173082</v>
      </c>
      <c r="BY11" s="192">
        <f t="shared" si="38"/>
        <v>0</v>
      </c>
      <c r="BZ11" s="53"/>
      <c r="CA11" s="76" t="s">
        <v>3</v>
      </c>
      <c r="CB11" s="36">
        <f t="shared" si="39"/>
        <v>0.19584409620572871</v>
      </c>
      <c r="CC11" s="36">
        <f t="shared" si="40"/>
        <v>0.19262847847588738</v>
      </c>
      <c r="CD11" s="192">
        <f t="shared" si="41"/>
        <v>0.30000000000000027</v>
      </c>
      <c r="CE11" s="36">
        <f t="shared" si="42"/>
        <v>0.80415590379427127</v>
      </c>
      <c r="CF11" s="36">
        <f t="shared" si="43"/>
        <v>0.80737152152411262</v>
      </c>
      <c r="CG11" s="192">
        <f t="shared" si="44"/>
        <v>-0.30000000000000027</v>
      </c>
      <c r="CH11" s="36">
        <f t="shared" si="45"/>
        <v>1.7281807942984805E-2</v>
      </c>
      <c r="CI11" s="36">
        <f t="shared" si="46"/>
        <v>1.7546282428820951E-2</v>
      </c>
      <c r="CJ11" s="192">
        <f t="shared" si="47"/>
        <v>-9.9999999999999742E-2</v>
      </c>
      <c r="CK11" s="36">
        <f t="shared" si="48"/>
        <v>0.98271819205701516</v>
      </c>
      <c r="CL11" s="36">
        <f t="shared" si="49"/>
        <v>0.98245371757117905</v>
      </c>
      <c r="CM11" s="192">
        <f t="shared" si="50"/>
        <v>0.10000000000000009</v>
      </c>
      <c r="CN11" s="140">
        <v>0</v>
      </c>
    </row>
    <row r="12" spans="1:92" s="12" customFormat="1" ht="13.5" customHeight="1">
      <c r="B12" s="263">
        <v>3</v>
      </c>
      <c r="C12" s="320" t="s">
        <v>99</v>
      </c>
      <c r="D12" s="74" t="s">
        <v>134</v>
      </c>
      <c r="E12" s="93">
        <v>9</v>
      </c>
      <c r="F12" s="73">
        <v>2</v>
      </c>
      <c r="G12" s="71">
        <f t="shared" si="2"/>
        <v>0.22222222222222221</v>
      </c>
      <c r="H12" s="73">
        <v>7</v>
      </c>
      <c r="I12" s="71">
        <f t="shared" si="3"/>
        <v>0.77777777777777779</v>
      </c>
      <c r="J12" s="93">
        <v>25</v>
      </c>
      <c r="K12" s="73">
        <v>6</v>
      </c>
      <c r="L12" s="71">
        <f t="shared" si="4"/>
        <v>0.24</v>
      </c>
      <c r="M12" s="73">
        <v>19</v>
      </c>
      <c r="N12" s="71">
        <f t="shared" si="5"/>
        <v>0.76</v>
      </c>
      <c r="O12" s="93">
        <v>2088</v>
      </c>
      <c r="P12" s="73">
        <v>263</v>
      </c>
      <c r="Q12" s="71">
        <f t="shared" si="6"/>
        <v>0.12595785440613028</v>
      </c>
      <c r="R12" s="73">
        <v>1825</v>
      </c>
      <c r="S12" s="71">
        <f t="shared" si="7"/>
        <v>0.87404214559386972</v>
      </c>
      <c r="T12" s="93">
        <v>1602</v>
      </c>
      <c r="U12" s="73">
        <v>183</v>
      </c>
      <c r="V12" s="71">
        <f t="shared" si="8"/>
        <v>0.11423220973782772</v>
      </c>
      <c r="W12" s="73">
        <v>1419</v>
      </c>
      <c r="X12" s="71">
        <f t="shared" si="9"/>
        <v>0.88576779026217234</v>
      </c>
      <c r="Y12" s="93">
        <v>970</v>
      </c>
      <c r="Z12" s="73">
        <v>82</v>
      </c>
      <c r="AA12" s="71">
        <f t="shared" si="10"/>
        <v>8.4536082474226809E-2</v>
      </c>
      <c r="AB12" s="73">
        <v>888</v>
      </c>
      <c r="AC12" s="71">
        <f t="shared" si="11"/>
        <v>0.91546391752577316</v>
      </c>
      <c r="AD12" s="93">
        <v>480</v>
      </c>
      <c r="AE12" s="73">
        <v>33</v>
      </c>
      <c r="AF12" s="71">
        <f t="shared" si="12"/>
        <v>6.8750000000000006E-2</v>
      </c>
      <c r="AG12" s="73">
        <v>447</v>
      </c>
      <c r="AH12" s="71">
        <f t="shared" si="13"/>
        <v>0.93125000000000002</v>
      </c>
      <c r="AI12" s="93">
        <v>137</v>
      </c>
      <c r="AJ12" s="73">
        <v>5</v>
      </c>
      <c r="AK12" s="71">
        <f t="shared" si="14"/>
        <v>3.6496350364963501E-2</v>
      </c>
      <c r="AL12" s="73">
        <v>132</v>
      </c>
      <c r="AM12" s="71">
        <f t="shared" si="15"/>
        <v>0.96350364963503654</v>
      </c>
      <c r="AN12" s="93">
        <f t="shared" si="16"/>
        <v>5311</v>
      </c>
      <c r="AO12" s="73">
        <f t="shared" si="0"/>
        <v>574</v>
      </c>
      <c r="AP12" s="71">
        <f t="shared" si="17"/>
        <v>0.10807757484466202</v>
      </c>
      <c r="AQ12" s="72">
        <f t="shared" si="1"/>
        <v>4737</v>
      </c>
      <c r="AR12" s="71">
        <f t="shared" si="18"/>
        <v>0.89192242515533793</v>
      </c>
      <c r="AS12" s="90"/>
      <c r="AT12" s="263">
        <v>3</v>
      </c>
      <c r="AU12" s="320" t="s">
        <v>99</v>
      </c>
      <c r="AV12" s="11" t="s">
        <v>134</v>
      </c>
      <c r="AW12" s="204">
        <v>4997</v>
      </c>
      <c r="AX12" s="38">
        <v>477</v>
      </c>
      <c r="AY12" s="84">
        <v>9.5457274364618774E-2</v>
      </c>
      <c r="AZ12" s="38">
        <v>4520</v>
      </c>
      <c r="BA12" s="84">
        <v>0.90454272563538118</v>
      </c>
      <c r="BB12" s="53">
        <v>7</v>
      </c>
      <c r="BC12" s="11" t="s">
        <v>103</v>
      </c>
      <c r="BD12" s="36">
        <f t="shared" si="19"/>
        <v>0.25132049752939173</v>
      </c>
      <c r="BE12" s="36">
        <f t="shared" si="20"/>
        <v>0.24499089253187614</v>
      </c>
      <c r="BF12" s="36">
        <f t="shared" si="21"/>
        <v>0.74867950247060833</v>
      </c>
      <c r="BG12" s="36">
        <f t="shared" si="22"/>
        <v>0.75500910746812389</v>
      </c>
      <c r="BH12" s="36">
        <f t="shared" si="23"/>
        <v>8.1914205647768915E-3</v>
      </c>
      <c r="BI12" s="36">
        <f t="shared" si="24"/>
        <v>5.4335521847407742E-3</v>
      </c>
      <c r="BJ12" s="36">
        <f t="shared" si="25"/>
        <v>0.99180857943522316</v>
      </c>
      <c r="BK12" s="36">
        <f t="shared" si="26"/>
        <v>0.99456644781525927</v>
      </c>
      <c r="BM12" s="76" t="s">
        <v>39</v>
      </c>
      <c r="BN12" s="36">
        <f t="shared" si="27"/>
        <v>0.21146019860003257</v>
      </c>
      <c r="BO12" s="36">
        <f t="shared" si="28"/>
        <v>0.21541950113378686</v>
      </c>
      <c r="BP12" s="192">
        <f t="shared" si="29"/>
        <v>-0.40000000000000036</v>
      </c>
      <c r="BQ12" s="36">
        <f t="shared" si="30"/>
        <v>0.78853980139996749</v>
      </c>
      <c r="BR12" s="36">
        <f t="shared" si="31"/>
        <v>0.78458049886621317</v>
      </c>
      <c r="BS12" s="192">
        <f t="shared" si="32"/>
        <v>0.40000000000000036</v>
      </c>
      <c r="BT12" s="36">
        <f t="shared" si="33"/>
        <v>1.76278563656148E-2</v>
      </c>
      <c r="BU12" s="36">
        <f t="shared" si="34"/>
        <v>1.9036427732079905E-2</v>
      </c>
      <c r="BV12" s="192">
        <f t="shared" si="35"/>
        <v>-0.10000000000000009</v>
      </c>
      <c r="BW12" s="36">
        <f t="shared" si="36"/>
        <v>0.98237214363438519</v>
      </c>
      <c r="BX12" s="36">
        <f t="shared" si="37"/>
        <v>0.98096357226792008</v>
      </c>
      <c r="BY12" s="192">
        <f t="shared" si="38"/>
        <v>0.10000000000000009</v>
      </c>
      <c r="BZ12" s="53"/>
      <c r="CA12" s="76" t="s">
        <v>39</v>
      </c>
      <c r="CB12" s="36">
        <f t="shared" si="39"/>
        <v>0.19584409620572871</v>
      </c>
      <c r="CC12" s="36">
        <f t="shared" si="40"/>
        <v>0.19262847847588738</v>
      </c>
      <c r="CD12" s="192">
        <f t="shared" si="41"/>
        <v>0.30000000000000027</v>
      </c>
      <c r="CE12" s="36">
        <f t="shared" si="42"/>
        <v>0.80415590379427127</v>
      </c>
      <c r="CF12" s="36">
        <f t="shared" si="43"/>
        <v>0.80737152152411262</v>
      </c>
      <c r="CG12" s="192">
        <f t="shared" si="44"/>
        <v>-0.30000000000000027</v>
      </c>
      <c r="CH12" s="36">
        <f t="shared" si="45"/>
        <v>1.7281807942984805E-2</v>
      </c>
      <c r="CI12" s="36">
        <f t="shared" si="46"/>
        <v>1.7546282428820951E-2</v>
      </c>
      <c r="CJ12" s="192">
        <f t="shared" si="47"/>
        <v>-9.9999999999999742E-2</v>
      </c>
      <c r="CK12" s="36">
        <f t="shared" si="48"/>
        <v>0.98271819205701516</v>
      </c>
      <c r="CL12" s="36">
        <f t="shared" si="49"/>
        <v>0.98245371757117905</v>
      </c>
      <c r="CM12" s="192">
        <f t="shared" si="50"/>
        <v>0.10000000000000009</v>
      </c>
      <c r="CN12" s="140">
        <v>0</v>
      </c>
    </row>
    <row r="13" spans="1:92" s="12" customFormat="1" ht="13.5" customHeight="1">
      <c r="B13" s="264"/>
      <c r="C13" s="321"/>
      <c r="D13" s="64" t="s">
        <v>135</v>
      </c>
      <c r="E13" s="94">
        <v>2</v>
      </c>
      <c r="F13" s="63">
        <v>0</v>
      </c>
      <c r="G13" s="59">
        <f t="shared" si="2"/>
        <v>0</v>
      </c>
      <c r="H13" s="63">
        <v>2</v>
      </c>
      <c r="I13" s="59">
        <f t="shared" si="3"/>
        <v>1</v>
      </c>
      <c r="J13" s="94">
        <v>18</v>
      </c>
      <c r="K13" s="63">
        <v>0</v>
      </c>
      <c r="L13" s="59">
        <f t="shared" si="4"/>
        <v>0</v>
      </c>
      <c r="M13" s="63">
        <v>18</v>
      </c>
      <c r="N13" s="59">
        <f t="shared" si="5"/>
        <v>1</v>
      </c>
      <c r="O13" s="94">
        <v>1055</v>
      </c>
      <c r="P13" s="63">
        <v>39</v>
      </c>
      <c r="Q13" s="59">
        <f t="shared" si="6"/>
        <v>3.6966824644549763E-2</v>
      </c>
      <c r="R13" s="63">
        <v>1016</v>
      </c>
      <c r="S13" s="59">
        <f t="shared" si="7"/>
        <v>0.96303317535545019</v>
      </c>
      <c r="T13" s="94">
        <v>771</v>
      </c>
      <c r="U13" s="63">
        <v>22</v>
      </c>
      <c r="V13" s="59">
        <f t="shared" si="8"/>
        <v>2.8534370946822308E-2</v>
      </c>
      <c r="W13" s="63">
        <v>749</v>
      </c>
      <c r="X13" s="59">
        <f t="shared" si="9"/>
        <v>0.97146562905317768</v>
      </c>
      <c r="Y13" s="94">
        <v>636</v>
      </c>
      <c r="Z13" s="63">
        <v>17</v>
      </c>
      <c r="AA13" s="59">
        <f t="shared" si="10"/>
        <v>2.6729559748427674E-2</v>
      </c>
      <c r="AB13" s="63">
        <v>619</v>
      </c>
      <c r="AC13" s="59">
        <f t="shared" si="11"/>
        <v>0.97327044025157228</v>
      </c>
      <c r="AD13" s="94">
        <v>425</v>
      </c>
      <c r="AE13" s="63">
        <v>7</v>
      </c>
      <c r="AF13" s="59">
        <f t="shared" si="12"/>
        <v>1.6470588235294119E-2</v>
      </c>
      <c r="AG13" s="63">
        <v>418</v>
      </c>
      <c r="AH13" s="59">
        <f t="shared" si="13"/>
        <v>0.98352941176470587</v>
      </c>
      <c r="AI13" s="94">
        <v>195</v>
      </c>
      <c r="AJ13" s="63">
        <v>2</v>
      </c>
      <c r="AK13" s="59">
        <f t="shared" si="14"/>
        <v>1.0256410256410256E-2</v>
      </c>
      <c r="AL13" s="63">
        <v>193</v>
      </c>
      <c r="AM13" s="59">
        <f t="shared" si="15"/>
        <v>0.98974358974358978</v>
      </c>
      <c r="AN13" s="94">
        <f t="shared" si="16"/>
        <v>3102</v>
      </c>
      <c r="AO13" s="63">
        <f t="shared" si="0"/>
        <v>87</v>
      </c>
      <c r="AP13" s="59">
        <f t="shared" si="17"/>
        <v>2.8046421663442941E-2</v>
      </c>
      <c r="AQ13" s="62">
        <f t="shared" si="1"/>
        <v>3015</v>
      </c>
      <c r="AR13" s="59">
        <f t="shared" si="18"/>
        <v>0.97195357833655704</v>
      </c>
      <c r="AS13" s="90"/>
      <c r="AT13" s="264"/>
      <c r="AU13" s="321"/>
      <c r="AV13" s="11" t="s">
        <v>135</v>
      </c>
      <c r="AW13" s="204">
        <v>2889</v>
      </c>
      <c r="AX13" s="38">
        <v>78</v>
      </c>
      <c r="AY13" s="84">
        <v>2.6998961578400829E-2</v>
      </c>
      <c r="AZ13" s="38">
        <v>2811</v>
      </c>
      <c r="BA13" s="84">
        <v>0.97300103842159913</v>
      </c>
      <c r="BB13" s="53">
        <v>8</v>
      </c>
      <c r="BC13" s="11" t="s">
        <v>51</v>
      </c>
      <c r="BD13" s="36">
        <f t="shared" si="19"/>
        <v>8.757902566009669E-2</v>
      </c>
      <c r="BE13" s="36">
        <f t="shared" si="20"/>
        <v>8.7280790163273531E-2</v>
      </c>
      <c r="BF13" s="36">
        <f t="shared" si="21"/>
        <v>0.91242097433990332</v>
      </c>
      <c r="BG13" s="36">
        <f t="shared" si="22"/>
        <v>0.9127192098367265</v>
      </c>
      <c r="BH13" s="36">
        <f t="shared" si="23"/>
        <v>9.7348103390399471E-3</v>
      </c>
      <c r="BI13" s="36">
        <f t="shared" si="24"/>
        <v>1.2801755669348939E-2</v>
      </c>
      <c r="BJ13" s="36">
        <f t="shared" si="25"/>
        <v>0.99026518966096</v>
      </c>
      <c r="BK13" s="36">
        <f t="shared" si="26"/>
        <v>0.98719824433065106</v>
      </c>
      <c r="BM13" s="76" t="s">
        <v>7</v>
      </c>
      <c r="BN13" s="36">
        <f t="shared" si="27"/>
        <v>0.17727297137640299</v>
      </c>
      <c r="BO13" s="36">
        <f t="shared" si="28"/>
        <v>0.17628607277289837</v>
      </c>
      <c r="BP13" s="192">
        <f t="shared" si="29"/>
        <v>0.10000000000000009</v>
      </c>
      <c r="BQ13" s="36">
        <f t="shared" si="30"/>
        <v>0.82272702862359703</v>
      </c>
      <c r="BR13" s="36">
        <f t="shared" si="31"/>
        <v>0.82371392722710168</v>
      </c>
      <c r="BS13" s="192">
        <f t="shared" si="32"/>
        <v>-0.10000000000000009</v>
      </c>
      <c r="BT13" s="36">
        <f t="shared" si="33"/>
        <v>1.7555705604321403E-2</v>
      </c>
      <c r="BU13" s="36">
        <f t="shared" si="34"/>
        <v>1.8918210415938483E-2</v>
      </c>
      <c r="BV13" s="192">
        <f t="shared" si="35"/>
        <v>-0.10000000000000009</v>
      </c>
      <c r="BW13" s="36">
        <f t="shared" si="36"/>
        <v>0.9824442943956786</v>
      </c>
      <c r="BX13" s="36">
        <f t="shared" si="37"/>
        <v>0.98108178958406156</v>
      </c>
      <c r="BY13" s="192">
        <f t="shared" si="38"/>
        <v>0.10000000000000009</v>
      </c>
      <c r="BZ13" s="53"/>
      <c r="CA13" s="76" t="s">
        <v>7</v>
      </c>
      <c r="CB13" s="36">
        <f t="shared" si="39"/>
        <v>0.19584409620572871</v>
      </c>
      <c r="CC13" s="36">
        <f t="shared" si="40"/>
        <v>0.19262847847588738</v>
      </c>
      <c r="CD13" s="192">
        <f t="shared" si="41"/>
        <v>0.30000000000000027</v>
      </c>
      <c r="CE13" s="36">
        <f t="shared" si="42"/>
        <v>0.80415590379427127</v>
      </c>
      <c r="CF13" s="36">
        <f t="shared" si="43"/>
        <v>0.80737152152411262</v>
      </c>
      <c r="CG13" s="192">
        <f t="shared" si="44"/>
        <v>-0.30000000000000027</v>
      </c>
      <c r="CH13" s="36">
        <f t="shared" si="45"/>
        <v>1.7281807942984805E-2</v>
      </c>
      <c r="CI13" s="36">
        <f t="shared" si="46"/>
        <v>1.7546282428820951E-2</v>
      </c>
      <c r="CJ13" s="192">
        <f t="shared" si="47"/>
        <v>-9.9999999999999742E-2</v>
      </c>
      <c r="CK13" s="36">
        <f t="shared" si="48"/>
        <v>0.98271819205701516</v>
      </c>
      <c r="CL13" s="36">
        <f t="shared" si="49"/>
        <v>0.98245371757117905</v>
      </c>
      <c r="CM13" s="192">
        <f t="shared" si="50"/>
        <v>0.10000000000000009</v>
      </c>
      <c r="CN13" s="140">
        <v>0</v>
      </c>
    </row>
    <row r="14" spans="1:92" s="12" customFormat="1" ht="13.5" customHeight="1">
      <c r="B14" s="265"/>
      <c r="C14" s="322"/>
      <c r="D14" s="70" t="s">
        <v>67</v>
      </c>
      <c r="E14" s="95">
        <v>11</v>
      </c>
      <c r="F14" s="69">
        <v>2</v>
      </c>
      <c r="G14" s="13">
        <f t="shared" si="2"/>
        <v>0.18181818181818182</v>
      </c>
      <c r="H14" s="69">
        <v>9</v>
      </c>
      <c r="I14" s="13">
        <f t="shared" si="3"/>
        <v>0.81818181818181823</v>
      </c>
      <c r="J14" s="95">
        <v>43</v>
      </c>
      <c r="K14" s="69">
        <v>6</v>
      </c>
      <c r="L14" s="13">
        <f t="shared" si="4"/>
        <v>0.13953488372093023</v>
      </c>
      <c r="M14" s="69">
        <v>37</v>
      </c>
      <c r="N14" s="13">
        <f t="shared" si="5"/>
        <v>0.86046511627906974</v>
      </c>
      <c r="O14" s="95">
        <v>3143</v>
      </c>
      <c r="P14" s="69">
        <v>302</v>
      </c>
      <c r="Q14" s="13">
        <f t="shared" si="6"/>
        <v>9.6086541520839966E-2</v>
      </c>
      <c r="R14" s="69">
        <v>2841</v>
      </c>
      <c r="S14" s="13">
        <f t="shared" si="7"/>
        <v>0.90391345847916005</v>
      </c>
      <c r="T14" s="95">
        <v>2373</v>
      </c>
      <c r="U14" s="69">
        <v>205</v>
      </c>
      <c r="V14" s="13">
        <f t="shared" si="8"/>
        <v>8.6388537715971339E-2</v>
      </c>
      <c r="W14" s="69">
        <v>2168</v>
      </c>
      <c r="X14" s="13">
        <f t="shared" si="9"/>
        <v>0.91361146228402867</v>
      </c>
      <c r="Y14" s="95">
        <v>1606</v>
      </c>
      <c r="Z14" s="69">
        <v>99</v>
      </c>
      <c r="AA14" s="13">
        <f t="shared" si="10"/>
        <v>6.1643835616438353E-2</v>
      </c>
      <c r="AB14" s="69">
        <v>1507</v>
      </c>
      <c r="AC14" s="13">
        <f t="shared" si="11"/>
        <v>0.93835616438356162</v>
      </c>
      <c r="AD14" s="95">
        <v>905</v>
      </c>
      <c r="AE14" s="69">
        <v>40</v>
      </c>
      <c r="AF14" s="13">
        <f t="shared" si="12"/>
        <v>4.4198895027624308E-2</v>
      </c>
      <c r="AG14" s="69">
        <v>865</v>
      </c>
      <c r="AH14" s="13">
        <f t="shared" si="13"/>
        <v>0.95580110497237569</v>
      </c>
      <c r="AI14" s="95">
        <v>332</v>
      </c>
      <c r="AJ14" s="69">
        <v>7</v>
      </c>
      <c r="AK14" s="13">
        <f t="shared" si="14"/>
        <v>2.1084337349397589E-2</v>
      </c>
      <c r="AL14" s="69">
        <v>325</v>
      </c>
      <c r="AM14" s="13">
        <f t="shared" si="15"/>
        <v>0.97891566265060237</v>
      </c>
      <c r="AN14" s="95">
        <f t="shared" si="16"/>
        <v>8413</v>
      </c>
      <c r="AO14" s="69">
        <f t="shared" si="0"/>
        <v>661</v>
      </c>
      <c r="AP14" s="13">
        <f t="shared" si="17"/>
        <v>7.8568881492927609E-2</v>
      </c>
      <c r="AQ14" s="33">
        <f t="shared" si="1"/>
        <v>7752</v>
      </c>
      <c r="AR14" s="13">
        <f t="shared" si="18"/>
        <v>0.92143111850707238</v>
      </c>
      <c r="AS14" s="90"/>
      <c r="AT14" s="265"/>
      <c r="AU14" s="322"/>
      <c r="AV14" s="147" t="s">
        <v>67</v>
      </c>
      <c r="AW14" s="204">
        <v>7886</v>
      </c>
      <c r="AX14" s="38">
        <v>555</v>
      </c>
      <c r="AY14" s="84">
        <v>7.0377884859244233E-2</v>
      </c>
      <c r="AZ14" s="38">
        <v>7331</v>
      </c>
      <c r="BA14" s="84">
        <v>0.92962211514075577</v>
      </c>
      <c r="BB14" s="53">
        <v>9</v>
      </c>
      <c r="BC14" s="11" t="s">
        <v>104</v>
      </c>
      <c r="BD14" s="36">
        <f t="shared" si="19"/>
        <v>0.17964731814842028</v>
      </c>
      <c r="BE14" s="36">
        <f t="shared" si="20"/>
        <v>0.17413322945072068</v>
      </c>
      <c r="BF14" s="36">
        <f t="shared" si="21"/>
        <v>0.82035268185157972</v>
      </c>
      <c r="BG14" s="36">
        <f t="shared" si="22"/>
        <v>0.82586677054927926</v>
      </c>
      <c r="BH14" s="36">
        <f t="shared" si="23"/>
        <v>2.2912621359223301E-2</v>
      </c>
      <c r="BI14" s="36">
        <f t="shared" si="24"/>
        <v>2.8460543337645538E-2</v>
      </c>
      <c r="BJ14" s="36">
        <f t="shared" si="25"/>
        <v>0.97708737864077666</v>
      </c>
      <c r="BK14" s="36">
        <f t="shared" si="26"/>
        <v>0.97153945666235442</v>
      </c>
      <c r="BM14" s="76" t="s">
        <v>40</v>
      </c>
      <c r="BN14" s="36">
        <f t="shared" si="27"/>
        <v>0.20785286819442417</v>
      </c>
      <c r="BO14" s="36">
        <f t="shared" si="28"/>
        <v>0.23657744081695806</v>
      </c>
      <c r="BP14" s="192">
        <f t="shared" si="29"/>
        <v>-2.9</v>
      </c>
      <c r="BQ14" s="36">
        <f t="shared" si="30"/>
        <v>0.79214713180557583</v>
      </c>
      <c r="BR14" s="36">
        <f t="shared" si="31"/>
        <v>0.76342255918304192</v>
      </c>
      <c r="BS14" s="192">
        <f t="shared" si="32"/>
        <v>2.9000000000000026</v>
      </c>
      <c r="BT14" s="36">
        <f t="shared" si="33"/>
        <v>2.5688693594727058E-2</v>
      </c>
      <c r="BU14" s="36">
        <f t="shared" si="34"/>
        <v>2.8348688873139617E-2</v>
      </c>
      <c r="BV14" s="192">
        <f t="shared" si="35"/>
        <v>-0.20000000000000018</v>
      </c>
      <c r="BW14" s="36">
        <f t="shared" si="36"/>
        <v>0.97431130640527297</v>
      </c>
      <c r="BX14" s="36">
        <f t="shared" si="37"/>
        <v>0.97165131112686043</v>
      </c>
      <c r="BY14" s="192">
        <f t="shared" si="38"/>
        <v>0.20000000000000018</v>
      </c>
      <c r="BZ14" s="53"/>
      <c r="CA14" s="76" t="s">
        <v>40</v>
      </c>
      <c r="CB14" s="36">
        <f t="shared" si="39"/>
        <v>0.19584409620572871</v>
      </c>
      <c r="CC14" s="36">
        <f t="shared" si="40"/>
        <v>0.19262847847588738</v>
      </c>
      <c r="CD14" s="192">
        <f t="shared" si="41"/>
        <v>0.30000000000000027</v>
      </c>
      <c r="CE14" s="36">
        <f t="shared" si="42"/>
        <v>0.80415590379427127</v>
      </c>
      <c r="CF14" s="36">
        <f t="shared" si="43"/>
        <v>0.80737152152411262</v>
      </c>
      <c r="CG14" s="192">
        <f t="shared" si="44"/>
        <v>-0.30000000000000027</v>
      </c>
      <c r="CH14" s="36">
        <f t="shared" si="45"/>
        <v>1.7281807942984805E-2</v>
      </c>
      <c r="CI14" s="36">
        <f t="shared" si="46"/>
        <v>1.7546282428820951E-2</v>
      </c>
      <c r="CJ14" s="192">
        <f t="shared" si="47"/>
        <v>-9.9999999999999742E-2</v>
      </c>
      <c r="CK14" s="36">
        <f t="shared" si="48"/>
        <v>0.98271819205701516</v>
      </c>
      <c r="CL14" s="36">
        <f t="shared" si="49"/>
        <v>0.98245371757117905</v>
      </c>
      <c r="CM14" s="192">
        <f t="shared" si="50"/>
        <v>0.10000000000000009</v>
      </c>
      <c r="CN14" s="140">
        <v>0</v>
      </c>
    </row>
    <row r="15" spans="1:92" s="12" customFormat="1" ht="13.5" customHeight="1">
      <c r="B15" s="263">
        <v>4</v>
      </c>
      <c r="C15" s="320" t="s">
        <v>100</v>
      </c>
      <c r="D15" s="74" t="s">
        <v>134</v>
      </c>
      <c r="E15" s="93">
        <v>9</v>
      </c>
      <c r="F15" s="73">
        <v>0</v>
      </c>
      <c r="G15" s="71">
        <f t="shared" si="2"/>
        <v>0</v>
      </c>
      <c r="H15" s="73">
        <v>9</v>
      </c>
      <c r="I15" s="71">
        <f t="shared" si="3"/>
        <v>1</v>
      </c>
      <c r="J15" s="93">
        <v>33</v>
      </c>
      <c r="K15" s="73">
        <v>2</v>
      </c>
      <c r="L15" s="71">
        <f t="shared" si="4"/>
        <v>6.0606060606060608E-2</v>
      </c>
      <c r="M15" s="73">
        <v>31</v>
      </c>
      <c r="N15" s="71">
        <f t="shared" si="5"/>
        <v>0.93939393939393945</v>
      </c>
      <c r="O15" s="93">
        <v>1946</v>
      </c>
      <c r="P15" s="73">
        <v>199</v>
      </c>
      <c r="Q15" s="71">
        <f t="shared" si="6"/>
        <v>0.10226104830421377</v>
      </c>
      <c r="R15" s="73">
        <v>1747</v>
      </c>
      <c r="S15" s="71">
        <f t="shared" si="7"/>
        <v>0.89773895169578621</v>
      </c>
      <c r="T15" s="93">
        <v>1680</v>
      </c>
      <c r="U15" s="73">
        <v>186</v>
      </c>
      <c r="V15" s="71">
        <f t="shared" si="8"/>
        <v>0.11071428571428571</v>
      </c>
      <c r="W15" s="73">
        <v>1494</v>
      </c>
      <c r="X15" s="71">
        <f t="shared" si="9"/>
        <v>0.88928571428571423</v>
      </c>
      <c r="Y15" s="93">
        <v>1020</v>
      </c>
      <c r="Z15" s="73">
        <v>83</v>
      </c>
      <c r="AA15" s="71">
        <f t="shared" si="10"/>
        <v>8.1372549019607845E-2</v>
      </c>
      <c r="AB15" s="73">
        <v>937</v>
      </c>
      <c r="AC15" s="71">
        <f t="shared" si="11"/>
        <v>0.91862745098039211</v>
      </c>
      <c r="AD15" s="93">
        <v>397</v>
      </c>
      <c r="AE15" s="73">
        <v>30</v>
      </c>
      <c r="AF15" s="71">
        <f t="shared" si="12"/>
        <v>7.5566750629722929E-2</v>
      </c>
      <c r="AG15" s="73">
        <v>367</v>
      </c>
      <c r="AH15" s="71">
        <f t="shared" si="13"/>
        <v>0.92443324937027704</v>
      </c>
      <c r="AI15" s="93">
        <v>108</v>
      </c>
      <c r="AJ15" s="73">
        <v>2</v>
      </c>
      <c r="AK15" s="71">
        <f t="shared" si="14"/>
        <v>1.8518518518518517E-2</v>
      </c>
      <c r="AL15" s="73">
        <v>106</v>
      </c>
      <c r="AM15" s="71">
        <f t="shared" si="15"/>
        <v>0.98148148148148151</v>
      </c>
      <c r="AN15" s="93">
        <f t="shared" si="16"/>
        <v>5193</v>
      </c>
      <c r="AO15" s="73">
        <f t="shared" si="0"/>
        <v>502</v>
      </c>
      <c r="AP15" s="71">
        <f t="shared" si="17"/>
        <v>9.6668592335836703E-2</v>
      </c>
      <c r="AQ15" s="72">
        <f t="shared" si="1"/>
        <v>4691</v>
      </c>
      <c r="AR15" s="71">
        <f t="shared" si="18"/>
        <v>0.90333140766416331</v>
      </c>
      <c r="AS15" s="90"/>
      <c r="AT15" s="263">
        <v>4</v>
      </c>
      <c r="AU15" s="320" t="s">
        <v>100</v>
      </c>
      <c r="AV15" s="11" t="s">
        <v>134</v>
      </c>
      <c r="AW15" s="204">
        <v>4866</v>
      </c>
      <c r="AX15" s="38">
        <v>483</v>
      </c>
      <c r="AY15" s="84">
        <v>9.9260172626387172E-2</v>
      </c>
      <c r="AZ15" s="38">
        <v>4383</v>
      </c>
      <c r="BA15" s="84">
        <v>0.9007398273736128</v>
      </c>
      <c r="BB15" s="53">
        <v>10</v>
      </c>
      <c r="BC15" s="11" t="s">
        <v>52</v>
      </c>
      <c r="BD15" s="36">
        <f t="shared" si="19"/>
        <v>0.22347417840375586</v>
      </c>
      <c r="BE15" s="36">
        <f t="shared" si="20"/>
        <v>0.21673758865248227</v>
      </c>
      <c r="BF15" s="36">
        <f t="shared" si="21"/>
        <v>0.77652582159624417</v>
      </c>
      <c r="BG15" s="36">
        <f t="shared" si="22"/>
        <v>0.78326241134751773</v>
      </c>
      <c r="BH15" s="36">
        <f t="shared" si="23"/>
        <v>1.1818181818181818E-2</v>
      </c>
      <c r="BI15" s="36">
        <f t="shared" si="24"/>
        <v>1.066925315227934E-2</v>
      </c>
      <c r="BJ15" s="36">
        <f t="shared" si="25"/>
        <v>0.98818181818181816</v>
      </c>
      <c r="BK15" s="36">
        <f t="shared" si="26"/>
        <v>0.98933074684772071</v>
      </c>
      <c r="BM15" s="76" t="s">
        <v>11</v>
      </c>
      <c r="BN15" s="36">
        <f t="shared" si="27"/>
        <v>0.20705775901070728</v>
      </c>
      <c r="BO15" s="36">
        <f t="shared" si="28"/>
        <v>0.22554239847413177</v>
      </c>
      <c r="BP15" s="192">
        <f t="shared" si="29"/>
        <v>-1.9000000000000017</v>
      </c>
      <c r="BQ15" s="36">
        <f t="shared" si="30"/>
        <v>0.79294224098929267</v>
      </c>
      <c r="BR15" s="36">
        <f t="shared" si="31"/>
        <v>0.77445760152586829</v>
      </c>
      <c r="BS15" s="192">
        <f t="shared" si="32"/>
        <v>1.9000000000000017</v>
      </c>
      <c r="BT15" s="36">
        <f t="shared" si="33"/>
        <v>1.860009789525208E-2</v>
      </c>
      <c r="BU15" s="36">
        <f t="shared" si="34"/>
        <v>1.7800511508951407E-2</v>
      </c>
      <c r="BV15" s="192">
        <f t="shared" si="35"/>
        <v>0.10000000000000009</v>
      </c>
      <c r="BW15" s="36">
        <f t="shared" si="36"/>
        <v>0.98139990210474792</v>
      </c>
      <c r="BX15" s="36">
        <f t="shared" si="37"/>
        <v>0.98219948849104854</v>
      </c>
      <c r="BY15" s="192">
        <f t="shared" si="38"/>
        <v>-0.10000000000000009</v>
      </c>
      <c r="BZ15" s="53"/>
      <c r="CA15" s="76" t="s">
        <v>11</v>
      </c>
      <c r="CB15" s="36">
        <f t="shared" si="39"/>
        <v>0.19584409620572871</v>
      </c>
      <c r="CC15" s="36">
        <f t="shared" si="40"/>
        <v>0.19262847847588738</v>
      </c>
      <c r="CD15" s="192">
        <f t="shared" si="41"/>
        <v>0.30000000000000027</v>
      </c>
      <c r="CE15" s="36">
        <f t="shared" si="42"/>
        <v>0.80415590379427127</v>
      </c>
      <c r="CF15" s="36">
        <f t="shared" si="43"/>
        <v>0.80737152152411262</v>
      </c>
      <c r="CG15" s="192">
        <f t="shared" si="44"/>
        <v>-0.30000000000000027</v>
      </c>
      <c r="CH15" s="36">
        <f t="shared" si="45"/>
        <v>1.7281807942984805E-2</v>
      </c>
      <c r="CI15" s="36">
        <f t="shared" si="46"/>
        <v>1.7546282428820951E-2</v>
      </c>
      <c r="CJ15" s="192">
        <f t="shared" si="47"/>
        <v>-9.9999999999999742E-2</v>
      </c>
      <c r="CK15" s="36">
        <f t="shared" si="48"/>
        <v>0.98271819205701516</v>
      </c>
      <c r="CL15" s="36">
        <f t="shared" si="49"/>
        <v>0.98245371757117905</v>
      </c>
      <c r="CM15" s="192">
        <f t="shared" si="50"/>
        <v>0.10000000000000009</v>
      </c>
      <c r="CN15" s="140">
        <v>0</v>
      </c>
    </row>
    <row r="16" spans="1:92" s="12" customFormat="1" ht="13.5" customHeight="1">
      <c r="B16" s="264"/>
      <c r="C16" s="321"/>
      <c r="D16" s="64" t="s">
        <v>135</v>
      </c>
      <c r="E16" s="94">
        <v>5</v>
      </c>
      <c r="F16" s="63">
        <v>0</v>
      </c>
      <c r="G16" s="59">
        <f t="shared" si="2"/>
        <v>0</v>
      </c>
      <c r="H16" s="63">
        <v>5</v>
      </c>
      <c r="I16" s="59">
        <f t="shared" si="3"/>
        <v>1</v>
      </c>
      <c r="J16" s="94">
        <v>20</v>
      </c>
      <c r="K16" s="63">
        <v>0</v>
      </c>
      <c r="L16" s="59">
        <f t="shared" si="4"/>
        <v>0</v>
      </c>
      <c r="M16" s="63">
        <v>20</v>
      </c>
      <c r="N16" s="59">
        <f t="shared" si="5"/>
        <v>1</v>
      </c>
      <c r="O16" s="94">
        <v>1434</v>
      </c>
      <c r="P16" s="63">
        <v>21</v>
      </c>
      <c r="Q16" s="59">
        <f t="shared" si="6"/>
        <v>1.4644351464435146E-2</v>
      </c>
      <c r="R16" s="63">
        <v>1413</v>
      </c>
      <c r="S16" s="59">
        <f t="shared" si="7"/>
        <v>0.9853556485355649</v>
      </c>
      <c r="T16" s="94">
        <v>1138</v>
      </c>
      <c r="U16" s="63">
        <v>20</v>
      </c>
      <c r="V16" s="59">
        <f t="shared" si="8"/>
        <v>1.7574692442882251E-2</v>
      </c>
      <c r="W16" s="63">
        <v>1118</v>
      </c>
      <c r="X16" s="59">
        <f t="shared" si="9"/>
        <v>0.98242530755711777</v>
      </c>
      <c r="Y16" s="94">
        <v>906</v>
      </c>
      <c r="Z16" s="63">
        <v>10</v>
      </c>
      <c r="AA16" s="59">
        <f t="shared" si="10"/>
        <v>1.1037527593818985E-2</v>
      </c>
      <c r="AB16" s="63">
        <v>896</v>
      </c>
      <c r="AC16" s="59">
        <f t="shared" si="11"/>
        <v>0.98896247240618107</v>
      </c>
      <c r="AD16" s="94">
        <v>475</v>
      </c>
      <c r="AE16" s="63">
        <v>3</v>
      </c>
      <c r="AF16" s="59">
        <f t="shared" si="12"/>
        <v>6.3157894736842104E-3</v>
      </c>
      <c r="AG16" s="63">
        <v>472</v>
      </c>
      <c r="AH16" s="59">
        <f t="shared" si="13"/>
        <v>0.99368421052631584</v>
      </c>
      <c r="AI16" s="94">
        <v>257</v>
      </c>
      <c r="AJ16" s="63">
        <v>1</v>
      </c>
      <c r="AK16" s="59">
        <f t="shared" si="14"/>
        <v>3.8910505836575876E-3</v>
      </c>
      <c r="AL16" s="63">
        <v>256</v>
      </c>
      <c r="AM16" s="59">
        <f t="shared" si="15"/>
        <v>0.99610894941634243</v>
      </c>
      <c r="AN16" s="94">
        <f t="shared" si="16"/>
        <v>4235</v>
      </c>
      <c r="AO16" s="63">
        <f t="shared" si="0"/>
        <v>55</v>
      </c>
      <c r="AP16" s="59">
        <f t="shared" si="17"/>
        <v>1.2987012987012988E-2</v>
      </c>
      <c r="AQ16" s="62">
        <f t="shared" si="1"/>
        <v>4180</v>
      </c>
      <c r="AR16" s="59">
        <f t="shared" si="18"/>
        <v>0.98701298701298701</v>
      </c>
      <c r="AS16" s="90"/>
      <c r="AT16" s="264"/>
      <c r="AU16" s="321"/>
      <c r="AV16" s="11" t="s">
        <v>135</v>
      </c>
      <c r="AW16" s="204">
        <v>4052</v>
      </c>
      <c r="AX16" s="38">
        <v>52</v>
      </c>
      <c r="AY16" s="84">
        <v>1.2833168805528134E-2</v>
      </c>
      <c r="AZ16" s="38">
        <v>4000</v>
      </c>
      <c r="BA16" s="84">
        <v>0.98716683119447191</v>
      </c>
      <c r="BB16" s="53">
        <v>11</v>
      </c>
      <c r="BC16" s="11" t="s">
        <v>53</v>
      </c>
      <c r="BD16" s="36">
        <f t="shared" si="19"/>
        <v>0.17905544147843944</v>
      </c>
      <c r="BE16" s="36">
        <f t="shared" si="20"/>
        <v>0.17538248768260006</v>
      </c>
      <c r="BF16" s="36">
        <f t="shared" si="21"/>
        <v>0.82094455852156056</v>
      </c>
      <c r="BG16" s="36">
        <f t="shared" si="22"/>
        <v>0.82461751231739999</v>
      </c>
      <c r="BH16" s="36">
        <f t="shared" si="23"/>
        <v>1.7697272537997084E-2</v>
      </c>
      <c r="BI16" s="36">
        <f t="shared" si="24"/>
        <v>1.637892872952634E-2</v>
      </c>
      <c r="BJ16" s="36">
        <f t="shared" si="25"/>
        <v>0.98230272746200287</v>
      </c>
      <c r="BK16" s="36">
        <f t="shared" si="26"/>
        <v>0.98362107127047371</v>
      </c>
      <c r="BM16" s="76" t="s">
        <v>12</v>
      </c>
      <c r="BN16" s="36">
        <f t="shared" si="27"/>
        <v>0.14221102944955544</v>
      </c>
      <c r="BO16" s="36">
        <f t="shared" si="28"/>
        <v>0.1161378388166142</v>
      </c>
      <c r="BP16" s="192">
        <f t="shared" si="29"/>
        <v>2.5999999999999983</v>
      </c>
      <c r="BQ16" s="36">
        <f t="shared" si="30"/>
        <v>0.85778897055044456</v>
      </c>
      <c r="BR16" s="36">
        <f t="shared" si="31"/>
        <v>0.88386216118338579</v>
      </c>
      <c r="BS16" s="192">
        <f t="shared" si="32"/>
        <v>-2.6000000000000023</v>
      </c>
      <c r="BT16" s="36">
        <f t="shared" si="33"/>
        <v>2.2733476311171768E-2</v>
      </c>
      <c r="BU16" s="36">
        <f t="shared" si="34"/>
        <v>1.5629383240492126E-2</v>
      </c>
      <c r="BV16" s="192">
        <f t="shared" si="35"/>
        <v>0.7</v>
      </c>
      <c r="BW16" s="36">
        <f t="shared" si="36"/>
        <v>0.97726652368882827</v>
      </c>
      <c r="BX16" s="36">
        <f t="shared" si="37"/>
        <v>0.98437061675950788</v>
      </c>
      <c r="BY16" s="192">
        <f t="shared" si="38"/>
        <v>-0.70000000000000062</v>
      </c>
      <c r="BZ16" s="53"/>
      <c r="CA16" s="76" t="s">
        <v>12</v>
      </c>
      <c r="CB16" s="36">
        <f t="shared" si="39"/>
        <v>0.19584409620572871</v>
      </c>
      <c r="CC16" s="36">
        <f t="shared" si="40"/>
        <v>0.19262847847588738</v>
      </c>
      <c r="CD16" s="192">
        <f t="shared" si="41"/>
        <v>0.30000000000000027</v>
      </c>
      <c r="CE16" s="36">
        <f t="shared" si="42"/>
        <v>0.80415590379427127</v>
      </c>
      <c r="CF16" s="36">
        <f t="shared" si="43"/>
        <v>0.80737152152411262</v>
      </c>
      <c r="CG16" s="192">
        <f t="shared" si="44"/>
        <v>-0.30000000000000027</v>
      </c>
      <c r="CH16" s="36">
        <f t="shared" si="45"/>
        <v>1.7281807942984805E-2</v>
      </c>
      <c r="CI16" s="36">
        <f t="shared" si="46"/>
        <v>1.7546282428820951E-2</v>
      </c>
      <c r="CJ16" s="192">
        <f t="shared" si="47"/>
        <v>-9.9999999999999742E-2</v>
      </c>
      <c r="CK16" s="36">
        <f t="shared" si="48"/>
        <v>0.98271819205701516</v>
      </c>
      <c r="CL16" s="36">
        <f t="shared" si="49"/>
        <v>0.98245371757117905</v>
      </c>
      <c r="CM16" s="192">
        <f t="shared" si="50"/>
        <v>0.10000000000000009</v>
      </c>
      <c r="CN16" s="140">
        <v>0</v>
      </c>
    </row>
    <row r="17" spans="2:92" s="12" customFormat="1" ht="13.5" customHeight="1">
      <c r="B17" s="265"/>
      <c r="C17" s="322"/>
      <c r="D17" s="70" t="s">
        <v>67</v>
      </c>
      <c r="E17" s="95">
        <v>14</v>
      </c>
      <c r="F17" s="69">
        <v>0</v>
      </c>
      <c r="G17" s="13">
        <f t="shared" si="2"/>
        <v>0</v>
      </c>
      <c r="H17" s="69">
        <v>14</v>
      </c>
      <c r="I17" s="13">
        <f t="shared" si="3"/>
        <v>1</v>
      </c>
      <c r="J17" s="95">
        <v>53</v>
      </c>
      <c r="K17" s="69">
        <v>2</v>
      </c>
      <c r="L17" s="13">
        <f t="shared" si="4"/>
        <v>3.7735849056603772E-2</v>
      </c>
      <c r="M17" s="69">
        <v>51</v>
      </c>
      <c r="N17" s="13">
        <f t="shared" si="5"/>
        <v>0.96226415094339623</v>
      </c>
      <c r="O17" s="95">
        <v>3380</v>
      </c>
      <c r="P17" s="69">
        <v>220</v>
      </c>
      <c r="Q17" s="13">
        <f t="shared" si="6"/>
        <v>6.5088757396449703E-2</v>
      </c>
      <c r="R17" s="69">
        <v>3160</v>
      </c>
      <c r="S17" s="13">
        <f t="shared" si="7"/>
        <v>0.9349112426035503</v>
      </c>
      <c r="T17" s="95">
        <v>2818</v>
      </c>
      <c r="U17" s="69">
        <v>206</v>
      </c>
      <c r="V17" s="13">
        <f t="shared" si="8"/>
        <v>7.3101490418736689E-2</v>
      </c>
      <c r="W17" s="69">
        <v>2612</v>
      </c>
      <c r="X17" s="13">
        <f t="shared" si="9"/>
        <v>0.9268985095812633</v>
      </c>
      <c r="Y17" s="95">
        <v>1926</v>
      </c>
      <c r="Z17" s="69">
        <v>93</v>
      </c>
      <c r="AA17" s="13">
        <f t="shared" si="10"/>
        <v>4.8286604361370715E-2</v>
      </c>
      <c r="AB17" s="69">
        <v>1833</v>
      </c>
      <c r="AC17" s="13">
        <f t="shared" si="11"/>
        <v>0.95171339563862933</v>
      </c>
      <c r="AD17" s="95">
        <v>872</v>
      </c>
      <c r="AE17" s="69">
        <v>33</v>
      </c>
      <c r="AF17" s="13">
        <f t="shared" si="12"/>
        <v>3.7844036697247709E-2</v>
      </c>
      <c r="AG17" s="69">
        <v>839</v>
      </c>
      <c r="AH17" s="13">
        <f t="shared" si="13"/>
        <v>0.96215596330275233</v>
      </c>
      <c r="AI17" s="95">
        <v>365</v>
      </c>
      <c r="AJ17" s="69">
        <v>3</v>
      </c>
      <c r="AK17" s="13">
        <f t="shared" si="14"/>
        <v>8.21917808219178E-3</v>
      </c>
      <c r="AL17" s="69">
        <v>362</v>
      </c>
      <c r="AM17" s="13">
        <f t="shared" si="15"/>
        <v>0.99178082191780825</v>
      </c>
      <c r="AN17" s="95">
        <f t="shared" si="16"/>
        <v>9428</v>
      </c>
      <c r="AO17" s="69">
        <f t="shared" si="0"/>
        <v>557</v>
      </c>
      <c r="AP17" s="13">
        <f t="shared" si="17"/>
        <v>5.9079338141705559E-2</v>
      </c>
      <c r="AQ17" s="33">
        <f t="shared" si="1"/>
        <v>8871</v>
      </c>
      <c r="AR17" s="13">
        <f t="shared" si="18"/>
        <v>0.94092066185829448</v>
      </c>
      <c r="AS17" s="90"/>
      <c r="AT17" s="265"/>
      <c r="AU17" s="322"/>
      <c r="AV17" s="147" t="s">
        <v>67</v>
      </c>
      <c r="AW17" s="204">
        <v>8918</v>
      </c>
      <c r="AX17" s="38">
        <v>535</v>
      </c>
      <c r="AY17" s="84">
        <v>5.9991029378784484E-2</v>
      </c>
      <c r="AZ17" s="38">
        <v>8383</v>
      </c>
      <c r="BA17" s="84">
        <v>0.94000897062121547</v>
      </c>
      <c r="BB17" s="53">
        <v>12</v>
      </c>
      <c r="BC17" s="11" t="s">
        <v>105</v>
      </c>
      <c r="BD17" s="36">
        <f t="shared" si="19"/>
        <v>0.25949467662482123</v>
      </c>
      <c r="BE17" s="36">
        <f t="shared" si="20"/>
        <v>0.24322033898305084</v>
      </c>
      <c r="BF17" s="36">
        <f t="shared" si="21"/>
        <v>0.74050532337517883</v>
      </c>
      <c r="BG17" s="36">
        <f t="shared" si="22"/>
        <v>0.75677966101694916</v>
      </c>
      <c r="BH17" s="36">
        <f t="shared" si="23"/>
        <v>2.7133388566694283E-2</v>
      </c>
      <c r="BI17" s="36">
        <f t="shared" si="24"/>
        <v>2.6263952724885097E-2</v>
      </c>
      <c r="BJ17" s="36">
        <f t="shared" si="25"/>
        <v>0.97286661143330566</v>
      </c>
      <c r="BK17" s="36">
        <f t="shared" si="26"/>
        <v>0.97373604727511487</v>
      </c>
      <c r="BM17" s="76" t="s">
        <v>8</v>
      </c>
      <c r="BN17" s="36">
        <f t="shared" si="27"/>
        <v>0.34515023190159305</v>
      </c>
      <c r="BO17" s="36">
        <f t="shared" si="28"/>
        <v>0.34592177800928942</v>
      </c>
      <c r="BP17" s="192">
        <f t="shared" si="29"/>
        <v>-0.10000000000000009</v>
      </c>
      <c r="BQ17" s="36">
        <f t="shared" si="30"/>
        <v>0.65484976809840689</v>
      </c>
      <c r="BR17" s="36">
        <f t="shared" si="31"/>
        <v>0.65407822199071064</v>
      </c>
      <c r="BS17" s="192">
        <f t="shared" si="32"/>
        <v>0.10000000000000009</v>
      </c>
      <c r="BT17" s="36">
        <f t="shared" si="33"/>
        <v>2.0236548848020782E-2</v>
      </c>
      <c r="BU17" s="36">
        <f t="shared" si="34"/>
        <v>2.496798975672215E-2</v>
      </c>
      <c r="BV17" s="192">
        <f t="shared" si="35"/>
        <v>-0.50000000000000011</v>
      </c>
      <c r="BW17" s="36">
        <f t="shared" si="36"/>
        <v>0.97976345115197927</v>
      </c>
      <c r="BX17" s="36">
        <f t="shared" si="37"/>
        <v>0.9750320102432779</v>
      </c>
      <c r="BY17" s="192">
        <f t="shared" si="38"/>
        <v>0.50000000000000044</v>
      </c>
      <c r="BZ17" s="53"/>
      <c r="CA17" s="76" t="s">
        <v>8</v>
      </c>
      <c r="CB17" s="36">
        <f t="shared" si="39"/>
        <v>0.19584409620572871</v>
      </c>
      <c r="CC17" s="36">
        <f t="shared" si="40"/>
        <v>0.19262847847588738</v>
      </c>
      <c r="CD17" s="192">
        <f t="shared" si="41"/>
        <v>0.30000000000000027</v>
      </c>
      <c r="CE17" s="36">
        <f t="shared" si="42"/>
        <v>0.80415590379427127</v>
      </c>
      <c r="CF17" s="36">
        <f t="shared" si="43"/>
        <v>0.80737152152411262</v>
      </c>
      <c r="CG17" s="192">
        <f t="shared" si="44"/>
        <v>-0.30000000000000027</v>
      </c>
      <c r="CH17" s="36">
        <f t="shared" si="45"/>
        <v>1.7281807942984805E-2</v>
      </c>
      <c r="CI17" s="36">
        <f t="shared" si="46"/>
        <v>1.7546282428820951E-2</v>
      </c>
      <c r="CJ17" s="192">
        <f t="shared" si="47"/>
        <v>-9.9999999999999742E-2</v>
      </c>
      <c r="CK17" s="36">
        <f t="shared" si="48"/>
        <v>0.98271819205701516</v>
      </c>
      <c r="CL17" s="36">
        <f t="shared" si="49"/>
        <v>0.98245371757117905</v>
      </c>
      <c r="CM17" s="192">
        <f t="shared" si="50"/>
        <v>0.10000000000000009</v>
      </c>
      <c r="CN17" s="140">
        <v>0</v>
      </c>
    </row>
    <row r="18" spans="2:92" s="12" customFormat="1" ht="13.5" customHeight="1">
      <c r="B18" s="263">
        <v>5</v>
      </c>
      <c r="C18" s="320" t="s">
        <v>101</v>
      </c>
      <c r="D18" s="74" t="s">
        <v>134</v>
      </c>
      <c r="E18" s="93">
        <v>7</v>
      </c>
      <c r="F18" s="73">
        <v>1</v>
      </c>
      <c r="G18" s="71">
        <f t="shared" si="2"/>
        <v>0.14285714285714285</v>
      </c>
      <c r="H18" s="73">
        <v>6</v>
      </c>
      <c r="I18" s="71">
        <f t="shared" si="3"/>
        <v>0.8571428571428571</v>
      </c>
      <c r="J18" s="93">
        <v>33</v>
      </c>
      <c r="K18" s="73">
        <v>6</v>
      </c>
      <c r="L18" s="71">
        <f t="shared" si="4"/>
        <v>0.18181818181818182</v>
      </c>
      <c r="M18" s="73">
        <v>27</v>
      </c>
      <c r="N18" s="71">
        <f t="shared" si="5"/>
        <v>0.81818181818181823</v>
      </c>
      <c r="O18" s="93">
        <v>2102</v>
      </c>
      <c r="P18" s="73">
        <v>498</v>
      </c>
      <c r="Q18" s="71">
        <f t="shared" si="6"/>
        <v>0.23691722169362511</v>
      </c>
      <c r="R18" s="73">
        <v>1604</v>
      </c>
      <c r="S18" s="71">
        <f t="shared" si="7"/>
        <v>0.76308277830637483</v>
      </c>
      <c r="T18" s="93">
        <v>1471</v>
      </c>
      <c r="U18" s="73">
        <v>355</v>
      </c>
      <c r="V18" s="71">
        <f t="shared" si="8"/>
        <v>0.24133242692046228</v>
      </c>
      <c r="W18" s="73">
        <v>1116</v>
      </c>
      <c r="X18" s="71">
        <f t="shared" si="9"/>
        <v>0.75866757307953769</v>
      </c>
      <c r="Y18" s="93">
        <v>872</v>
      </c>
      <c r="Z18" s="73">
        <v>186</v>
      </c>
      <c r="AA18" s="71">
        <f t="shared" si="10"/>
        <v>0.21330275229357798</v>
      </c>
      <c r="AB18" s="73">
        <v>686</v>
      </c>
      <c r="AC18" s="71">
        <f t="shared" si="11"/>
        <v>0.78669724770642202</v>
      </c>
      <c r="AD18" s="93">
        <v>414</v>
      </c>
      <c r="AE18" s="73">
        <v>53</v>
      </c>
      <c r="AF18" s="71">
        <f t="shared" si="12"/>
        <v>0.1280193236714976</v>
      </c>
      <c r="AG18" s="73">
        <v>361</v>
      </c>
      <c r="AH18" s="71">
        <f t="shared" si="13"/>
        <v>0.8719806763285024</v>
      </c>
      <c r="AI18" s="93">
        <v>114</v>
      </c>
      <c r="AJ18" s="73">
        <v>11</v>
      </c>
      <c r="AK18" s="71">
        <f t="shared" si="14"/>
        <v>9.6491228070175433E-2</v>
      </c>
      <c r="AL18" s="73">
        <v>103</v>
      </c>
      <c r="AM18" s="71">
        <f t="shared" si="15"/>
        <v>0.90350877192982459</v>
      </c>
      <c r="AN18" s="93">
        <f t="shared" si="16"/>
        <v>5013</v>
      </c>
      <c r="AO18" s="73">
        <f t="shared" si="0"/>
        <v>1110</v>
      </c>
      <c r="AP18" s="71">
        <f t="shared" si="17"/>
        <v>0.22142429682824655</v>
      </c>
      <c r="AQ18" s="72">
        <f t="shared" si="1"/>
        <v>3903</v>
      </c>
      <c r="AR18" s="71">
        <f t="shared" si="18"/>
        <v>0.7785757031717534</v>
      </c>
      <c r="AS18" s="90"/>
      <c r="AT18" s="263">
        <v>5</v>
      </c>
      <c r="AU18" s="320" t="s">
        <v>101</v>
      </c>
      <c r="AV18" s="11" t="s">
        <v>134</v>
      </c>
      <c r="AW18" s="204">
        <v>4478</v>
      </c>
      <c r="AX18" s="38">
        <v>1020</v>
      </c>
      <c r="AY18" s="84">
        <v>0.22778025904421617</v>
      </c>
      <c r="AZ18" s="38">
        <v>3458</v>
      </c>
      <c r="BA18" s="84">
        <v>0.77221974095578383</v>
      </c>
      <c r="BB18" s="53">
        <v>13</v>
      </c>
      <c r="BC18" s="11" t="s">
        <v>106</v>
      </c>
      <c r="BD18" s="36">
        <f t="shared" si="19"/>
        <v>0.1506667927740471</v>
      </c>
      <c r="BE18" s="36">
        <f t="shared" si="20"/>
        <v>0.15187646598905394</v>
      </c>
      <c r="BF18" s="36">
        <f t="shared" si="21"/>
        <v>0.84933320722595285</v>
      </c>
      <c r="BG18" s="36">
        <f t="shared" si="22"/>
        <v>0.84812353401094609</v>
      </c>
      <c r="BH18" s="36">
        <f t="shared" si="23"/>
        <v>1.8217385988507154E-2</v>
      </c>
      <c r="BI18" s="36">
        <f t="shared" si="24"/>
        <v>1.8974090552211463E-2</v>
      </c>
      <c r="BJ18" s="36">
        <f t="shared" si="25"/>
        <v>0.9817826140114928</v>
      </c>
      <c r="BK18" s="36">
        <f t="shared" si="26"/>
        <v>0.98102590944778856</v>
      </c>
      <c r="BM18" s="76" t="s">
        <v>18</v>
      </c>
      <c r="BN18" s="36">
        <f t="shared" si="27"/>
        <v>0.2933391276864728</v>
      </c>
      <c r="BO18" s="36">
        <f t="shared" si="28"/>
        <v>0.2837764287209546</v>
      </c>
      <c r="BP18" s="192">
        <f t="shared" si="29"/>
        <v>0.9000000000000008</v>
      </c>
      <c r="BQ18" s="36">
        <f t="shared" si="30"/>
        <v>0.70666087231352714</v>
      </c>
      <c r="BR18" s="36">
        <f t="shared" si="31"/>
        <v>0.71622357127904546</v>
      </c>
      <c r="BS18" s="192">
        <f t="shared" si="32"/>
        <v>-0.9000000000000008</v>
      </c>
      <c r="BT18" s="36">
        <f t="shared" si="33"/>
        <v>2.0288150543957658E-2</v>
      </c>
      <c r="BU18" s="36">
        <f t="shared" si="34"/>
        <v>2.0964105064293984E-2</v>
      </c>
      <c r="BV18" s="192">
        <f t="shared" si="35"/>
        <v>-0.10000000000000009</v>
      </c>
      <c r="BW18" s="36">
        <f t="shared" si="36"/>
        <v>0.97971184945604239</v>
      </c>
      <c r="BX18" s="36">
        <f t="shared" si="37"/>
        <v>0.97903589493570597</v>
      </c>
      <c r="BY18" s="192">
        <f t="shared" si="38"/>
        <v>0.10000000000000009</v>
      </c>
      <c r="BZ18" s="53"/>
      <c r="CA18" s="76" t="s">
        <v>18</v>
      </c>
      <c r="CB18" s="36">
        <f t="shared" si="39"/>
        <v>0.19584409620572871</v>
      </c>
      <c r="CC18" s="36">
        <f t="shared" si="40"/>
        <v>0.19262847847588738</v>
      </c>
      <c r="CD18" s="192">
        <f t="shared" si="41"/>
        <v>0.30000000000000027</v>
      </c>
      <c r="CE18" s="36">
        <f t="shared" si="42"/>
        <v>0.80415590379427127</v>
      </c>
      <c r="CF18" s="36">
        <f t="shared" si="43"/>
        <v>0.80737152152411262</v>
      </c>
      <c r="CG18" s="192">
        <f t="shared" si="44"/>
        <v>-0.30000000000000027</v>
      </c>
      <c r="CH18" s="36">
        <f t="shared" si="45"/>
        <v>1.7281807942984805E-2</v>
      </c>
      <c r="CI18" s="36">
        <f t="shared" si="46"/>
        <v>1.7546282428820951E-2</v>
      </c>
      <c r="CJ18" s="192">
        <f t="shared" si="47"/>
        <v>-9.9999999999999742E-2</v>
      </c>
      <c r="CK18" s="36">
        <f t="shared" si="48"/>
        <v>0.98271819205701516</v>
      </c>
      <c r="CL18" s="36">
        <f t="shared" si="49"/>
        <v>0.98245371757117905</v>
      </c>
      <c r="CM18" s="192">
        <f t="shared" si="50"/>
        <v>0.10000000000000009</v>
      </c>
      <c r="CN18" s="140">
        <v>0</v>
      </c>
    </row>
    <row r="19" spans="2:92" s="12" customFormat="1" ht="13.5" customHeight="1">
      <c r="B19" s="264"/>
      <c r="C19" s="321"/>
      <c r="D19" s="64" t="s">
        <v>135</v>
      </c>
      <c r="E19" s="94">
        <v>5</v>
      </c>
      <c r="F19" s="63">
        <v>1</v>
      </c>
      <c r="G19" s="59">
        <f t="shared" si="2"/>
        <v>0.2</v>
      </c>
      <c r="H19" s="63">
        <v>4</v>
      </c>
      <c r="I19" s="59">
        <f t="shared" si="3"/>
        <v>0.8</v>
      </c>
      <c r="J19" s="94">
        <v>22</v>
      </c>
      <c r="K19" s="63">
        <v>0</v>
      </c>
      <c r="L19" s="59">
        <f t="shared" si="4"/>
        <v>0</v>
      </c>
      <c r="M19" s="63">
        <v>22</v>
      </c>
      <c r="N19" s="59">
        <f t="shared" si="5"/>
        <v>1</v>
      </c>
      <c r="O19" s="94">
        <v>1226</v>
      </c>
      <c r="P19" s="63">
        <v>41</v>
      </c>
      <c r="Q19" s="59">
        <f t="shared" si="6"/>
        <v>3.3442088091353996E-2</v>
      </c>
      <c r="R19" s="63">
        <v>1185</v>
      </c>
      <c r="S19" s="59">
        <f t="shared" si="7"/>
        <v>0.96655791190864604</v>
      </c>
      <c r="T19" s="94">
        <v>906</v>
      </c>
      <c r="U19" s="63">
        <v>24</v>
      </c>
      <c r="V19" s="59">
        <f t="shared" si="8"/>
        <v>2.6490066225165563E-2</v>
      </c>
      <c r="W19" s="63">
        <v>882</v>
      </c>
      <c r="X19" s="59">
        <f t="shared" si="9"/>
        <v>0.97350993377483441</v>
      </c>
      <c r="Y19" s="94">
        <v>707</v>
      </c>
      <c r="Z19" s="63">
        <v>11</v>
      </c>
      <c r="AA19" s="59">
        <f t="shared" si="10"/>
        <v>1.5558698727015558E-2</v>
      </c>
      <c r="AB19" s="63">
        <v>696</v>
      </c>
      <c r="AC19" s="59">
        <f t="shared" si="11"/>
        <v>0.98444130127298446</v>
      </c>
      <c r="AD19" s="94">
        <v>374</v>
      </c>
      <c r="AE19" s="63">
        <v>3</v>
      </c>
      <c r="AF19" s="59">
        <f t="shared" si="12"/>
        <v>8.0213903743315516E-3</v>
      </c>
      <c r="AG19" s="63">
        <v>371</v>
      </c>
      <c r="AH19" s="59">
        <f t="shared" si="13"/>
        <v>0.99197860962566842</v>
      </c>
      <c r="AI19" s="94">
        <v>240</v>
      </c>
      <c r="AJ19" s="63">
        <v>1</v>
      </c>
      <c r="AK19" s="59">
        <f t="shared" si="14"/>
        <v>4.1666666666666666E-3</v>
      </c>
      <c r="AL19" s="63">
        <v>239</v>
      </c>
      <c r="AM19" s="59">
        <f t="shared" si="15"/>
        <v>0.99583333333333335</v>
      </c>
      <c r="AN19" s="94">
        <f t="shared" si="16"/>
        <v>3480</v>
      </c>
      <c r="AO19" s="63">
        <f t="shared" si="0"/>
        <v>81</v>
      </c>
      <c r="AP19" s="59">
        <f t="shared" si="17"/>
        <v>2.3275862068965519E-2</v>
      </c>
      <c r="AQ19" s="62">
        <f t="shared" si="1"/>
        <v>3399</v>
      </c>
      <c r="AR19" s="59">
        <f t="shared" si="18"/>
        <v>0.97672413793103452</v>
      </c>
      <c r="AS19" s="90"/>
      <c r="AT19" s="264"/>
      <c r="AU19" s="321"/>
      <c r="AV19" s="11" t="s">
        <v>135</v>
      </c>
      <c r="AW19" s="204">
        <v>3296</v>
      </c>
      <c r="AX19" s="38">
        <v>58</v>
      </c>
      <c r="AY19" s="84">
        <v>1.7597087378640776E-2</v>
      </c>
      <c r="AZ19" s="38">
        <v>3238</v>
      </c>
      <c r="BA19" s="84">
        <v>0.98240291262135926</v>
      </c>
      <c r="BB19" s="53">
        <v>14</v>
      </c>
      <c r="BC19" s="11" t="s">
        <v>107</v>
      </c>
      <c r="BD19" s="36">
        <f t="shared" si="19"/>
        <v>0.18587180419241489</v>
      </c>
      <c r="BE19" s="36">
        <f t="shared" si="20"/>
        <v>0.17586117586117586</v>
      </c>
      <c r="BF19" s="36">
        <f t="shared" si="21"/>
        <v>0.81412819580758511</v>
      </c>
      <c r="BG19" s="36">
        <f t="shared" si="22"/>
        <v>0.82413882413882411</v>
      </c>
      <c r="BH19" s="36">
        <f t="shared" si="23"/>
        <v>2.5948103792415168E-2</v>
      </c>
      <c r="BI19" s="36">
        <f t="shared" si="24"/>
        <v>2.9248366013071896E-2</v>
      </c>
      <c r="BJ19" s="36">
        <f t="shared" si="25"/>
        <v>0.97405189620758481</v>
      </c>
      <c r="BK19" s="36">
        <f t="shared" si="26"/>
        <v>0.9707516339869281</v>
      </c>
      <c r="BM19" s="76" t="s">
        <v>41</v>
      </c>
      <c r="BN19" s="36">
        <f t="shared" si="27"/>
        <v>0.23996443089430894</v>
      </c>
      <c r="BO19" s="36">
        <f t="shared" si="28"/>
        <v>0.24155042918454936</v>
      </c>
      <c r="BP19" s="192">
        <f t="shared" si="29"/>
        <v>-0.20000000000000018</v>
      </c>
      <c r="BQ19" s="36">
        <f t="shared" si="30"/>
        <v>0.76003556910569103</v>
      </c>
      <c r="BR19" s="36">
        <f t="shared" si="31"/>
        <v>0.75844957081545061</v>
      </c>
      <c r="BS19" s="192">
        <f t="shared" si="32"/>
        <v>0.20000000000000018</v>
      </c>
      <c r="BT19" s="36">
        <f t="shared" si="33"/>
        <v>1.1116118371638877E-2</v>
      </c>
      <c r="BU19" s="36">
        <f t="shared" si="34"/>
        <v>9.5911949685534587E-3</v>
      </c>
      <c r="BV19" s="192">
        <f t="shared" si="35"/>
        <v>9.9999999999999922E-2</v>
      </c>
      <c r="BW19" s="36">
        <f t="shared" si="36"/>
        <v>0.98888388162836116</v>
      </c>
      <c r="BX19" s="36">
        <f t="shared" si="37"/>
        <v>0.99040880503144657</v>
      </c>
      <c r="BY19" s="192">
        <f t="shared" si="38"/>
        <v>-0.10000000000000009</v>
      </c>
      <c r="BZ19" s="53"/>
      <c r="CA19" s="76" t="s">
        <v>41</v>
      </c>
      <c r="CB19" s="36">
        <f t="shared" si="39"/>
        <v>0.19584409620572871</v>
      </c>
      <c r="CC19" s="36">
        <f t="shared" si="40"/>
        <v>0.19262847847588738</v>
      </c>
      <c r="CD19" s="192">
        <f t="shared" si="41"/>
        <v>0.30000000000000027</v>
      </c>
      <c r="CE19" s="36">
        <f t="shared" si="42"/>
        <v>0.80415590379427127</v>
      </c>
      <c r="CF19" s="36">
        <f t="shared" si="43"/>
        <v>0.80737152152411262</v>
      </c>
      <c r="CG19" s="192">
        <f t="shared" si="44"/>
        <v>-0.30000000000000027</v>
      </c>
      <c r="CH19" s="36">
        <f t="shared" si="45"/>
        <v>1.7281807942984805E-2</v>
      </c>
      <c r="CI19" s="36">
        <f t="shared" si="46"/>
        <v>1.7546282428820951E-2</v>
      </c>
      <c r="CJ19" s="192">
        <f t="shared" si="47"/>
        <v>-9.9999999999999742E-2</v>
      </c>
      <c r="CK19" s="36">
        <f t="shared" si="48"/>
        <v>0.98271819205701516</v>
      </c>
      <c r="CL19" s="36">
        <f t="shared" si="49"/>
        <v>0.98245371757117905</v>
      </c>
      <c r="CM19" s="192">
        <f t="shared" si="50"/>
        <v>0.10000000000000009</v>
      </c>
      <c r="CN19" s="140">
        <v>0</v>
      </c>
    </row>
    <row r="20" spans="2:92" s="12" customFormat="1" ht="13.5" customHeight="1">
      <c r="B20" s="265"/>
      <c r="C20" s="322"/>
      <c r="D20" s="70" t="s">
        <v>67</v>
      </c>
      <c r="E20" s="95">
        <v>12</v>
      </c>
      <c r="F20" s="69">
        <v>2</v>
      </c>
      <c r="G20" s="13">
        <f t="shared" si="2"/>
        <v>0.16666666666666666</v>
      </c>
      <c r="H20" s="69">
        <v>10</v>
      </c>
      <c r="I20" s="13">
        <f t="shared" si="3"/>
        <v>0.83333333333333337</v>
      </c>
      <c r="J20" s="95">
        <v>55</v>
      </c>
      <c r="K20" s="69">
        <v>6</v>
      </c>
      <c r="L20" s="13">
        <f t="shared" si="4"/>
        <v>0.10909090909090909</v>
      </c>
      <c r="M20" s="69">
        <v>49</v>
      </c>
      <c r="N20" s="13">
        <f t="shared" si="5"/>
        <v>0.89090909090909087</v>
      </c>
      <c r="O20" s="95">
        <v>3328</v>
      </c>
      <c r="P20" s="69">
        <v>539</v>
      </c>
      <c r="Q20" s="13">
        <f t="shared" si="6"/>
        <v>0.16195913461538461</v>
      </c>
      <c r="R20" s="69">
        <v>2789</v>
      </c>
      <c r="S20" s="13">
        <f t="shared" si="7"/>
        <v>0.83804086538461542</v>
      </c>
      <c r="T20" s="95">
        <v>2377</v>
      </c>
      <c r="U20" s="69">
        <v>379</v>
      </c>
      <c r="V20" s="13">
        <f t="shared" si="8"/>
        <v>0.15944467816575517</v>
      </c>
      <c r="W20" s="69">
        <v>1998</v>
      </c>
      <c r="X20" s="13">
        <f t="shared" si="9"/>
        <v>0.84055532183424486</v>
      </c>
      <c r="Y20" s="95">
        <v>1579</v>
      </c>
      <c r="Z20" s="69">
        <v>197</v>
      </c>
      <c r="AA20" s="13">
        <f t="shared" si="10"/>
        <v>0.12476250791640278</v>
      </c>
      <c r="AB20" s="69">
        <v>1382</v>
      </c>
      <c r="AC20" s="13">
        <f t="shared" si="11"/>
        <v>0.87523749208359725</v>
      </c>
      <c r="AD20" s="95">
        <v>788</v>
      </c>
      <c r="AE20" s="69">
        <v>56</v>
      </c>
      <c r="AF20" s="13">
        <f t="shared" si="12"/>
        <v>7.1065989847715741E-2</v>
      </c>
      <c r="AG20" s="69">
        <v>732</v>
      </c>
      <c r="AH20" s="13">
        <f t="shared" si="13"/>
        <v>0.92893401015228427</v>
      </c>
      <c r="AI20" s="95">
        <v>354</v>
      </c>
      <c r="AJ20" s="69">
        <v>12</v>
      </c>
      <c r="AK20" s="13">
        <f t="shared" si="14"/>
        <v>3.3898305084745763E-2</v>
      </c>
      <c r="AL20" s="69">
        <v>342</v>
      </c>
      <c r="AM20" s="13">
        <f t="shared" si="15"/>
        <v>0.96610169491525422</v>
      </c>
      <c r="AN20" s="95">
        <f t="shared" si="16"/>
        <v>8493</v>
      </c>
      <c r="AO20" s="69">
        <f t="shared" si="0"/>
        <v>1191</v>
      </c>
      <c r="AP20" s="13">
        <f t="shared" si="17"/>
        <v>0.1402331331684917</v>
      </c>
      <c r="AQ20" s="33">
        <f t="shared" si="1"/>
        <v>7302</v>
      </c>
      <c r="AR20" s="13">
        <f t="shared" si="18"/>
        <v>0.85976686683150827</v>
      </c>
      <c r="AS20" s="90"/>
      <c r="AT20" s="265"/>
      <c r="AU20" s="322"/>
      <c r="AV20" s="147" t="s">
        <v>67</v>
      </c>
      <c r="AW20" s="204">
        <v>7774</v>
      </c>
      <c r="AX20" s="38">
        <v>1078</v>
      </c>
      <c r="AY20" s="84">
        <v>0.13866735271417546</v>
      </c>
      <c r="AZ20" s="38">
        <v>6696</v>
      </c>
      <c r="BA20" s="84">
        <v>0.86133264728582459</v>
      </c>
      <c r="BB20" s="53">
        <v>15</v>
      </c>
      <c r="BC20" s="11" t="s">
        <v>108</v>
      </c>
      <c r="BD20" s="36">
        <f t="shared" si="19"/>
        <v>0.15087209302325583</v>
      </c>
      <c r="BE20" s="36">
        <f t="shared" si="20"/>
        <v>0.13440111420612813</v>
      </c>
      <c r="BF20" s="36">
        <f t="shared" si="21"/>
        <v>0.84912790697674423</v>
      </c>
      <c r="BG20" s="36">
        <f t="shared" si="22"/>
        <v>0.8655988857938719</v>
      </c>
      <c r="BH20" s="36">
        <f t="shared" si="23"/>
        <v>1.9391379475856771E-2</v>
      </c>
      <c r="BI20" s="36">
        <f t="shared" si="24"/>
        <v>2.1320213202132021E-2</v>
      </c>
      <c r="BJ20" s="36">
        <f t="shared" si="25"/>
        <v>0.98060862052414322</v>
      </c>
      <c r="BK20" s="36">
        <f t="shared" si="26"/>
        <v>0.97867978679786793</v>
      </c>
      <c r="BM20" s="76" t="s">
        <v>21</v>
      </c>
      <c r="BN20" s="36">
        <f t="shared" si="27"/>
        <v>0.22666195190947666</v>
      </c>
      <c r="BO20" s="36">
        <f t="shared" si="28"/>
        <v>0.22122046123184969</v>
      </c>
      <c r="BP20" s="192">
        <f t="shared" si="29"/>
        <v>0.60000000000000053</v>
      </c>
      <c r="BQ20" s="36">
        <f t="shared" si="30"/>
        <v>0.77333804809052331</v>
      </c>
      <c r="BR20" s="36">
        <f t="shared" si="31"/>
        <v>0.77877953876815031</v>
      </c>
      <c r="BS20" s="192">
        <f t="shared" si="32"/>
        <v>-0.60000000000000053</v>
      </c>
      <c r="BT20" s="36">
        <f t="shared" si="33"/>
        <v>1.1775602011114052E-2</v>
      </c>
      <c r="BU20" s="36">
        <f t="shared" si="34"/>
        <v>1.0587102983638113E-2</v>
      </c>
      <c r="BV20" s="192">
        <f t="shared" si="35"/>
        <v>0.10000000000000009</v>
      </c>
      <c r="BW20" s="36">
        <f t="shared" si="36"/>
        <v>0.98822439798888595</v>
      </c>
      <c r="BX20" s="36">
        <f t="shared" si="37"/>
        <v>0.98941289701636193</v>
      </c>
      <c r="BY20" s="192">
        <f t="shared" si="38"/>
        <v>-0.10000000000000009</v>
      </c>
      <c r="BZ20" s="53"/>
      <c r="CA20" s="76" t="s">
        <v>21</v>
      </c>
      <c r="CB20" s="36">
        <f t="shared" si="39"/>
        <v>0.19584409620572871</v>
      </c>
      <c r="CC20" s="36">
        <f t="shared" si="40"/>
        <v>0.19262847847588738</v>
      </c>
      <c r="CD20" s="192">
        <f t="shared" si="41"/>
        <v>0.30000000000000027</v>
      </c>
      <c r="CE20" s="36">
        <f t="shared" si="42"/>
        <v>0.80415590379427127</v>
      </c>
      <c r="CF20" s="36">
        <f t="shared" si="43"/>
        <v>0.80737152152411262</v>
      </c>
      <c r="CG20" s="192">
        <f t="shared" si="44"/>
        <v>-0.30000000000000027</v>
      </c>
      <c r="CH20" s="36">
        <f t="shared" si="45"/>
        <v>1.7281807942984805E-2</v>
      </c>
      <c r="CI20" s="36">
        <f t="shared" si="46"/>
        <v>1.7546282428820951E-2</v>
      </c>
      <c r="CJ20" s="192">
        <f t="shared" si="47"/>
        <v>-9.9999999999999742E-2</v>
      </c>
      <c r="CK20" s="36">
        <f t="shared" si="48"/>
        <v>0.98271819205701516</v>
      </c>
      <c r="CL20" s="36">
        <f t="shared" si="49"/>
        <v>0.98245371757117905</v>
      </c>
      <c r="CM20" s="192">
        <f t="shared" si="50"/>
        <v>0.10000000000000009</v>
      </c>
      <c r="CN20" s="140">
        <v>0</v>
      </c>
    </row>
    <row r="21" spans="2:92" s="12" customFormat="1" ht="13.5" customHeight="1">
      <c r="B21" s="263">
        <v>6</v>
      </c>
      <c r="C21" s="320" t="s">
        <v>102</v>
      </c>
      <c r="D21" s="74" t="s">
        <v>134</v>
      </c>
      <c r="E21" s="93">
        <v>9</v>
      </c>
      <c r="F21" s="73">
        <v>4</v>
      </c>
      <c r="G21" s="71">
        <f t="shared" si="2"/>
        <v>0.44444444444444442</v>
      </c>
      <c r="H21" s="73">
        <v>5</v>
      </c>
      <c r="I21" s="71">
        <f t="shared" si="3"/>
        <v>0.55555555555555558</v>
      </c>
      <c r="J21" s="93">
        <v>39</v>
      </c>
      <c r="K21" s="73">
        <v>2</v>
      </c>
      <c r="L21" s="71">
        <f t="shared" si="4"/>
        <v>5.128205128205128E-2</v>
      </c>
      <c r="M21" s="73">
        <v>37</v>
      </c>
      <c r="N21" s="71">
        <f t="shared" si="5"/>
        <v>0.94871794871794868</v>
      </c>
      <c r="O21" s="93">
        <v>2331</v>
      </c>
      <c r="P21" s="73">
        <v>736</v>
      </c>
      <c r="Q21" s="71">
        <f t="shared" si="6"/>
        <v>0.31574431574431572</v>
      </c>
      <c r="R21" s="73">
        <v>1595</v>
      </c>
      <c r="S21" s="71">
        <f t="shared" si="7"/>
        <v>0.68425568425568428</v>
      </c>
      <c r="T21" s="93">
        <v>2133</v>
      </c>
      <c r="U21" s="73">
        <v>706</v>
      </c>
      <c r="V21" s="71">
        <f t="shared" si="8"/>
        <v>0.33098921706516643</v>
      </c>
      <c r="W21" s="73">
        <v>1427</v>
      </c>
      <c r="X21" s="71">
        <f t="shared" si="9"/>
        <v>0.66901078293483351</v>
      </c>
      <c r="Y21" s="93">
        <v>1236</v>
      </c>
      <c r="Z21" s="73">
        <v>347</v>
      </c>
      <c r="AA21" s="71">
        <f t="shared" si="10"/>
        <v>0.28074433656957931</v>
      </c>
      <c r="AB21" s="73">
        <v>889</v>
      </c>
      <c r="AC21" s="71">
        <f t="shared" si="11"/>
        <v>0.71925566343042069</v>
      </c>
      <c r="AD21" s="93">
        <v>523</v>
      </c>
      <c r="AE21" s="73">
        <v>97</v>
      </c>
      <c r="AF21" s="71">
        <f t="shared" si="12"/>
        <v>0.18546845124282982</v>
      </c>
      <c r="AG21" s="73">
        <v>426</v>
      </c>
      <c r="AH21" s="71">
        <f t="shared" si="13"/>
        <v>0.81453154875717015</v>
      </c>
      <c r="AI21" s="93">
        <v>138</v>
      </c>
      <c r="AJ21" s="73">
        <v>9</v>
      </c>
      <c r="AK21" s="71">
        <f t="shared" si="14"/>
        <v>6.5217391304347824E-2</v>
      </c>
      <c r="AL21" s="73">
        <v>129</v>
      </c>
      <c r="AM21" s="71">
        <f t="shared" si="15"/>
        <v>0.93478260869565222</v>
      </c>
      <c r="AN21" s="93">
        <f t="shared" si="16"/>
        <v>6409</v>
      </c>
      <c r="AO21" s="73">
        <f t="shared" si="0"/>
        <v>1901</v>
      </c>
      <c r="AP21" s="71">
        <f t="shared" si="17"/>
        <v>0.29661413637072864</v>
      </c>
      <c r="AQ21" s="72">
        <f t="shared" si="1"/>
        <v>4508</v>
      </c>
      <c r="AR21" s="71">
        <f t="shared" si="18"/>
        <v>0.70338586362927136</v>
      </c>
      <c r="AS21" s="90"/>
      <c r="AT21" s="263">
        <v>6</v>
      </c>
      <c r="AU21" s="320" t="s">
        <v>102</v>
      </c>
      <c r="AV21" s="11" t="s">
        <v>134</v>
      </c>
      <c r="AW21" s="204">
        <v>6109</v>
      </c>
      <c r="AX21" s="38">
        <v>1864</v>
      </c>
      <c r="AY21" s="84">
        <v>0.30512358814863316</v>
      </c>
      <c r="AZ21" s="38">
        <v>4245</v>
      </c>
      <c r="BA21" s="84">
        <v>0.69487641185136684</v>
      </c>
      <c r="BB21" s="53">
        <v>16</v>
      </c>
      <c r="BC21" s="11" t="s">
        <v>54</v>
      </c>
      <c r="BD21" s="36">
        <f t="shared" si="19"/>
        <v>0.14978448275862069</v>
      </c>
      <c r="BE21" s="36">
        <f t="shared" si="20"/>
        <v>0.15140804925322085</v>
      </c>
      <c r="BF21" s="36">
        <f t="shared" si="21"/>
        <v>0.85021551724137934</v>
      </c>
      <c r="BG21" s="36">
        <f t="shared" si="22"/>
        <v>0.84859195074677918</v>
      </c>
      <c r="BH21" s="36">
        <f t="shared" si="23"/>
        <v>1.594248202563301E-2</v>
      </c>
      <c r="BI21" s="36">
        <f t="shared" si="24"/>
        <v>2.0879685093274002E-2</v>
      </c>
      <c r="BJ21" s="36">
        <f t="shared" si="25"/>
        <v>0.98405751797436702</v>
      </c>
      <c r="BK21" s="36">
        <f t="shared" si="26"/>
        <v>0.97912031490672602</v>
      </c>
      <c r="BM21" s="76" t="s">
        <v>13</v>
      </c>
      <c r="BN21" s="36">
        <f t="shared" si="27"/>
        <v>0.2300830513688096</v>
      </c>
      <c r="BO21" s="36">
        <f t="shared" si="28"/>
        <v>0.22545540572510053</v>
      </c>
      <c r="BP21" s="192">
        <f t="shared" si="29"/>
        <v>0.50000000000000044</v>
      </c>
      <c r="BQ21" s="36">
        <f t="shared" si="30"/>
        <v>0.76991694863119042</v>
      </c>
      <c r="BR21" s="36">
        <f t="shared" si="31"/>
        <v>0.77454459427489941</v>
      </c>
      <c r="BS21" s="192">
        <f t="shared" si="32"/>
        <v>-0.50000000000000044</v>
      </c>
      <c r="BT21" s="36">
        <f t="shared" si="33"/>
        <v>1.5775798069784706E-2</v>
      </c>
      <c r="BU21" s="36">
        <f t="shared" si="34"/>
        <v>1.6456672666495243E-2</v>
      </c>
      <c r="BV21" s="192">
        <f t="shared" si="35"/>
        <v>0</v>
      </c>
      <c r="BW21" s="36">
        <f t="shared" si="36"/>
        <v>0.98422420193021531</v>
      </c>
      <c r="BX21" s="36">
        <f t="shared" si="37"/>
        <v>0.9835433273335048</v>
      </c>
      <c r="BY21" s="192">
        <f t="shared" si="38"/>
        <v>0</v>
      </c>
      <c r="BZ21" s="53"/>
      <c r="CA21" s="76" t="s">
        <v>13</v>
      </c>
      <c r="CB21" s="36">
        <f t="shared" si="39"/>
        <v>0.19584409620572871</v>
      </c>
      <c r="CC21" s="36">
        <f t="shared" si="40"/>
        <v>0.19262847847588738</v>
      </c>
      <c r="CD21" s="192">
        <f t="shared" si="41"/>
        <v>0.30000000000000027</v>
      </c>
      <c r="CE21" s="36">
        <f t="shared" si="42"/>
        <v>0.80415590379427127</v>
      </c>
      <c r="CF21" s="36">
        <f t="shared" si="43"/>
        <v>0.80737152152411262</v>
      </c>
      <c r="CG21" s="192">
        <f t="shared" si="44"/>
        <v>-0.30000000000000027</v>
      </c>
      <c r="CH21" s="36">
        <f t="shared" si="45"/>
        <v>1.7281807942984805E-2</v>
      </c>
      <c r="CI21" s="36">
        <f t="shared" si="46"/>
        <v>1.7546282428820951E-2</v>
      </c>
      <c r="CJ21" s="192">
        <f t="shared" si="47"/>
        <v>-9.9999999999999742E-2</v>
      </c>
      <c r="CK21" s="36">
        <f t="shared" si="48"/>
        <v>0.98271819205701516</v>
      </c>
      <c r="CL21" s="36">
        <f t="shared" si="49"/>
        <v>0.98245371757117905</v>
      </c>
      <c r="CM21" s="192">
        <f t="shared" si="50"/>
        <v>0.10000000000000009</v>
      </c>
      <c r="CN21" s="140">
        <v>0</v>
      </c>
    </row>
    <row r="22" spans="2:92" s="12" customFormat="1" ht="13.5" customHeight="1">
      <c r="B22" s="264"/>
      <c r="C22" s="321"/>
      <c r="D22" s="64" t="s">
        <v>135</v>
      </c>
      <c r="E22" s="94">
        <v>6</v>
      </c>
      <c r="F22" s="63">
        <v>0</v>
      </c>
      <c r="G22" s="61">
        <f t="shared" si="2"/>
        <v>0</v>
      </c>
      <c r="H22" s="63">
        <v>6</v>
      </c>
      <c r="I22" s="61">
        <f t="shared" si="3"/>
        <v>1</v>
      </c>
      <c r="J22" s="94">
        <v>26</v>
      </c>
      <c r="K22" s="63">
        <v>1</v>
      </c>
      <c r="L22" s="61">
        <f t="shared" si="4"/>
        <v>3.8461538461538464E-2</v>
      </c>
      <c r="M22" s="63">
        <v>25</v>
      </c>
      <c r="N22" s="61">
        <f t="shared" si="5"/>
        <v>0.96153846153846156</v>
      </c>
      <c r="O22" s="94">
        <v>1742</v>
      </c>
      <c r="P22" s="63">
        <v>35</v>
      </c>
      <c r="Q22" s="61">
        <f t="shared" si="6"/>
        <v>2.0091848450057407E-2</v>
      </c>
      <c r="R22" s="63">
        <v>1707</v>
      </c>
      <c r="S22" s="61">
        <f t="shared" si="7"/>
        <v>0.9799081515499426</v>
      </c>
      <c r="T22" s="94">
        <v>1442</v>
      </c>
      <c r="U22" s="63">
        <v>36</v>
      </c>
      <c r="V22" s="61">
        <f t="shared" si="8"/>
        <v>2.4965325936199722E-2</v>
      </c>
      <c r="W22" s="63">
        <v>1406</v>
      </c>
      <c r="X22" s="61">
        <f t="shared" si="9"/>
        <v>0.97503467406380029</v>
      </c>
      <c r="Y22" s="94">
        <v>1082</v>
      </c>
      <c r="Z22" s="63">
        <v>21</v>
      </c>
      <c r="AA22" s="61">
        <f t="shared" si="10"/>
        <v>1.9408502772643253E-2</v>
      </c>
      <c r="AB22" s="63">
        <v>1061</v>
      </c>
      <c r="AC22" s="61">
        <f t="shared" si="11"/>
        <v>0.98059149722735672</v>
      </c>
      <c r="AD22" s="94">
        <v>572</v>
      </c>
      <c r="AE22" s="63">
        <v>8</v>
      </c>
      <c r="AF22" s="61">
        <f t="shared" si="12"/>
        <v>1.3986013986013986E-2</v>
      </c>
      <c r="AG22" s="63">
        <v>564</v>
      </c>
      <c r="AH22" s="61">
        <f t="shared" si="13"/>
        <v>0.98601398601398604</v>
      </c>
      <c r="AI22" s="94">
        <v>276</v>
      </c>
      <c r="AJ22" s="63">
        <v>3</v>
      </c>
      <c r="AK22" s="61">
        <f t="shared" si="14"/>
        <v>1.0869565217391304E-2</v>
      </c>
      <c r="AL22" s="63">
        <v>273</v>
      </c>
      <c r="AM22" s="61">
        <f t="shared" si="15"/>
        <v>0.98913043478260865</v>
      </c>
      <c r="AN22" s="94">
        <f t="shared" si="16"/>
        <v>5146</v>
      </c>
      <c r="AO22" s="63">
        <f t="shared" si="0"/>
        <v>104</v>
      </c>
      <c r="AP22" s="61">
        <f t="shared" si="17"/>
        <v>2.0209871745044693E-2</v>
      </c>
      <c r="AQ22" s="62">
        <f t="shared" si="1"/>
        <v>5042</v>
      </c>
      <c r="AR22" s="61">
        <f t="shared" si="18"/>
        <v>0.97979012825495526</v>
      </c>
      <c r="AS22" s="90"/>
      <c r="AT22" s="264"/>
      <c r="AU22" s="321"/>
      <c r="AV22" s="11" t="s">
        <v>135</v>
      </c>
      <c r="AW22" s="204">
        <v>4862</v>
      </c>
      <c r="AX22" s="38">
        <v>92</v>
      </c>
      <c r="AY22" s="84">
        <v>1.8922254216371864E-2</v>
      </c>
      <c r="AZ22" s="38">
        <v>4770</v>
      </c>
      <c r="BA22" s="84">
        <v>0.98107774578362816</v>
      </c>
      <c r="BB22" s="53">
        <v>17</v>
      </c>
      <c r="BC22" s="11" t="s">
        <v>109</v>
      </c>
      <c r="BD22" s="36">
        <f t="shared" si="19"/>
        <v>0.16602859598406125</v>
      </c>
      <c r="BE22" s="36">
        <f t="shared" si="20"/>
        <v>0.16438356164383561</v>
      </c>
      <c r="BF22" s="36">
        <f t="shared" si="21"/>
        <v>0.83397140401593872</v>
      </c>
      <c r="BG22" s="36">
        <f t="shared" si="22"/>
        <v>0.83561643835616439</v>
      </c>
      <c r="BH22" s="36">
        <f t="shared" si="23"/>
        <v>1.5861266786507348E-2</v>
      </c>
      <c r="BI22" s="36">
        <f t="shared" si="24"/>
        <v>2.1479713603818614E-2</v>
      </c>
      <c r="BJ22" s="36">
        <f t="shared" si="25"/>
        <v>0.98413873321349266</v>
      </c>
      <c r="BK22" s="36">
        <f t="shared" si="26"/>
        <v>0.97852028639618138</v>
      </c>
      <c r="BM22" s="76" t="s">
        <v>22</v>
      </c>
      <c r="BN22" s="36">
        <f t="shared" si="27"/>
        <v>0.24546142208774585</v>
      </c>
      <c r="BO22" s="36">
        <f t="shared" si="28"/>
        <v>0.24151190378794077</v>
      </c>
      <c r="BP22" s="192">
        <f t="shared" si="29"/>
        <v>0.30000000000000027</v>
      </c>
      <c r="BQ22" s="36">
        <f t="shared" si="30"/>
        <v>0.7545385779122542</v>
      </c>
      <c r="BR22" s="36">
        <f t="shared" si="31"/>
        <v>0.75848809621205926</v>
      </c>
      <c r="BS22" s="192">
        <f t="shared" si="32"/>
        <v>-0.30000000000000027</v>
      </c>
      <c r="BT22" s="36">
        <f t="shared" si="33"/>
        <v>6.1156601842374619E-2</v>
      </c>
      <c r="BU22" s="36">
        <f t="shared" si="34"/>
        <v>5.9707394226967178E-2</v>
      </c>
      <c r="BV22" s="192">
        <f t="shared" si="35"/>
        <v>0.10000000000000009</v>
      </c>
      <c r="BW22" s="36">
        <f t="shared" si="36"/>
        <v>0.93884339815762541</v>
      </c>
      <c r="BX22" s="36">
        <f t="shared" si="37"/>
        <v>0.94029260577303286</v>
      </c>
      <c r="BY22" s="192">
        <f t="shared" si="38"/>
        <v>-0.10000000000000009</v>
      </c>
      <c r="BZ22" s="53"/>
      <c r="CA22" s="76" t="s">
        <v>22</v>
      </c>
      <c r="CB22" s="36">
        <f t="shared" si="39"/>
        <v>0.19584409620572871</v>
      </c>
      <c r="CC22" s="36">
        <f t="shared" si="40"/>
        <v>0.19262847847588738</v>
      </c>
      <c r="CD22" s="192">
        <f t="shared" si="41"/>
        <v>0.30000000000000027</v>
      </c>
      <c r="CE22" s="36">
        <f t="shared" si="42"/>
        <v>0.80415590379427127</v>
      </c>
      <c r="CF22" s="36">
        <f t="shared" si="43"/>
        <v>0.80737152152411262</v>
      </c>
      <c r="CG22" s="192">
        <f t="shared" si="44"/>
        <v>-0.30000000000000027</v>
      </c>
      <c r="CH22" s="36">
        <f t="shared" si="45"/>
        <v>1.7281807942984805E-2</v>
      </c>
      <c r="CI22" s="36">
        <f t="shared" si="46"/>
        <v>1.7546282428820951E-2</v>
      </c>
      <c r="CJ22" s="192">
        <f t="shared" si="47"/>
        <v>-9.9999999999999742E-2</v>
      </c>
      <c r="CK22" s="36">
        <f t="shared" si="48"/>
        <v>0.98271819205701516</v>
      </c>
      <c r="CL22" s="36">
        <f t="shared" si="49"/>
        <v>0.98245371757117905</v>
      </c>
      <c r="CM22" s="192">
        <f t="shared" si="50"/>
        <v>0.10000000000000009</v>
      </c>
      <c r="CN22" s="140">
        <v>0</v>
      </c>
    </row>
    <row r="23" spans="2:92" s="12" customFormat="1" ht="13.5" customHeight="1">
      <c r="B23" s="265"/>
      <c r="C23" s="322"/>
      <c r="D23" s="70" t="s">
        <v>67</v>
      </c>
      <c r="E23" s="95">
        <v>15</v>
      </c>
      <c r="F23" s="69">
        <v>4</v>
      </c>
      <c r="G23" s="13">
        <f t="shared" si="2"/>
        <v>0.26666666666666666</v>
      </c>
      <c r="H23" s="69">
        <v>11</v>
      </c>
      <c r="I23" s="13">
        <f t="shared" si="3"/>
        <v>0.73333333333333328</v>
      </c>
      <c r="J23" s="95">
        <v>65</v>
      </c>
      <c r="K23" s="69">
        <v>3</v>
      </c>
      <c r="L23" s="13">
        <f t="shared" si="4"/>
        <v>4.6153846153846156E-2</v>
      </c>
      <c r="M23" s="69">
        <v>62</v>
      </c>
      <c r="N23" s="13">
        <f t="shared" si="5"/>
        <v>0.9538461538461539</v>
      </c>
      <c r="O23" s="95">
        <v>4073</v>
      </c>
      <c r="P23" s="69">
        <v>771</v>
      </c>
      <c r="Q23" s="13">
        <f t="shared" si="6"/>
        <v>0.18929535968573533</v>
      </c>
      <c r="R23" s="69">
        <v>3302</v>
      </c>
      <c r="S23" s="13">
        <f t="shared" si="7"/>
        <v>0.8107046403142647</v>
      </c>
      <c r="T23" s="95">
        <v>3575</v>
      </c>
      <c r="U23" s="69">
        <v>742</v>
      </c>
      <c r="V23" s="13">
        <f t="shared" si="8"/>
        <v>0.20755244755244756</v>
      </c>
      <c r="W23" s="69">
        <v>2833</v>
      </c>
      <c r="X23" s="13">
        <f t="shared" si="9"/>
        <v>0.79244755244755249</v>
      </c>
      <c r="Y23" s="95">
        <v>2318</v>
      </c>
      <c r="Z23" s="69">
        <v>368</v>
      </c>
      <c r="AA23" s="13">
        <f t="shared" si="10"/>
        <v>0.15875754961173424</v>
      </c>
      <c r="AB23" s="69">
        <v>1950</v>
      </c>
      <c r="AC23" s="13">
        <f t="shared" si="11"/>
        <v>0.84124245038826573</v>
      </c>
      <c r="AD23" s="95">
        <v>1095</v>
      </c>
      <c r="AE23" s="69">
        <v>105</v>
      </c>
      <c r="AF23" s="13">
        <f t="shared" si="12"/>
        <v>9.5890410958904104E-2</v>
      </c>
      <c r="AG23" s="69">
        <v>990</v>
      </c>
      <c r="AH23" s="13">
        <f t="shared" si="13"/>
        <v>0.90410958904109584</v>
      </c>
      <c r="AI23" s="95">
        <v>414</v>
      </c>
      <c r="AJ23" s="69">
        <v>12</v>
      </c>
      <c r="AK23" s="13">
        <f t="shared" si="14"/>
        <v>2.8985507246376812E-2</v>
      </c>
      <c r="AL23" s="69">
        <v>402</v>
      </c>
      <c r="AM23" s="13">
        <f t="shared" si="15"/>
        <v>0.97101449275362317</v>
      </c>
      <c r="AN23" s="95">
        <f t="shared" si="16"/>
        <v>11555</v>
      </c>
      <c r="AO23" s="69">
        <f t="shared" si="0"/>
        <v>2005</v>
      </c>
      <c r="AP23" s="13">
        <f t="shared" si="17"/>
        <v>0.17351795759411509</v>
      </c>
      <c r="AQ23" s="33">
        <f t="shared" si="1"/>
        <v>9550</v>
      </c>
      <c r="AR23" s="13">
        <f t="shared" si="18"/>
        <v>0.82648204240588485</v>
      </c>
      <c r="AS23" s="90"/>
      <c r="AT23" s="265"/>
      <c r="AU23" s="322"/>
      <c r="AV23" s="147" t="s">
        <v>67</v>
      </c>
      <c r="AW23" s="204">
        <v>10971</v>
      </c>
      <c r="AX23" s="38">
        <v>1956</v>
      </c>
      <c r="AY23" s="84">
        <v>0.17828821438337436</v>
      </c>
      <c r="AZ23" s="38">
        <v>9015</v>
      </c>
      <c r="BA23" s="84">
        <v>0.82171178561662561</v>
      </c>
      <c r="BB23" s="53">
        <v>18</v>
      </c>
      <c r="BC23" s="11" t="s">
        <v>55</v>
      </c>
      <c r="BD23" s="36">
        <f t="shared" si="19"/>
        <v>0.19808145405587343</v>
      </c>
      <c r="BE23" s="36">
        <f t="shared" si="20"/>
        <v>0.19389299385738448</v>
      </c>
      <c r="BF23" s="36">
        <f t="shared" si="21"/>
        <v>0.80191854594412659</v>
      </c>
      <c r="BG23" s="36">
        <f t="shared" si="22"/>
        <v>0.80610700614261555</v>
      </c>
      <c r="BH23" s="36">
        <f t="shared" si="23"/>
        <v>9.8732325694783039E-3</v>
      </c>
      <c r="BI23" s="36">
        <f t="shared" si="24"/>
        <v>1.4194556582888396E-2</v>
      </c>
      <c r="BJ23" s="36">
        <f t="shared" si="25"/>
        <v>0.99012676743052175</v>
      </c>
      <c r="BK23" s="36">
        <f t="shared" si="26"/>
        <v>0.98580544341711163</v>
      </c>
      <c r="BM23" s="76" t="s">
        <v>23</v>
      </c>
      <c r="BN23" s="36">
        <f t="shared" si="27"/>
        <v>0.14986040400722614</v>
      </c>
      <c r="BO23" s="36">
        <f t="shared" si="28"/>
        <v>0.13930305131761442</v>
      </c>
      <c r="BP23" s="192">
        <f t="shared" si="29"/>
        <v>1.0999999999999983</v>
      </c>
      <c r="BQ23" s="36">
        <f t="shared" si="30"/>
        <v>0.85013959599277389</v>
      </c>
      <c r="BR23" s="36">
        <f t="shared" si="31"/>
        <v>0.86069694868238555</v>
      </c>
      <c r="BS23" s="192">
        <f t="shared" si="32"/>
        <v>-1.100000000000001</v>
      </c>
      <c r="BT23" s="36">
        <f t="shared" si="33"/>
        <v>8.0608014739751259E-3</v>
      </c>
      <c r="BU23" s="36">
        <f t="shared" si="34"/>
        <v>8.583172147001935E-3</v>
      </c>
      <c r="BV23" s="192">
        <f t="shared" si="35"/>
        <v>-9.9999999999999922E-2</v>
      </c>
      <c r="BW23" s="36">
        <f t="shared" si="36"/>
        <v>0.99193919852602486</v>
      </c>
      <c r="BX23" s="36">
        <f t="shared" si="37"/>
        <v>0.99141682785299812</v>
      </c>
      <c r="BY23" s="192">
        <f t="shared" si="38"/>
        <v>0.10000000000000009</v>
      </c>
      <c r="BZ23" s="53"/>
      <c r="CA23" s="76" t="s">
        <v>23</v>
      </c>
      <c r="CB23" s="36">
        <f t="shared" si="39"/>
        <v>0.19584409620572871</v>
      </c>
      <c r="CC23" s="36">
        <f t="shared" si="40"/>
        <v>0.19262847847588738</v>
      </c>
      <c r="CD23" s="192">
        <f t="shared" si="41"/>
        <v>0.30000000000000027</v>
      </c>
      <c r="CE23" s="36">
        <f t="shared" si="42"/>
        <v>0.80415590379427127</v>
      </c>
      <c r="CF23" s="36">
        <f t="shared" si="43"/>
        <v>0.80737152152411262</v>
      </c>
      <c r="CG23" s="192">
        <f t="shared" si="44"/>
        <v>-0.30000000000000027</v>
      </c>
      <c r="CH23" s="36">
        <f t="shared" si="45"/>
        <v>1.7281807942984805E-2</v>
      </c>
      <c r="CI23" s="36">
        <f t="shared" si="46"/>
        <v>1.7546282428820951E-2</v>
      </c>
      <c r="CJ23" s="192">
        <f t="shared" si="47"/>
        <v>-9.9999999999999742E-2</v>
      </c>
      <c r="CK23" s="36">
        <f t="shared" si="48"/>
        <v>0.98271819205701516</v>
      </c>
      <c r="CL23" s="36">
        <f t="shared" si="49"/>
        <v>0.98245371757117905</v>
      </c>
      <c r="CM23" s="192">
        <f t="shared" si="50"/>
        <v>0.10000000000000009</v>
      </c>
      <c r="CN23" s="140">
        <v>0</v>
      </c>
    </row>
    <row r="24" spans="2:92" s="12" customFormat="1" ht="13.5" customHeight="1">
      <c r="B24" s="263">
        <v>7</v>
      </c>
      <c r="C24" s="320" t="s">
        <v>103</v>
      </c>
      <c r="D24" s="74" t="s">
        <v>134</v>
      </c>
      <c r="E24" s="93">
        <v>9</v>
      </c>
      <c r="F24" s="73">
        <v>2</v>
      </c>
      <c r="G24" s="71">
        <f t="shared" si="2"/>
        <v>0.22222222222222221</v>
      </c>
      <c r="H24" s="73">
        <v>7</v>
      </c>
      <c r="I24" s="71">
        <f t="shared" si="3"/>
        <v>0.77777777777777779</v>
      </c>
      <c r="J24" s="93">
        <v>56</v>
      </c>
      <c r="K24" s="73">
        <v>7</v>
      </c>
      <c r="L24" s="71">
        <f t="shared" si="4"/>
        <v>0.125</v>
      </c>
      <c r="M24" s="73">
        <v>49</v>
      </c>
      <c r="N24" s="71">
        <f t="shared" si="5"/>
        <v>0.875</v>
      </c>
      <c r="O24" s="93">
        <v>2231</v>
      </c>
      <c r="P24" s="73">
        <v>612</v>
      </c>
      <c r="Q24" s="71">
        <f t="shared" si="6"/>
        <v>0.27431645002241145</v>
      </c>
      <c r="R24" s="73">
        <v>1619</v>
      </c>
      <c r="S24" s="71">
        <f t="shared" si="7"/>
        <v>0.72568354997758855</v>
      </c>
      <c r="T24" s="93">
        <v>1858</v>
      </c>
      <c r="U24" s="73">
        <v>495</v>
      </c>
      <c r="V24" s="71">
        <f t="shared" si="8"/>
        <v>0.26641550053821311</v>
      </c>
      <c r="W24" s="73">
        <v>1363</v>
      </c>
      <c r="X24" s="71">
        <f t="shared" si="9"/>
        <v>0.73358449946178683</v>
      </c>
      <c r="Y24" s="93">
        <v>1121</v>
      </c>
      <c r="Z24" s="73">
        <v>278</v>
      </c>
      <c r="AA24" s="71">
        <f t="shared" si="10"/>
        <v>0.247992863514719</v>
      </c>
      <c r="AB24" s="73">
        <v>843</v>
      </c>
      <c r="AC24" s="71">
        <f t="shared" si="11"/>
        <v>0.75200713648528095</v>
      </c>
      <c r="AD24" s="93">
        <v>454</v>
      </c>
      <c r="AE24" s="73">
        <v>68</v>
      </c>
      <c r="AF24" s="71">
        <f t="shared" si="12"/>
        <v>0.14977973568281938</v>
      </c>
      <c r="AG24" s="73">
        <v>386</v>
      </c>
      <c r="AH24" s="71">
        <f t="shared" si="13"/>
        <v>0.85022026431718056</v>
      </c>
      <c r="AI24" s="93">
        <v>140</v>
      </c>
      <c r="AJ24" s="73">
        <v>13</v>
      </c>
      <c r="AK24" s="71">
        <f t="shared" si="14"/>
        <v>9.285714285714286E-2</v>
      </c>
      <c r="AL24" s="73">
        <v>127</v>
      </c>
      <c r="AM24" s="71">
        <f t="shared" si="15"/>
        <v>0.90714285714285714</v>
      </c>
      <c r="AN24" s="93">
        <f t="shared" si="16"/>
        <v>5869</v>
      </c>
      <c r="AO24" s="73">
        <f t="shared" si="0"/>
        <v>1475</v>
      </c>
      <c r="AP24" s="71">
        <f t="shared" si="17"/>
        <v>0.25132049752939173</v>
      </c>
      <c r="AQ24" s="72">
        <f t="shared" si="1"/>
        <v>4394</v>
      </c>
      <c r="AR24" s="71">
        <f t="shared" si="18"/>
        <v>0.74867950247060833</v>
      </c>
      <c r="AS24" s="90"/>
      <c r="AT24" s="263">
        <v>7</v>
      </c>
      <c r="AU24" s="320" t="s">
        <v>103</v>
      </c>
      <c r="AV24" s="11" t="s">
        <v>134</v>
      </c>
      <c r="AW24" s="204">
        <v>5490</v>
      </c>
      <c r="AX24" s="38">
        <v>1345</v>
      </c>
      <c r="AY24" s="84">
        <v>0.24499089253187614</v>
      </c>
      <c r="AZ24" s="38">
        <v>4145</v>
      </c>
      <c r="BA24" s="84">
        <v>0.75500910746812389</v>
      </c>
      <c r="BB24" s="53">
        <v>19</v>
      </c>
      <c r="BC24" s="11" t="s">
        <v>110</v>
      </c>
      <c r="BD24" s="36">
        <f t="shared" si="19"/>
        <v>0.10863916856122117</v>
      </c>
      <c r="BE24" s="36">
        <f t="shared" si="20"/>
        <v>0.10699933020763563</v>
      </c>
      <c r="BF24" s="36">
        <f t="shared" si="21"/>
        <v>0.89136083143877887</v>
      </c>
      <c r="BG24" s="36">
        <f t="shared" si="22"/>
        <v>0.89300066979236437</v>
      </c>
      <c r="BH24" s="36">
        <f t="shared" si="23"/>
        <v>1.0506886270055374E-2</v>
      </c>
      <c r="BI24" s="36">
        <f t="shared" si="24"/>
        <v>9.5738109944410125E-3</v>
      </c>
      <c r="BJ24" s="36">
        <f t="shared" si="25"/>
        <v>0.98949311372994464</v>
      </c>
      <c r="BK24" s="36">
        <f t="shared" si="26"/>
        <v>0.99042618900555901</v>
      </c>
      <c r="BM24" s="76" t="s">
        <v>14</v>
      </c>
      <c r="BN24" s="36">
        <f t="shared" si="27"/>
        <v>0.20761341587360252</v>
      </c>
      <c r="BO24" s="36">
        <f t="shared" si="28"/>
        <v>0.21054683692367676</v>
      </c>
      <c r="BP24" s="192">
        <f t="shared" si="29"/>
        <v>-0.30000000000000027</v>
      </c>
      <c r="BQ24" s="36">
        <f t="shared" si="30"/>
        <v>0.79238658412639751</v>
      </c>
      <c r="BR24" s="36">
        <f t="shared" si="31"/>
        <v>0.78945316307632318</v>
      </c>
      <c r="BS24" s="192">
        <f t="shared" si="32"/>
        <v>0.30000000000000027</v>
      </c>
      <c r="BT24" s="36">
        <f t="shared" si="33"/>
        <v>1.373592377181042E-2</v>
      </c>
      <c r="BU24" s="36">
        <f t="shared" si="34"/>
        <v>1.3910969793322734E-2</v>
      </c>
      <c r="BV24" s="192">
        <f t="shared" si="35"/>
        <v>0</v>
      </c>
      <c r="BW24" s="36">
        <f t="shared" si="36"/>
        <v>0.98626407622818957</v>
      </c>
      <c r="BX24" s="36">
        <f t="shared" si="37"/>
        <v>0.98608903020667726</v>
      </c>
      <c r="BY24" s="192">
        <f t="shared" si="38"/>
        <v>0</v>
      </c>
      <c r="BZ24" s="53"/>
      <c r="CA24" s="76" t="s">
        <v>14</v>
      </c>
      <c r="CB24" s="36">
        <f t="shared" si="39"/>
        <v>0.19584409620572871</v>
      </c>
      <c r="CC24" s="36">
        <f t="shared" si="40"/>
        <v>0.19262847847588738</v>
      </c>
      <c r="CD24" s="192">
        <f t="shared" si="41"/>
        <v>0.30000000000000027</v>
      </c>
      <c r="CE24" s="36">
        <f t="shared" si="42"/>
        <v>0.80415590379427127</v>
      </c>
      <c r="CF24" s="36">
        <f t="shared" si="43"/>
        <v>0.80737152152411262</v>
      </c>
      <c r="CG24" s="192">
        <f t="shared" si="44"/>
        <v>-0.30000000000000027</v>
      </c>
      <c r="CH24" s="36">
        <f t="shared" si="45"/>
        <v>1.7281807942984805E-2</v>
      </c>
      <c r="CI24" s="36">
        <f t="shared" si="46"/>
        <v>1.7546282428820951E-2</v>
      </c>
      <c r="CJ24" s="192">
        <f t="shared" si="47"/>
        <v>-9.9999999999999742E-2</v>
      </c>
      <c r="CK24" s="36">
        <f t="shared" si="48"/>
        <v>0.98271819205701516</v>
      </c>
      <c r="CL24" s="36">
        <f t="shared" si="49"/>
        <v>0.98245371757117905</v>
      </c>
      <c r="CM24" s="192">
        <f t="shared" si="50"/>
        <v>0.10000000000000009</v>
      </c>
      <c r="CN24" s="140">
        <v>0</v>
      </c>
    </row>
    <row r="25" spans="2:92" s="12" customFormat="1" ht="13.5" customHeight="1">
      <c r="B25" s="264"/>
      <c r="C25" s="321"/>
      <c r="D25" s="64" t="s">
        <v>135</v>
      </c>
      <c r="E25" s="94">
        <v>12</v>
      </c>
      <c r="F25" s="63">
        <v>0</v>
      </c>
      <c r="G25" s="59">
        <f t="shared" si="2"/>
        <v>0</v>
      </c>
      <c r="H25" s="63">
        <v>12</v>
      </c>
      <c r="I25" s="59">
        <f t="shared" si="3"/>
        <v>1</v>
      </c>
      <c r="J25" s="94">
        <v>20</v>
      </c>
      <c r="K25" s="63">
        <v>0</v>
      </c>
      <c r="L25" s="59">
        <f t="shared" si="4"/>
        <v>0</v>
      </c>
      <c r="M25" s="63">
        <v>20</v>
      </c>
      <c r="N25" s="59">
        <f t="shared" si="5"/>
        <v>1</v>
      </c>
      <c r="O25" s="94">
        <v>1676</v>
      </c>
      <c r="P25" s="63">
        <v>20</v>
      </c>
      <c r="Q25" s="59">
        <f t="shared" si="6"/>
        <v>1.1933174224343675E-2</v>
      </c>
      <c r="R25" s="63">
        <v>1656</v>
      </c>
      <c r="S25" s="59">
        <f t="shared" si="7"/>
        <v>0.9880668257756563</v>
      </c>
      <c r="T25" s="94">
        <v>1334</v>
      </c>
      <c r="U25" s="63">
        <v>10</v>
      </c>
      <c r="V25" s="59">
        <f t="shared" si="8"/>
        <v>7.4962518740629685E-3</v>
      </c>
      <c r="W25" s="63">
        <v>1324</v>
      </c>
      <c r="X25" s="59">
        <f t="shared" si="9"/>
        <v>0.992503748125937</v>
      </c>
      <c r="Y25" s="94">
        <v>908</v>
      </c>
      <c r="Z25" s="63">
        <v>4</v>
      </c>
      <c r="AA25" s="59">
        <f t="shared" si="10"/>
        <v>4.4052863436123352E-3</v>
      </c>
      <c r="AB25" s="63">
        <v>904</v>
      </c>
      <c r="AC25" s="59">
        <f t="shared" si="11"/>
        <v>0.99559471365638763</v>
      </c>
      <c r="AD25" s="94">
        <v>453</v>
      </c>
      <c r="AE25" s="63">
        <v>4</v>
      </c>
      <c r="AF25" s="59">
        <f t="shared" si="12"/>
        <v>8.8300220750551876E-3</v>
      </c>
      <c r="AG25" s="63">
        <v>449</v>
      </c>
      <c r="AH25" s="59">
        <f t="shared" si="13"/>
        <v>0.99116997792494477</v>
      </c>
      <c r="AI25" s="94">
        <v>236</v>
      </c>
      <c r="AJ25" s="63">
        <v>0</v>
      </c>
      <c r="AK25" s="59">
        <f t="shared" si="14"/>
        <v>0</v>
      </c>
      <c r="AL25" s="63">
        <v>236</v>
      </c>
      <c r="AM25" s="59">
        <f t="shared" si="15"/>
        <v>1</v>
      </c>
      <c r="AN25" s="94">
        <f t="shared" si="16"/>
        <v>4639</v>
      </c>
      <c r="AO25" s="63">
        <f t="shared" si="0"/>
        <v>38</v>
      </c>
      <c r="AP25" s="59">
        <f t="shared" si="17"/>
        <v>8.1914205647768915E-3</v>
      </c>
      <c r="AQ25" s="62">
        <f t="shared" si="1"/>
        <v>4601</v>
      </c>
      <c r="AR25" s="59">
        <f t="shared" si="18"/>
        <v>0.99180857943522316</v>
      </c>
      <c r="AS25" s="90"/>
      <c r="AT25" s="264"/>
      <c r="AU25" s="321"/>
      <c r="AV25" s="11" t="s">
        <v>135</v>
      </c>
      <c r="AW25" s="204">
        <v>4417</v>
      </c>
      <c r="AX25" s="38">
        <v>24</v>
      </c>
      <c r="AY25" s="84">
        <v>5.4335521847407742E-3</v>
      </c>
      <c r="AZ25" s="38">
        <v>4393</v>
      </c>
      <c r="BA25" s="84">
        <v>0.99456644781525927</v>
      </c>
      <c r="BB25" s="53">
        <v>20</v>
      </c>
      <c r="BC25" s="11" t="s">
        <v>111</v>
      </c>
      <c r="BD25" s="36">
        <f t="shared" si="19"/>
        <v>0.1676390509529366</v>
      </c>
      <c r="BE25" s="36">
        <f t="shared" si="20"/>
        <v>0.17175066312997347</v>
      </c>
      <c r="BF25" s="36">
        <f t="shared" si="21"/>
        <v>0.83236094904706337</v>
      </c>
      <c r="BG25" s="36">
        <f t="shared" si="22"/>
        <v>0.82824933687002655</v>
      </c>
      <c r="BH25" s="36">
        <f t="shared" si="23"/>
        <v>1.9086050823426765E-2</v>
      </c>
      <c r="BI25" s="36">
        <f t="shared" si="24"/>
        <v>1.9778667294560865E-2</v>
      </c>
      <c r="BJ25" s="36">
        <f t="shared" si="25"/>
        <v>0.98091394917657326</v>
      </c>
      <c r="BK25" s="36">
        <f t="shared" si="26"/>
        <v>0.9802213327054391</v>
      </c>
      <c r="BM25" s="76" t="s">
        <v>42</v>
      </c>
      <c r="BN25" s="36">
        <f t="shared" si="27"/>
        <v>0.31145107152078494</v>
      </c>
      <c r="BO25" s="36">
        <f t="shared" si="28"/>
        <v>0.31511117405466649</v>
      </c>
      <c r="BP25" s="192">
        <f t="shared" si="29"/>
        <v>-0.40000000000000036</v>
      </c>
      <c r="BQ25" s="36">
        <f t="shared" si="30"/>
        <v>0.68854892847921512</v>
      </c>
      <c r="BR25" s="36">
        <f t="shared" si="31"/>
        <v>0.68488882594533351</v>
      </c>
      <c r="BS25" s="192">
        <f t="shared" si="32"/>
        <v>0.39999999999998925</v>
      </c>
      <c r="BT25" s="36">
        <f t="shared" si="33"/>
        <v>1.4324168429148241E-2</v>
      </c>
      <c r="BU25" s="36">
        <f t="shared" si="34"/>
        <v>1.4874371859296482E-2</v>
      </c>
      <c r="BV25" s="192">
        <f t="shared" si="35"/>
        <v>-9.9999999999999922E-2</v>
      </c>
      <c r="BW25" s="36">
        <f t="shared" si="36"/>
        <v>0.98567583157085181</v>
      </c>
      <c r="BX25" s="36">
        <f t="shared" si="37"/>
        <v>0.98512562814070348</v>
      </c>
      <c r="BY25" s="192">
        <f t="shared" si="38"/>
        <v>0.10000000000000009</v>
      </c>
      <c r="BZ25" s="53"/>
      <c r="CA25" s="76" t="s">
        <v>42</v>
      </c>
      <c r="CB25" s="36">
        <f t="shared" si="39"/>
        <v>0.19584409620572871</v>
      </c>
      <c r="CC25" s="36">
        <f t="shared" si="40"/>
        <v>0.19262847847588738</v>
      </c>
      <c r="CD25" s="192">
        <f t="shared" si="41"/>
        <v>0.30000000000000027</v>
      </c>
      <c r="CE25" s="36">
        <f t="shared" si="42"/>
        <v>0.80415590379427127</v>
      </c>
      <c r="CF25" s="36">
        <f t="shared" si="43"/>
        <v>0.80737152152411262</v>
      </c>
      <c r="CG25" s="192">
        <f t="shared" si="44"/>
        <v>-0.30000000000000027</v>
      </c>
      <c r="CH25" s="36">
        <f t="shared" si="45"/>
        <v>1.7281807942984805E-2</v>
      </c>
      <c r="CI25" s="36">
        <f t="shared" si="46"/>
        <v>1.7546282428820951E-2</v>
      </c>
      <c r="CJ25" s="192">
        <f t="shared" si="47"/>
        <v>-9.9999999999999742E-2</v>
      </c>
      <c r="CK25" s="36">
        <f t="shared" si="48"/>
        <v>0.98271819205701516</v>
      </c>
      <c r="CL25" s="36">
        <f t="shared" si="49"/>
        <v>0.98245371757117905</v>
      </c>
      <c r="CM25" s="192">
        <f t="shared" si="50"/>
        <v>0.10000000000000009</v>
      </c>
      <c r="CN25" s="140">
        <v>0</v>
      </c>
    </row>
    <row r="26" spans="2:92" s="12" customFormat="1" ht="13.5" customHeight="1">
      <c r="B26" s="265"/>
      <c r="C26" s="322"/>
      <c r="D26" s="70" t="s">
        <v>67</v>
      </c>
      <c r="E26" s="95">
        <v>21</v>
      </c>
      <c r="F26" s="69">
        <v>2</v>
      </c>
      <c r="G26" s="13">
        <f t="shared" si="2"/>
        <v>9.5238095238095233E-2</v>
      </c>
      <c r="H26" s="69">
        <v>19</v>
      </c>
      <c r="I26" s="13">
        <f t="shared" si="3"/>
        <v>0.90476190476190477</v>
      </c>
      <c r="J26" s="95">
        <v>76</v>
      </c>
      <c r="K26" s="69">
        <v>7</v>
      </c>
      <c r="L26" s="13">
        <f t="shared" si="4"/>
        <v>9.2105263157894732E-2</v>
      </c>
      <c r="M26" s="69">
        <v>69</v>
      </c>
      <c r="N26" s="13">
        <f t="shared" si="5"/>
        <v>0.90789473684210531</v>
      </c>
      <c r="O26" s="95">
        <v>3907</v>
      </c>
      <c r="P26" s="69">
        <v>632</v>
      </c>
      <c r="Q26" s="13">
        <f t="shared" si="6"/>
        <v>0.16176094189915535</v>
      </c>
      <c r="R26" s="69">
        <v>3275</v>
      </c>
      <c r="S26" s="13">
        <f t="shared" si="7"/>
        <v>0.83823905810084465</v>
      </c>
      <c r="T26" s="95">
        <v>3192</v>
      </c>
      <c r="U26" s="69">
        <v>505</v>
      </c>
      <c r="V26" s="13">
        <f t="shared" si="8"/>
        <v>0.15820802005012533</v>
      </c>
      <c r="W26" s="69">
        <v>2687</v>
      </c>
      <c r="X26" s="13">
        <f t="shared" si="9"/>
        <v>0.84179197994987465</v>
      </c>
      <c r="Y26" s="95">
        <v>2029</v>
      </c>
      <c r="Z26" s="69">
        <v>282</v>
      </c>
      <c r="AA26" s="13">
        <f t="shared" si="10"/>
        <v>0.1389847215377033</v>
      </c>
      <c r="AB26" s="69">
        <v>1747</v>
      </c>
      <c r="AC26" s="13">
        <f t="shared" si="11"/>
        <v>0.86101527846229675</v>
      </c>
      <c r="AD26" s="95">
        <v>907</v>
      </c>
      <c r="AE26" s="69">
        <v>72</v>
      </c>
      <c r="AF26" s="13">
        <f t="shared" si="12"/>
        <v>7.9382579933847855E-2</v>
      </c>
      <c r="AG26" s="69">
        <v>835</v>
      </c>
      <c r="AH26" s="13">
        <f t="shared" si="13"/>
        <v>0.9206174200661521</v>
      </c>
      <c r="AI26" s="95">
        <v>376</v>
      </c>
      <c r="AJ26" s="69">
        <v>13</v>
      </c>
      <c r="AK26" s="13">
        <f t="shared" si="14"/>
        <v>3.4574468085106384E-2</v>
      </c>
      <c r="AL26" s="69">
        <v>363</v>
      </c>
      <c r="AM26" s="13">
        <f t="shared" si="15"/>
        <v>0.96542553191489366</v>
      </c>
      <c r="AN26" s="95">
        <f t="shared" si="16"/>
        <v>10508</v>
      </c>
      <c r="AO26" s="69">
        <f t="shared" si="0"/>
        <v>1513</v>
      </c>
      <c r="AP26" s="13">
        <f t="shared" si="17"/>
        <v>0.14398553483060525</v>
      </c>
      <c r="AQ26" s="33">
        <f t="shared" si="1"/>
        <v>8995</v>
      </c>
      <c r="AR26" s="13">
        <f t="shared" si="18"/>
        <v>0.85601446516939472</v>
      </c>
      <c r="AS26" s="90"/>
      <c r="AT26" s="265"/>
      <c r="AU26" s="322"/>
      <c r="AV26" s="147" t="s">
        <v>67</v>
      </c>
      <c r="AW26" s="204">
        <v>9907</v>
      </c>
      <c r="AX26" s="38">
        <v>1369</v>
      </c>
      <c r="AY26" s="84">
        <v>0.13818512163116989</v>
      </c>
      <c r="AZ26" s="38">
        <v>8538</v>
      </c>
      <c r="BA26" s="84">
        <v>0.86181487836883008</v>
      </c>
      <c r="BB26" s="53">
        <v>21</v>
      </c>
      <c r="BC26" s="11" t="s">
        <v>112</v>
      </c>
      <c r="BD26" s="36">
        <f t="shared" si="19"/>
        <v>0.16150547879942831</v>
      </c>
      <c r="BE26" s="36">
        <f t="shared" si="20"/>
        <v>0.15947729002791169</v>
      </c>
      <c r="BF26" s="36">
        <f t="shared" si="21"/>
        <v>0.83849452120057166</v>
      </c>
      <c r="BG26" s="36">
        <f t="shared" si="22"/>
        <v>0.84052270997208833</v>
      </c>
      <c r="BH26" s="36">
        <f t="shared" si="23"/>
        <v>1.5793010752688172E-2</v>
      </c>
      <c r="BI26" s="36">
        <f t="shared" si="24"/>
        <v>1.932367149758454E-2</v>
      </c>
      <c r="BJ26" s="36">
        <f t="shared" si="25"/>
        <v>0.98420698924731187</v>
      </c>
      <c r="BK26" s="36">
        <f t="shared" si="26"/>
        <v>0.98067632850241548</v>
      </c>
      <c r="BM26" s="76" t="s">
        <v>4</v>
      </c>
      <c r="BN26" s="36">
        <f t="shared" si="27"/>
        <v>0.30901751603834787</v>
      </c>
      <c r="BO26" s="36">
        <f t="shared" si="28"/>
        <v>0.30624710066491417</v>
      </c>
      <c r="BP26" s="192">
        <f t="shared" si="29"/>
        <v>0.30000000000000027</v>
      </c>
      <c r="BQ26" s="36">
        <f t="shared" si="30"/>
        <v>0.69098248396165218</v>
      </c>
      <c r="BR26" s="36">
        <f t="shared" si="31"/>
        <v>0.69375289933508577</v>
      </c>
      <c r="BS26" s="192">
        <f t="shared" si="32"/>
        <v>-0.30000000000000027</v>
      </c>
      <c r="BT26" s="36">
        <f t="shared" si="33"/>
        <v>1.3134851138353765E-2</v>
      </c>
      <c r="BU26" s="36">
        <f t="shared" si="34"/>
        <v>1.5807243707796195E-2</v>
      </c>
      <c r="BV26" s="192">
        <f t="shared" si="35"/>
        <v>-0.3000000000000001</v>
      </c>
      <c r="BW26" s="36">
        <f t="shared" si="36"/>
        <v>0.98686514886164622</v>
      </c>
      <c r="BX26" s="36">
        <f t="shared" si="37"/>
        <v>0.98419275629220382</v>
      </c>
      <c r="BY26" s="192">
        <f t="shared" si="38"/>
        <v>0.30000000000000027</v>
      </c>
      <c r="BZ26" s="53"/>
      <c r="CA26" s="76" t="s">
        <v>4</v>
      </c>
      <c r="CB26" s="36">
        <f t="shared" si="39"/>
        <v>0.19584409620572871</v>
      </c>
      <c r="CC26" s="36">
        <f t="shared" si="40"/>
        <v>0.19262847847588738</v>
      </c>
      <c r="CD26" s="192">
        <f t="shared" si="41"/>
        <v>0.30000000000000027</v>
      </c>
      <c r="CE26" s="36">
        <f t="shared" si="42"/>
        <v>0.80415590379427127</v>
      </c>
      <c r="CF26" s="36">
        <f t="shared" si="43"/>
        <v>0.80737152152411262</v>
      </c>
      <c r="CG26" s="192">
        <f t="shared" si="44"/>
        <v>-0.30000000000000027</v>
      </c>
      <c r="CH26" s="36">
        <f t="shared" si="45"/>
        <v>1.7281807942984805E-2</v>
      </c>
      <c r="CI26" s="36">
        <f t="shared" si="46"/>
        <v>1.7546282428820951E-2</v>
      </c>
      <c r="CJ26" s="192">
        <f t="shared" si="47"/>
        <v>-9.9999999999999742E-2</v>
      </c>
      <c r="CK26" s="36">
        <f t="shared" si="48"/>
        <v>0.98271819205701516</v>
      </c>
      <c r="CL26" s="36">
        <f t="shared" si="49"/>
        <v>0.98245371757117905</v>
      </c>
      <c r="CM26" s="192">
        <f t="shared" si="50"/>
        <v>0.10000000000000009</v>
      </c>
      <c r="CN26" s="140">
        <v>0</v>
      </c>
    </row>
    <row r="27" spans="2:92" s="12" customFormat="1" ht="13.5" customHeight="1">
      <c r="B27" s="263">
        <v>8</v>
      </c>
      <c r="C27" s="320" t="s">
        <v>51</v>
      </c>
      <c r="D27" s="74" t="s">
        <v>134</v>
      </c>
      <c r="E27" s="93">
        <v>6</v>
      </c>
      <c r="F27" s="73">
        <v>0</v>
      </c>
      <c r="G27" s="71">
        <f t="shared" si="2"/>
        <v>0</v>
      </c>
      <c r="H27" s="73">
        <v>6</v>
      </c>
      <c r="I27" s="71">
        <f t="shared" si="3"/>
        <v>1</v>
      </c>
      <c r="J27" s="93">
        <v>24</v>
      </c>
      <c r="K27" s="73">
        <v>3</v>
      </c>
      <c r="L27" s="71">
        <f t="shared" si="4"/>
        <v>0.125</v>
      </c>
      <c r="M27" s="73">
        <v>21</v>
      </c>
      <c r="N27" s="71">
        <f t="shared" si="5"/>
        <v>0.875</v>
      </c>
      <c r="O27" s="93">
        <v>2086</v>
      </c>
      <c r="P27" s="73">
        <v>218</v>
      </c>
      <c r="Q27" s="71">
        <f t="shared" si="6"/>
        <v>0.10450623202301054</v>
      </c>
      <c r="R27" s="73">
        <v>1868</v>
      </c>
      <c r="S27" s="71">
        <f t="shared" si="7"/>
        <v>0.89549376797698943</v>
      </c>
      <c r="T27" s="93">
        <v>1549</v>
      </c>
      <c r="U27" s="73">
        <v>144</v>
      </c>
      <c r="V27" s="71">
        <f t="shared" si="8"/>
        <v>9.2963202065848932E-2</v>
      </c>
      <c r="W27" s="73">
        <v>1405</v>
      </c>
      <c r="X27" s="71">
        <f t="shared" si="9"/>
        <v>0.90703679793415104</v>
      </c>
      <c r="Y27" s="93">
        <v>1018</v>
      </c>
      <c r="Z27" s="73">
        <v>71</v>
      </c>
      <c r="AA27" s="71">
        <f t="shared" si="10"/>
        <v>6.9744597249508836E-2</v>
      </c>
      <c r="AB27" s="73">
        <v>947</v>
      </c>
      <c r="AC27" s="71">
        <f t="shared" si="11"/>
        <v>0.93025540275049112</v>
      </c>
      <c r="AD27" s="93">
        <v>516</v>
      </c>
      <c r="AE27" s="73">
        <v>31</v>
      </c>
      <c r="AF27" s="71">
        <f t="shared" si="12"/>
        <v>6.0077519379844964E-2</v>
      </c>
      <c r="AG27" s="73">
        <v>485</v>
      </c>
      <c r="AH27" s="71">
        <f t="shared" si="13"/>
        <v>0.93992248062015504</v>
      </c>
      <c r="AI27" s="93">
        <v>179</v>
      </c>
      <c r="AJ27" s="73">
        <v>4</v>
      </c>
      <c r="AK27" s="71">
        <f t="shared" si="14"/>
        <v>2.23463687150838E-2</v>
      </c>
      <c r="AL27" s="73">
        <v>175</v>
      </c>
      <c r="AM27" s="71">
        <f t="shared" si="15"/>
        <v>0.97765363128491622</v>
      </c>
      <c r="AN27" s="93">
        <f t="shared" si="16"/>
        <v>5378</v>
      </c>
      <c r="AO27" s="73">
        <f t="shared" ref="AO27:AO38" si="51">SUM(F27,K27,P27,U27,Z27,AE27,AJ27)</f>
        <v>471</v>
      </c>
      <c r="AP27" s="71">
        <f t="shared" si="17"/>
        <v>8.757902566009669E-2</v>
      </c>
      <c r="AQ27" s="72">
        <f t="shared" ref="AQ27:AQ38" si="52">SUM(H27,M27,R27,W27,AB27,AG27,AL27)</f>
        <v>4907</v>
      </c>
      <c r="AR27" s="71">
        <f t="shared" si="18"/>
        <v>0.91242097433990332</v>
      </c>
      <c r="AS27" s="90"/>
      <c r="AT27" s="263">
        <v>8</v>
      </c>
      <c r="AU27" s="320" t="s">
        <v>51</v>
      </c>
      <c r="AV27" s="11" t="s">
        <v>134</v>
      </c>
      <c r="AW27" s="204">
        <v>4961</v>
      </c>
      <c r="AX27" s="38">
        <v>433</v>
      </c>
      <c r="AY27" s="84">
        <v>8.7280790163273531E-2</v>
      </c>
      <c r="AZ27" s="38">
        <v>4528</v>
      </c>
      <c r="BA27" s="84">
        <v>0.9127192098367265</v>
      </c>
      <c r="BB27" s="53">
        <v>22</v>
      </c>
      <c r="BC27" s="11" t="s">
        <v>56</v>
      </c>
      <c r="BD27" s="36">
        <f t="shared" si="19"/>
        <v>0.21067096285064443</v>
      </c>
      <c r="BE27" s="36">
        <f t="shared" si="20"/>
        <v>0.20108030982470446</v>
      </c>
      <c r="BF27" s="36">
        <f t="shared" si="21"/>
        <v>0.78932903714935554</v>
      </c>
      <c r="BG27" s="36">
        <f t="shared" si="22"/>
        <v>0.79891969017529552</v>
      </c>
      <c r="BH27" s="36">
        <f t="shared" si="23"/>
        <v>2.3195572824679149E-2</v>
      </c>
      <c r="BI27" s="36">
        <f t="shared" si="24"/>
        <v>2.271847166645153E-2</v>
      </c>
      <c r="BJ27" s="36">
        <f t="shared" si="25"/>
        <v>0.9768044271753209</v>
      </c>
      <c r="BK27" s="36">
        <f t="shared" si="26"/>
        <v>0.97728152833354842</v>
      </c>
      <c r="BM27" s="76" t="s">
        <v>19</v>
      </c>
      <c r="BN27" s="36">
        <f t="shared" si="27"/>
        <v>0.20391906961924486</v>
      </c>
      <c r="BO27" s="36">
        <f t="shared" si="28"/>
        <v>0.22224117346068564</v>
      </c>
      <c r="BP27" s="192">
        <f t="shared" si="29"/>
        <v>-1.8000000000000016</v>
      </c>
      <c r="BQ27" s="36">
        <f t="shared" si="30"/>
        <v>0.79608093038075511</v>
      </c>
      <c r="BR27" s="36">
        <f t="shared" si="31"/>
        <v>0.77775882653931439</v>
      </c>
      <c r="BS27" s="192">
        <f t="shared" si="32"/>
        <v>1.8000000000000016</v>
      </c>
      <c r="BT27" s="36">
        <f t="shared" si="33"/>
        <v>5.5388659406684193E-2</v>
      </c>
      <c r="BU27" s="36">
        <f t="shared" si="34"/>
        <v>3.8407681536307262E-2</v>
      </c>
      <c r="BV27" s="192">
        <f t="shared" si="35"/>
        <v>1.7000000000000002</v>
      </c>
      <c r="BW27" s="36">
        <f t="shared" si="36"/>
        <v>0.94461134059331586</v>
      </c>
      <c r="BX27" s="36">
        <f t="shared" si="37"/>
        <v>0.96159231846369275</v>
      </c>
      <c r="BY27" s="192">
        <f t="shared" si="38"/>
        <v>-1.7000000000000015</v>
      </c>
      <c r="BZ27" s="53"/>
      <c r="CA27" s="76" t="s">
        <v>19</v>
      </c>
      <c r="CB27" s="36">
        <f t="shared" si="39"/>
        <v>0.19584409620572871</v>
      </c>
      <c r="CC27" s="36">
        <f t="shared" si="40"/>
        <v>0.19262847847588738</v>
      </c>
      <c r="CD27" s="192">
        <f t="shared" si="41"/>
        <v>0.30000000000000027</v>
      </c>
      <c r="CE27" s="36">
        <f t="shared" si="42"/>
        <v>0.80415590379427127</v>
      </c>
      <c r="CF27" s="36">
        <f t="shared" si="43"/>
        <v>0.80737152152411262</v>
      </c>
      <c r="CG27" s="192">
        <f t="shared" si="44"/>
        <v>-0.30000000000000027</v>
      </c>
      <c r="CH27" s="36">
        <f t="shared" si="45"/>
        <v>1.7281807942984805E-2</v>
      </c>
      <c r="CI27" s="36">
        <f t="shared" si="46"/>
        <v>1.7546282428820951E-2</v>
      </c>
      <c r="CJ27" s="192">
        <f t="shared" si="47"/>
        <v>-9.9999999999999742E-2</v>
      </c>
      <c r="CK27" s="36">
        <f t="shared" si="48"/>
        <v>0.98271819205701516</v>
      </c>
      <c r="CL27" s="36">
        <f t="shared" si="49"/>
        <v>0.98245371757117905</v>
      </c>
      <c r="CM27" s="192">
        <f t="shared" si="50"/>
        <v>0.10000000000000009</v>
      </c>
      <c r="CN27" s="140">
        <v>0</v>
      </c>
    </row>
    <row r="28" spans="2:92" s="12" customFormat="1" ht="13.5" customHeight="1">
      <c r="B28" s="264"/>
      <c r="C28" s="321"/>
      <c r="D28" s="64" t="s">
        <v>135</v>
      </c>
      <c r="E28" s="94">
        <v>3</v>
      </c>
      <c r="F28" s="63">
        <v>0</v>
      </c>
      <c r="G28" s="59">
        <f t="shared" si="2"/>
        <v>0</v>
      </c>
      <c r="H28" s="63">
        <v>3</v>
      </c>
      <c r="I28" s="59">
        <f t="shared" si="3"/>
        <v>1</v>
      </c>
      <c r="J28" s="94">
        <v>16</v>
      </c>
      <c r="K28" s="63">
        <v>0</v>
      </c>
      <c r="L28" s="59">
        <f t="shared" si="4"/>
        <v>0</v>
      </c>
      <c r="M28" s="63">
        <v>16</v>
      </c>
      <c r="N28" s="59">
        <f t="shared" si="5"/>
        <v>1</v>
      </c>
      <c r="O28" s="94">
        <v>988</v>
      </c>
      <c r="P28" s="63">
        <v>13</v>
      </c>
      <c r="Q28" s="59">
        <f t="shared" si="6"/>
        <v>1.3157894736842105E-2</v>
      </c>
      <c r="R28" s="63">
        <v>975</v>
      </c>
      <c r="S28" s="59">
        <f t="shared" si="7"/>
        <v>0.98684210526315785</v>
      </c>
      <c r="T28" s="94">
        <v>714</v>
      </c>
      <c r="U28" s="63">
        <v>8</v>
      </c>
      <c r="V28" s="59">
        <f t="shared" si="8"/>
        <v>1.1204481792717087E-2</v>
      </c>
      <c r="W28" s="63">
        <v>706</v>
      </c>
      <c r="X28" s="59">
        <f t="shared" si="9"/>
        <v>0.98879551820728295</v>
      </c>
      <c r="Y28" s="94">
        <v>584</v>
      </c>
      <c r="Z28" s="63">
        <v>5</v>
      </c>
      <c r="AA28" s="59">
        <f t="shared" si="10"/>
        <v>8.5616438356164379E-3</v>
      </c>
      <c r="AB28" s="63">
        <v>579</v>
      </c>
      <c r="AC28" s="59">
        <f t="shared" si="11"/>
        <v>0.99143835616438358</v>
      </c>
      <c r="AD28" s="94">
        <v>416</v>
      </c>
      <c r="AE28" s="63">
        <v>3</v>
      </c>
      <c r="AF28" s="59">
        <f t="shared" si="12"/>
        <v>7.2115384615384619E-3</v>
      </c>
      <c r="AG28" s="63">
        <v>413</v>
      </c>
      <c r="AH28" s="59">
        <f t="shared" si="13"/>
        <v>0.99278846153846156</v>
      </c>
      <c r="AI28" s="94">
        <v>258</v>
      </c>
      <c r="AJ28" s="63">
        <v>0</v>
      </c>
      <c r="AK28" s="59">
        <f t="shared" si="14"/>
        <v>0</v>
      </c>
      <c r="AL28" s="63">
        <v>258</v>
      </c>
      <c r="AM28" s="59">
        <f t="shared" si="15"/>
        <v>1</v>
      </c>
      <c r="AN28" s="94">
        <f t="shared" si="16"/>
        <v>2979</v>
      </c>
      <c r="AO28" s="63">
        <f t="shared" si="51"/>
        <v>29</v>
      </c>
      <c r="AP28" s="59">
        <f t="shared" si="17"/>
        <v>9.7348103390399471E-3</v>
      </c>
      <c r="AQ28" s="62">
        <f t="shared" si="52"/>
        <v>2950</v>
      </c>
      <c r="AR28" s="59">
        <f t="shared" si="18"/>
        <v>0.99026518966096</v>
      </c>
      <c r="AS28" s="90"/>
      <c r="AT28" s="264"/>
      <c r="AU28" s="321"/>
      <c r="AV28" s="11" t="s">
        <v>135</v>
      </c>
      <c r="AW28" s="204">
        <v>2734</v>
      </c>
      <c r="AX28" s="38">
        <v>35</v>
      </c>
      <c r="AY28" s="84">
        <v>1.2801755669348939E-2</v>
      </c>
      <c r="AZ28" s="38">
        <v>2699</v>
      </c>
      <c r="BA28" s="84">
        <v>0.98719824433065106</v>
      </c>
      <c r="BB28" s="53">
        <v>23</v>
      </c>
      <c r="BC28" s="11" t="s">
        <v>113</v>
      </c>
      <c r="BD28" s="36">
        <f t="shared" si="19"/>
        <v>0.17206194959003948</v>
      </c>
      <c r="BE28" s="36">
        <f t="shared" si="20"/>
        <v>0.17325382224195901</v>
      </c>
      <c r="BF28" s="36">
        <f t="shared" si="21"/>
        <v>0.82793805040996049</v>
      </c>
      <c r="BG28" s="36">
        <f t="shared" si="22"/>
        <v>0.82674617775804093</v>
      </c>
      <c r="BH28" s="36">
        <f t="shared" si="23"/>
        <v>8.2507001740973439E-3</v>
      </c>
      <c r="BI28" s="36">
        <f t="shared" si="24"/>
        <v>7.7096048827497588E-3</v>
      </c>
      <c r="BJ28" s="36">
        <f t="shared" si="25"/>
        <v>0.99174929982590265</v>
      </c>
      <c r="BK28" s="36">
        <f t="shared" si="26"/>
        <v>0.99229039511725026</v>
      </c>
      <c r="BM28" s="76" t="s">
        <v>24</v>
      </c>
      <c r="BN28" s="36">
        <f t="shared" si="27"/>
        <v>0.20771800281293953</v>
      </c>
      <c r="BO28" s="36">
        <f t="shared" si="28"/>
        <v>0.21747700394218134</v>
      </c>
      <c r="BP28" s="192">
        <f t="shared" si="29"/>
        <v>-0.9000000000000008</v>
      </c>
      <c r="BQ28" s="36">
        <f t="shared" si="30"/>
        <v>0.79228199718706049</v>
      </c>
      <c r="BR28" s="36">
        <f t="shared" si="31"/>
        <v>0.78252299605781861</v>
      </c>
      <c r="BS28" s="192">
        <f t="shared" si="32"/>
        <v>0.9000000000000008</v>
      </c>
      <c r="BT28" s="36">
        <f t="shared" si="33"/>
        <v>1.6137496720020992E-2</v>
      </c>
      <c r="BU28" s="36">
        <f t="shared" si="34"/>
        <v>1.3048306496390895E-2</v>
      </c>
      <c r="BV28" s="192">
        <f t="shared" si="35"/>
        <v>0.3000000000000001</v>
      </c>
      <c r="BW28" s="36">
        <f t="shared" si="36"/>
        <v>0.98386250327997904</v>
      </c>
      <c r="BX28" s="36">
        <f t="shared" si="37"/>
        <v>0.98695169350360912</v>
      </c>
      <c r="BY28" s="192">
        <f t="shared" si="38"/>
        <v>-0.30000000000000027</v>
      </c>
      <c r="BZ28" s="53"/>
      <c r="CA28" s="76" t="s">
        <v>24</v>
      </c>
      <c r="CB28" s="36">
        <f t="shared" si="39"/>
        <v>0.19584409620572871</v>
      </c>
      <c r="CC28" s="36">
        <f t="shared" si="40"/>
        <v>0.19262847847588738</v>
      </c>
      <c r="CD28" s="192">
        <f t="shared" si="41"/>
        <v>0.30000000000000027</v>
      </c>
      <c r="CE28" s="36">
        <f t="shared" si="42"/>
        <v>0.80415590379427127</v>
      </c>
      <c r="CF28" s="36">
        <f t="shared" si="43"/>
        <v>0.80737152152411262</v>
      </c>
      <c r="CG28" s="192">
        <f t="shared" si="44"/>
        <v>-0.30000000000000027</v>
      </c>
      <c r="CH28" s="36">
        <f t="shared" si="45"/>
        <v>1.7281807942984805E-2</v>
      </c>
      <c r="CI28" s="36">
        <f t="shared" si="46"/>
        <v>1.7546282428820951E-2</v>
      </c>
      <c r="CJ28" s="192">
        <f t="shared" si="47"/>
        <v>-9.9999999999999742E-2</v>
      </c>
      <c r="CK28" s="36">
        <f t="shared" si="48"/>
        <v>0.98271819205701516</v>
      </c>
      <c r="CL28" s="36">
        <f t="shared" si="49"/>
        <v>0.98245371757117905</v>
      </c>
      <c r="CM28" s="192">
        <f t="shared" si="50"/>
        <v>0.10000000000000009</v>
      </c>
      <c r="CN28" s="140">
        <v>0</v>
      </c>
    </row>
    <row r="29" spans="2:92" s="12" customFormat="1" ht="13.5" customHeight="1">
      <c r="B29" s="265"/>
      <c r="C29" s="322"/>
      <c r="D29" s="70" t="s">
        <v>67</v>
      </c>
      <c r="E29" s="95">
        <v>9</v>
      </c>
      <c r="F29" s="69">
        <v>0</v>
      </c>
      <c r="G29" s="13">
        <f t="shared" si="2"/>
        <v>0</v>
      </c>
      <c r="H29" s="69">
        <v>9</v>
      </c>
      <c r="I29" s="13">
        <f t="shared" si="3"/>
        <v>1</v>
      </c>
      <c r="J29" s="95">
        <v>40</v>
      </c>
      <c r="K29" s="69">
        <v>3</v>
      </c>
      <c r="L29" s="13">
        <f t="shared" si="4"/>
        <v>7.4999999999999997E-2</v>
      </c>
      <c r="M29" s="69">
        <v>37</v>
      </c>
      <c r="N29" s="13">
        <f t="shared" si="5"/>
        <v>0.92500000000000004</v>
      </c>
      <c r="O29" s="95">
        <v>3074</v>
      </c>
      <c r="P29" s="69">
        <v>231</v>
      </c>
      <c r="Q29" s="13">
        <f t="shared" si="6"/>
        <v>7.514638906961614E-2</v>
      </c>
      <c r="R29" s="69">
        <v>2843</v>
      </c>
      <c r="S29" s="13">
        <f t="shared" si="7"/>
        <v>0.92485361093038387</v>
      </c>
      <c r="T29" s="95">
        <v>2263</v>
      </c>
      <c r="U29" s="69">
        <v>152</v>
      </c>
      <c r="V29" s="13">
        <f t="shared" si="8"/>
        <v>6.7167476800707032E-2</v>
      </c>
      <c r="W29" s="69">
        <v>2111</v>
      </c>
      <c r="X29" s="13">
        <f t="shared" si="9"/>
        <v>0.932832523199293</v>
      </c>
      <c r="Y29" s="95">
        <v>1602</v>
      </c>
      <c r="Z29" s="69">
        <v>76</v>
      </c>
      <c r="AA29" s="13">
        <f t="shared" si="10"/>
        <v>4.7440699126092382E-2</v>
      </c>
      <c r="AB29" s="69">
        <v>1526</v>
      </c>
      <c r="AC29" s="13">
        <f t="shared" si="11"/>
        <v>0.95255930087390761</v>
      </c>
      <c r="AD29" s="95">
        <v>932</v>
      </c>
      <c r="AE29" s="69">
        <v>34</v>
      </c>
      <c r="AF29" s="13">
        <f t="shared" si="12"/>
        <v>3.6480686695278972E-2</v>
      </c>
      <c r="AG29" s="69">
        <v>898</v>
      </c>
      <c r="AH29" s="13">
        <f t="shared" si="13"/>
        <v>0.96351931330472107</v>
      </c>
      <c r="AI29" s="95">
        <v>437</v>
      </c>
      <c r="AJ29" s="69">
        <v>4</v>
      </c>
      <c r="AK29" s="13">
        <f t="shared" si="14"/>
        <v>9.1533180778032037E-3</v>
      </c>
      <c r="AL29" s="69">
        <v>433</v>
      </c>
      <c r="AM29" s="13">
        <f t="shared" si="15"/>
        <v>0.99084668192219683</v>
      </c>
      <c r="AN29" s="95">
        <f t="shared" si="16"/>
        <v>8357</v>
      </c>
      <c r="AO29" s="69">
        <f t="shared" si="51"/>
        <v>500</v>
      </c>
      <c r="AP29" s="13">
        <f t="shared" si="17"/>
        <v>5.9830082565513941E-2</v>
      </c>
      <c r="AQ29" s="33">
        <f t="shared" si="52"/>
        <v>7857</v>
      </c>
      <c r="AR29" s="13">
        <f t="shared" si="18"/>
        <v>0.94016991743448608</v>
      </c>
      <c r="AS29" s="90"/>
      <c r="AT29" s="265"/>
      <c r="AU29" s="322"/>
      <c r="AV29" s="147" t="s">
        <v>67</v>
      </c>
      <c r="AW29" s="204">
        <v>7695</v>
      </c>
      <c r="AX29" s="38">
        <v>468</v>
      </c>
      <c r="AY29" s="84">
        <v>6.0818713450292397E-2</v>
      </c>
      <c r="AZ29" s="38">
        <v>7227</v>
      </c>
      <c r="BA29" s="84">
        <v>0.93918128654970756</v>
      </c>
      <c r="BB29" s="53">
        <v>24</v>
      </c>
      <c r="BC29" s="11" t="s">
        <v>114</v>
      </c>
      <c r="BD29" s="36">
        <f t="shared" si="19"/>
        <v>0.17578125</v>
      </c>
      <c r="BE29" s="36">
        <f t="shared" si="20"/>
        <v>0.17232543241511852</v>
      </c>
      <c r="BF29" s="36">
        <f t="shared" si="21"/>
        <v>0.82421875</v>
      </c>
      <c r="BG29" s="36">
        <f t="shared" si="22"/>
        <v>0.82767456758488145</v>
      </c>
      <c r="BH29" s="36">
        <f t="shared" si="23"/>
        <v>5.47112462006079E-3</v>
      </c>
      <c r="BI29" s="36">
        <f t="shared" si="24"/>
        <v>6.4230343300110742E-3</v>
      </c>
      <c r="BJ29" s="36">
        <f t="shared" si="25"/>
        <v>0.99452887537993917</v>
      </c>
      <c r="BK29" s="36">
        <f t="shared" si="26"/>
        <v>0.99357696566998888</v>
      </c>
      <c r="BM29" s="76" t="s">
        <v>15</v>
      </c>
      <c r="BN29" s="36">
        <f t="shared" si="27"/>
        <v>0.15249813571961224</v>
      </c>
      <c r="BO29" s="36">
        <f t="shared" si="28"/>
        <v>0.1735593884751078</v>
      </c>
      <c r="BP29" s="192">
        <f t="shared" si="29"/>
        <v>-2.1999999999999993</v>
      </c>
      <c r="BQ29" s="36">
        <f t="shared" si="30"/>
        <v>0.84750186428038776</v>
      </c>
      <c r="BR29" s="36">
        <f t="shared" si="31"/>
        <v>0.82644061152489223</v>
      </c>
      <c r="BS29" s="192">
        <f t="shared" si="32"/>
        <v>2.200000000000002</v>
      </c>
      <c r="BT29" s="36">
        <f t="shared" si="33"/>
        <v>5.6490792000903857E-3</v>
      </c>
      <c r="BU29" s="36">
        <f t="shared" si="34"/>
        <v>5.9780009564801527E-3</v>
      </c>
      <c r="BV29" s="192">
        <f t="shared" si="35"/>
        <v>0</v>
      </c>
      <c r="BW29" s="36">
        <f t="shared" si="36"/>
        <v>0.99435092079990961</v>
      </c>
      <c r="BX29" s="36">
        <f t="shared" si="37"/>
        <v>0.99402199904351984</v>
      </c>
      <c r="BY29" s="192">
        <f t="shared" si="38"/>
        <v>0</v>
      </c>
      <c r="BZ29" s="53"/>
      <c r="CA29" s="76" t="s">
        <v>15</v>
      </c>
      <c r="CB29" s="36">
        <f t="shared" si="39"/>
        <v>0.19584409620572871</v>
      </c>
      <c r="CC29" s="36">
        <f t="shared" si="40"/>
        <v>0.19262847847588738</v>
      </c>
      <c r="CD29" s="192">
        <f t="shared" si="41"/>
        <v>0.30000000000000027</v>
      </c>
      <c r="CE29" s="36">
        <f t="shared" si="42"/>
        <v>0.80415590379427127</v>
      </c>
      <c r="CF29" s="36">
        <f t="shared" si="43"/>
        <v>0.80737152152411262</v>
      </c>
      <c r="CG29" s="192">
        <f t="shared" si="44"/>
        <v>-0.30000000000000027</v>
      </c>
      <c r="CH29" s="36">
        <f t="shared" si="45"/>
        <v>1.7281807942984805E-2</v>
      </c>
      <c r="CI29" s="36">
        <f t="shared" si="46"/>
        <v>1.7546282428820951E-2</v>
      </c>
      <c r="CJ29" s="192">
        <f t="shared" si="47"/>
        <v>-9.9999999999999742E-2</v>
      </c>
      <c r="CK29" s="36">
        <f t="shared" si="48"/>
        <v>0.98271819205701516</v>
      </c>
      <c r="CL29" s="36">
        <f t="shared" si="49"/>
        <v>0.98245371757117905</v>
      </c>
      <c r="CM29" s="192">
        <f t="shared" si="50"/>
        <v>0.10000000000000009</v>
      </c>
      <c r="CN29" s="140">
        <v>0</v>
      </c>
    </row>
    <row r="30" spans="2:92" s="12" customFormat="1" ht="13.5" customHeight="1">
      <c r="B30" s="263">
        <v>9</v>
      </c>
      <c r="C30" s="320" t="s">
        <v>104</v>
      </c>
      <c r="D30" s="74" t="s">
        <v>134</v>
      </c>
      <c r="E30" s="93">
        <v>4</v>
      </c>
      <c r="F30" s="73">
        <v>1</v>
      </c>
      <c r="G30" s="71">
        <f t="shared" si="2"/>
        <v>0.25</v>
      </c>
      <c r="H30" s="73">
        <v>3</v>
      </c>
      <c r="I30" s="71">
        <f t="shared" si="3"/>
        <v>0.75</v>
      </c>
      <c r="J30" s="93">
        <v>15</v>
      </c>
      <c r="K30" s="73">
        <v>1</v>
      </c>
      <c r="L30" s="71">
        <f t="shared" si="4"/>
        <v>6.6666666666666666E-2</v>
      </c>
      <c r="M30" s="73">
        <v>14</v>
      </c>
      <c r="N30" s="71">
        <f t="shared" si="5"/>
        <v>0.93333333333333335</v>
      </c>
      <c r="O30" s="93">
        <v>1056</v>
      </c>
      <c r="P30" s="73">
        <v>215</v>
      </c>
      <c r="Q30" s="71">
        <f t="shared" si="6"/>
        <v>0.20359848484848486</v>
      </c>
      <c r="R30" s="73">
        <v>841</v>
      </c>
      <c r="S30" s="71">
        <f t="shared" si="7"/>
        <v>0.79640151515151514</v>
      </c>
      <c r="T30" s="93">
        <v>817</v>
      </c>
      <c r="U30" s="73">
        <v>155</v>
      </c>
      <c r="V30" s="71">
        <f t="shared" si="8"/>
        <v>0.189718482252142</v>
      </c>
      <c r="W30" s="73">
        <v>662</v>
      </c>
      <c r="X30" s="71">
        <f t="shared" si="9"/>
        <v>0.81028151774785806</v>
      </c>
      <c r="Y30" s="93">
        <v>538</v>
      </c>
      <c r="Z30" s="73">
        <v>89</v>
      </c>
      <c r="AA30" s="71">
        <f t="shared" si="10"/>
        <v>0.1654275092936803</v>
      </c>
      <c r="AB30" s="73">
        <v>449</v>
      </c>
      <c r="AC30" s="71">
        <f t="shared" si="11"/>
        <v>0.83457249070631967</v>
      </c>
      <c r="AD30" s="93">
        <v>215</v>
      </c>
      <c r="AE30" s="73">
        <v>21</v>
      </c>
      <c r="AF30" s="71">
        <f t="shared" si="12"/>
        <v>9.7674418604651161E-2</v>
      </c>
      <c r="AG30" s="73">
        <v>194</v>
      </c>
      <c r="AH30" s="71">
        <f t="shared" si="13"/>
        <v>0.9023255813953488</v>
      </c>
      <c r="AI30" s="93">
        <v>77</v>
      </c>
      <c r="AJ30" s="73">
        <v>7</v>
      </c>
      <c r="AK30" s="71">
        <f t="shared" si="14"/>
        <v>9.0909090909090912E-2</v>
      </c>
      <c r="AL30" s="73">
        <v>70</v>
      </c>
      <c r="AM30" s="71">
        <f t="shared" si="15"/>
        <v>0.90909090909090906</v>
      </c>
      <c r="AN30" s="93">
        <f t="shared" si="16"/>
        <v>2722</v>
      </c>
      <c r="AO30" s="73">
        <f t="shared" si="51"/>
        <v>489</v>
      </c>
      <c r="AP30" s="71">
        <f t="shared" si="17"/>
        <v>0.17964731814842028</v>
      </c>
      <c r="AQ30" s="72">
        <f t="shared" si="52"/>
        <v>2233</v>
      </c>
      <c r="AR30" s="71">
        <f t="shared" si="18"/>
        <v>0.82035268185157972</v>
      </c>
      <c r="AS30" s="90"/>
      <c r="AT30" s="263">
        <v>9</v>
      </c>
      <c r="AU30" s="320" t="s">
        <v>104</v>
      </c>
      <c r="AV30" s="11" t="s">
        <v>134</v>
      </c>
      <c r="AW30" s="204">
        <v>2567</v>
      </c>
      <c r="AX30" s="38">
        <v>447</v>
      </c>
      <c r="AY30" s="84">
        <v>0.17413322945072068</v>
      </c>
      <c r="AZ30" s="38">
        <v>2120</v>
      </c>
      <c r="BA30" s="84">
        <v>0.82586677054927926</v>
      </c>
      <c r="BB30" s="53">
        <v>25</v>
      </c>
      <c r="BC30" s="11" t="s">
        <v>115</v>
      </c>
      <c r="BD30" s="36">
        <f t="shared" si="19"/>
        <v>0.15014738393515106</v>
      </c>
      <c r="BE30" s="36">
        <f t="shared" si="20"/>
        <v>0.131078647188313</v>
      </c>
      <c r="BF30" s="36">
        <f t="shared" si="21"/>
        <v>0.84985261606484896</v>
      </c>
      <c r="BG30" s="36">
        <f t="shared" si="22"/>
        <v>0.86892135281168703</v>
      </c>
      <c r="BH30" s="36">
        <f t="shared" si="23"/>
        <v>2.0060456169277274E-2</v>
      </c>
      <c r="BI30" s="36">
        <f t="shared" si="24"/>
        <v>2.4036979969183359E-2</v>
      </c>
      <c r="BJ30" s="36">
        <f t="shared" si="25"/>
        <v>0.97993954383072268</v>
      </c>
      <c r="BK30" s="36">
        <f t="shared" si="26"/>
        <v>0.97596302003081659</v>
      </c>
      <c r="BM30" s="76" t="s">
        <v>9</v>
      </c>
      <c r="BN30" s="36">
        <f t="shared" si="27"/>
        <v>0.19969742813918306</v>
      </c>
      <c r="BO30" s="36">
        <f t="shared" si="28"/>
        <v>0.2005072355661644</v>
      </c>
      <c r="BP30" s="192">
        <f t="shared" si="29"/>
        <v>-0.10000000000000009</v>
      </c>
      <c r="BQ30" s="36">
        <f t="shared" si="30"/>
        <v>0.80030257186081699</v>
      </c>
      <c r="BR30" s="36">
        <f t="shared" si="31"/>
        <v>0.79949276443383555</v>
      </c>
      <c r="BS30" s="192">
        <f t="shared" si="32"/>
        <v>0.10000000000000009</v>
      </c>
      <c r="BT30" s="36">
        <f t="shared" si="33"/>
        <v>3.2111756168359942E-2</v>
      </c>
      <c r="BU30" s="36">
        <f t="shared" si="34"/>
        <v>3.3697289156626509E-2</v>
      </c>
      <c r="BV30" s="192">
        <f t="shared" si="35"/>
        <v>-0.20000000000000018</v>
      </c>
      <c r="BW30" s="36">
        <f t="shared" si="36"/>
        <v>0.96788824383164007</v>
      </c>
      <c r="BX30" s="36">
        <f t="shared" si="37"/>
        <v>0.96630271084337349</v>
      </c>
      <c r="BY30" s="192">
        <f t="shared" si="38"/>
        <v>0.20000000000000018</v>
      </c>
      <c r="BZ30" s="53"/>
      <c r="CA30" s="76" t="s">
        <v>9</v>
      </c>
      <c r="CB30" s="36">
        <f t="shared" si="39"/>
        <v>0.19584409620572871</v>
      </c>
      <c r="CC30" s="36">
        <f t="shared" si="40"/>
        <v>0.19262847847588738</v>
      </c>
      <c r="CD30" s="192">
        <f t="shared" si="41"/>
        <v>0.30000000000000027</v>
      </c>
      <c r="CE30" s="36">
        <f t="shared" si="42"/>
        <v>0.80415590379427127</v>
      </c>
      <c r="CF30" s="36">
        <f t="shared" si="43"/>
        <v>0.80737152152411262</v>
      </c>
      <c r="CG30" s="192">
        <f t="shared" si="44"/>
        <v>-0.30000000000000027</v>
      </c>
      <c r="CH30" s="36">
        <f t="shared" si="45"/>
        <v>1.7281807942984805E-2</v>
      </c>
      <c r="CI30" s="36">
        <f t="shared" si="46"/>
        <v>1.7546282428820951E-2</v>
      </c>
      <c r="CJ30" s="192">
        <f t="shared" si="47"/>
        <v>-9.9999999999999742E-2</v>
      </c>
      <c r="CK30" s="36">
        <f t="shared" si="48"/>
        <v>0.98271819205701516</v>
      </c>
      <c r="CL30" s="36">
        <f t="shared" si="49"/>
        <v>0.98245371757117905</v>
      </c>
      <c r="CM30" s="192">
        <f t="shared" si="50"/>
        <v>0.10000000000000009</v>
      </c>
      <c r="CN30" s="140">
        <v>0</v>
      </c>
    </row>
    <row r="31" spans="2:92" s="12" customFormat="1" ht="13.5" customHeight="1">
      <c r="B31" s="264"/>
      <c r="C31" s="321"/>
      <c r="D31" s="64" t="s">
        <v>135</v>
      </c>
      <c r="E31" s="94">
        <v>3</v>
      </c>
      <c r="F31" s="63">
        <v>0</v>
      </c>
      <c r="G31" s="61">
        <f t="shared" si="2"/>
        <v>0</v>
      </c>
      <c r="H31" s="63">
        <v>3</v>
      </c>
      <c r="I31" s="61">
        <f t="shared" si="3"/>
        <v>1</v>
      </c>
      <c r="J31" s="94">
        <v>12</v>
      </c>
      <c r="K31" s="63">
        <v>0</v>
      </c>
      <c r="L31" s="61">
        <f t="shared" si="4"/>
        <v>0</v>
      </c>
      <c r="M31" s="63">
        <v>12</v>
      </c>
      <c r="N31" s="61">
        <f t="shared" si="5"/>
        <v>1</v>
      </c>
      <c r="O31" s="94">
        <v>918</v>
      </c>
      <c r="P31" s="63">
        <v>29</v>
      </c>
      <c r="Q31" s="61">
        <f t="shared" si="6"/>
        <v>3.1590413943355121E-2</v>
      </c>
      <c r="R31" s="63">
        <v>889</v>
      </c>
      <c r="S31" s="61">
        <f t="shared" si="7"/>
        <v>0.96840958605664484</v>
      </c>
      <c r="T31" s="94">
        <v>684</v>
      </c>
      <c r="U31" s="63">
        <v>18</v>
      </c>
      <c r="V31" s="61">
        <f t="shared" si="8"/>
        <v>2.6315789473684209E-2</v>
      </c>
      <c r="W31" s="63">
        <v>666</v>
      </c>
      <c r="X31" s="61">
        <f t="shared" si="9"/>
        <v>0.97368421052631582</v>
      </c>
      <c r="Y31" s="94">
        <v>500</v>
      </c>
      <c r="Z31" s="63">
        <v>8</v>
      </c>
      <c r="AA31" s="61">
        <f t="shared" si="10"/>
        <v>1.6E-2</v>
      </c>
      <c r="AB31" s="63">
        <v>492</v>
      </c>
      <c r="AC31" s="61">
        <f t="shared" si="11"/>
        <v>0.98399999999999999</v>
      </c>
      <c r="AD31" s="94">
        <v>292</v>
      </c>
      <c r="AE31" s="63">
        <v>1</v>
      </c>
      <c r="AF31" s="61">
        <f t="shared" si="12"/>
        <v>3.4246575342465752E-3</v>
      </c>
      <c r="AG31" s="63">
        <v>291</v>
      </c>
      <c r="AH31" s="61">
        <f t="shared" si="13"/>
        <v>0.99657534246575341</v>
      </c>
      <c r="AI31" s="94">
        <v>166</v>
      </c>
      <c r="AJ31" s="63">
        <v>3</v>
      </c>
      <c r="AK31" s="61">
        <f t="shared" si="14"/>
        <v>1.8072289156626505E-2</v>
      </c>
      <c r="AL31" s="63">
        <v>163</v>
      </c>
      <c r="AM31" s="61">
        <f t="shared" si="15"/>
        <v>0.98192771084337349</v>
      </c>
      <c r="AN31" s="94">
        <f t="shared" si="16"/>
        <v>2575</v>
      </c>
      <c r="AO31" s="63">
        <f t="shared" si="51"/>
        <v>59</v>
      </c>
      <c r="AP31" s="61">
        <f t="shared" si="17"/>
        <v>2.2912621359223301E-2</v>
      </c>
      <c r="AQ31" s="62">
        <f t="shared" si="52"/>
        <v>2516</v>
      </c>
      <c r="AR31" s="61">
        <f t="shared" si="18"/>
        <v>0.97708737864077666</v>
      </c>
      <c r="AS31" s="90"/>
      <c r="AT31" s="264"/>
      <c r="AU31" s="321"/>
      <c r="AV31" s="11" t="s">
        <v>135</v>
      </c>
      <c r="AW31" s="204">
        <v>2319</v>
      </c>
      <c r="AX31" s="38">
        <v>66</v>
      </c>
      <c r="AY31" s="84">
        <v>2.8460543337645538E-2</v>
      </c>
      <c r="AZ31" s="38">
        <v>2253</v>
      </c>
      <c r="BA31" s="84">
        <v>0.97153945666235442</v>
      </c>
      <c r="BB31" s="53">
        <v>26</v>
      </c>
      <c r="BC31" s="11" t="s">
        <v>30</v>
      </c>
      <c r="BD31" s="36">
        <f t="shared" si="19"/>
        <v>0.13955152671755724</v>
      </c>
      <c r="BE31" s="36">
        <f t="shared" si="20"/>
        <v>0.13228485930140496</v>
      </c>
      <c r="BF31" s="36">
        <f t="shared" si="21"/>
        <v>0.86044847328244278</v>
      </c>
      <c r="BG31" s="36">
        <f t="shared" si="22"/>
        <v>0.86771514069859501</v>
      </c>
      <c r="BH31" s="36">
        <f t="shared" si="23"/>
        <v>1.1008728482514999E-2</v>
      </c>
      <c r="BI31" s="36">
        <f t="shared" si="24"/>
        <v>1.2525638727920823E-2</v>
      </c>
      <c r="BJ31" s="36">
        <f t="shared" si="25"/>
        <v>0.988991271517485</v>
      </c>
      <c r="BK31" s="36">
        <f t="shared" si="26"/>
        <v>0.98747436127207922</v>
      </c>
      <c r="BM31" s="76" t="s">
        <v>43</v>
      </c>
      <c r="BN31" s="36">
        <f t="shared" si="27"/>
        <v>0.19778801843317972</v>
      </c>
      <c r="BO31" s="36">
        <f t="shared" si="28"/>
        <v>0.18840579710144928</v>
      </c>
      <c r="BP31" s="192">
        <f t="shared" si="29"/>
        <v>1.0000000000000009</v>
      </c>
      <c r="BQ31" s="36">
        <f t="shared" si="30"/>
        <v>0.80221198156682028</v>
      </c>
      <c r="BR31" s="36">
        <f t="shared" si="31"/>
        <v>0.81159420289855078</v>
      </c>
      <c r="BS31" s="192">
        <f t="shared" si="32"/>
        <v>-1.0000000000000009</v>
      </c>
      <c r="BT31" s="36">
        <f t="shared" si="33"/>
        <v>2.7846705266060104E-2</v>
      </c>
      <c r="BU31" s="36">
        <f t="shared" si="34"/>
        <v>4.0738569753810079E-2</v>
      </c>
      <c r="BV31" s="192">
        <f t="shared" si="35"/>
        <v>-1.3</v>
      </c>
      <c r="BW31" s="36">
        <f t="shared" si="36"/>
        <v>0.97215329473393985</v>
      </c>
      <c r="BX31" s="36">
        <f t="shared" si="37"/>
        <v>0.95926143024618993</v>
      </c>
      <c r="BY31" s="192">
        <f t="shared" si="38"/>
        <v>1.3000000000000012</v>
      </c>
      <c r="BZ31" s="53"/>
      <c r="CA31" s="76" t="s">
        <v>43</v>
      </c>
      <c r="CB31" s="36">
        <f t="shared" si="39"/>
        <v>0.19584409620572871</v>
      </c>
      <c r="CC31" s="36">
        <f t="shared" si="40"/>
        <v>0.19262847847588738</v>
      </c>
      <c r="CD31" s="192">
        <f t="shared" si="41"/>
        <v>0.30000000000000027</v>
      </c>
      <c r="CE31" s="36">
        <f t="shared" si="42"/>
        <v>0.80415590379427127</v>
      </c>
      <c r="CF31" s="36">
        <f t="shared" si="43"/>
        <v>0.80737152152411262</v>
      </c>
      <c r="CG31" s="192">
        <f t="shared" si="44"/>
        <v>-0.30000000000000027</v>
      </c>
      <c r="CH31" s="36">
        <f t="shared" si="45"/>
        <v>1.7281807942984805E-2</v>
      </c>
      <c r="CI31" s="36">
        <f t="shared" si="46"/>
        <v>1.7546282428820951E-2</v>
      </c>
      <c r="CJ31" s="192">
        <f t="shared" si="47"/>
        <v>-9.9999999999999742E-2</v>
      </c>
      <c r="CK31" s="36">
        <f t="shared" si="48"/>
        <v>0.98271819205701516</v>
      </c>
      <c r="CL31" s="36">
        <f t="shared" si="49"/>
        <v>0.98245371757117905</v>
      </c>
      <c r="CM31" s="192">
        <f t="shared" si="50"/>
        <v>0.10000000000000009</v>
      </c>
      <c r="CN31" s="140">
        <v>0</v>
      </c>
    </row>
    <row r="32" spans="2:92" s="12" customFormat="1" ht="13.5" customHeight="1">
      <c r="B32" s="265"/>
      <c r="C32" s="322"/>
      <c r="D32" s="70" t="s">
        <v>67</v>
      </c>
      <c r="E32" s="95">
        <v>7</v>
      </c>
      <c r="F32" s="69">
        <v>1</v>
      </c>
      <c r="G32" s="13">
        <f t="shared" si="2"/>
        <v>0.14285714285714285</v>
      </c>
      <c r="H32" s="69">
        <v>6</v>
      </c>
      <c r="I32" s="13">
        <f t="shared" si="3"/>
        <v>0.8571428571428571</v>
      </c>
      <c r="J32" s="95">
        <v>27</v>
      </c>
      <c r="K32" s="69">
        <v>1</v>
      </c>
      <c r="L32" s="13">
        <f t="shared" si="4"/>
        <v>3.7037037037037035E-2</v>
      </c>
      <c r="M32" s="69">
        <v>26</v>
      </c>
      <c r="N32" s="13">
        <f t="shared" si="5"/>
        <v>0.96296296296296291</v>
      </c>
      <c r="O32" s="95">
        <v>1974</v>
      </c>
      <c r="P32" s="69">
        <v>244</v>
      </c>
      <c r="Q32" s="13">
        <f t="shared" si="6"/>
        <v>0.12360688956433637</v>
      </c>
      <c r="R32" s="69">
        <v>1730</v>
      </c>
      <c r="S32" s="13">
        <f t="shared" si="7"/>
        <v>0.87639311043566359</v>
      </c>
      <c r="T32" s="95">
        <v>1501</v>
      </c>
      <c r="U32" s="69">
        <v>173</v>
      </c>
      <c r="V32" s="13">
        <f t="shared" si="8"/>
        <v>0.11525649566955364</v>
      </c>
      <c r="W32" s="69">
        <v>1328</v>
      </c>
      <c r="X32" s="13">
        <f t="shared" si="9"/>
        <v>0.88474350433044635</v>
      </c>
      <c r="Y32" s="95">
        <v>1038</v>
      </c>
      <c r="Z32" s="69">
        <v>97</v>
      </c>
      <c r="AA32" s="13">
        <f t="shared" si="10"/>
        <v>9.3448940269749523E-2</v>
      </c>
      <c r="AB32" s="69">
        <v>941</v>
      </c>
      <c r="AC32" s="13">
        <f t="shared" si="11"/>
        <v>0.90655105973025052</v>
      </c>
      <c r="AD32" s="95">
        <v>507</v>
      </c>
      <c r="AE32" s="69">
        <v>22</v>
      </c>
      <c r="AF32" s="13">
        <f t="shared" si="12"/>
        <v>4.3392504930966469E-2</v>
      </c>
      <c r="AG32" s="69">
        <v>485</v>
      </c>
      <c r="AH32" s="13">
        <f t="shared" si="13"/>
        <v>0.95660749506903353</v>
      </c>
      <c r="AI32" s="95">
        <v>243</v>
      </c>
      <c r="AJ32" s="69">
        <v>10</v>
      </c>
      <c r="AK32" s="13">
        <f t="shared" si="14"/>
        <v>4.1152263374485597E-2</v>
      </c>
      <c r="AL32" s="69">
        <v>233</v>
      </c>
      <c r="AM32" s="13">
        <f t="shared" si="15"/>
        <v>0.95884773662551437</v>
      </c>
      <c r="AN32" s="95">
        <f t="shared" si="16"/>
        <v>5297</v>
      </c>
      <c r="AO32" s="69">
        <f t="shared" si="51"/>
        <v>548</v>
      </c>
      <c r="AP32" s="13">
        <f t="shared" si="17"/>
        <v>0.10345478572777043</v>
      </c>
      <c r="AQ32" s="33">
        <f t="shared" si="52"/>
        <v>4749</v>
      </c>
      <c r="AR32" s="13">
        <f t="shared" si="18"/>
        <v>0.89654521427222955</v>
      </c>
      <c r="AS32" s="90"/>
      <c r="AT32" s="265"/>
      <c r="AU32" s="322"/>
      <c r="AV32" s="147" t="s">
        <v>67</v>
      </c>
      <c r="AW32" s="204">
        <v>4886</v>
      </c>
      <c r="AX32" s="38">
        <v>513</v>
      </c>
      <c r="AY32" s="84">
        <v>0.10499386000818665</v>
      </c>
      <c r="AZ32" s="38">
        <v>4373</v>
      </c>
      <c r="BA32" s="84">
        <v>0.89500613999181333</v>
      </c>
      <c r="BB32" s="53">
        <v>27</v>
      </c>
      <c r="BC32" s="11" t="s">
        <v>31</v>
      </c>
      <c r="BD32" s="36">
        <f t="shared" si="19"/>
        <v>0.13331280788177341</v>
      </c>
      <c r="BE32" s="36">
        <f t="shared" si="20"/>
        <v>0.13552361396303902</v>
      </c>
      <c r="BF32" s="36">
        <f t="shared" si="21"/>
        <v>0.86668719211822665</v>
      </c>
      <c r="BG32" s="36">
        <f t="shared" si="22"/>
        <v>0.86447638603696098</v>
      </c>
      <c r="BH32" s="36">
        <f t="shared" si="23"/>
        <v>7.2069943289224956E-3</v>
      </c>
      <c r="BI32" s="36">
        <f t="shared" si="24"/>
        <v>7.5320110469495353E-3</v>
      </c>
      <c r="BJ32" s="36">
        <f t="shared" si="25"/>
        <v>0.99279300567107753</v>
      </c>
      <c r="BK32" s="36">
        <f t="shared" si="26"/>
        <v>0.99246798895305044</v>
      </c>
      <c r="BM32" s="76" t="s">
        <v>25</v>
      </c>
      <c r="BN32" s="36">
        <f t="shared" si="27"/>
        <v>0.28035248041775457</v>
      </c>
      <c r="BO32" s="36">
        <f t="shared" si="28"/>
        <v>0.27186512118018968</v>
      </c>
      <c r="BP32" s="192">
        <f t="shared" si="29"/>
        <v>0.80000000000000071</v>
      </c>
      <c r="BQ32" s="36">
        <f t="shared" si="30"/>
        <v>0.71964751958224538</v>
      </c>
      <c r="BR32" s="36">
        <f t="shared" si="31"/>
        <v>0.72813487881981032</v>
      </c>
      <c r="BS32" s="192">
        <f t="shared" si="32"/>
        <v>-0.80000000000000071</v>
      </c>
      <c r="BT32" s="36">
        <f t="shared" si="33"/>
        <v>3.1521242576518956E-2</v>
      </c>
      <c r="BU32" s="36">
        <f t="shared" si="34"/>
        <v>2.577441475526129E-2</v>
      </c>
      <c r="BV32" s="192">
        <f t="shared" si="35"/>
        <v>0.6000000000000002</v>
      </c>
      <c r="BW32" s="36">
        <f t="shared" si="36"/>
        <v>0.968478757423481</v>
      </c>
      <c r="BX32" s="36">
        <f t="shared" si="37"/>
        <v>0.97422558524473868</v>
      </c>
      <c r="BY32" s="192">
        <f t="shared" si="38"/>
        <v>-0.60000000000000053</v>
      </c>
      <c r="BZ32" s="53"/>
      <c r="CA32" s="76" t="s">
        <v>25</v>
      </c>
      <c r="CB32" s="36">
        <f t="shared" si="39"/>
        <v>0.19584409620572871</v>
      </c>
      <c r="CC32" s="36">
        <f t="shared" si="40"/>
        <v>0.19262847847588738</v>
      </c>
      <c r="CD32" s="192">
        <f t="shared" si="41"/>
        <v>0.30000000000000027</v>
      </c>
      <c r="CE32" s="36">
        <f t="shared" si="42"/>
        <v>0.80415590379427127</v>
      </c>
      <c r="CF32" s="36">
        <f t="shared" si="43"/>
        <v>0.80737152152411262</v>
      </c>
      <c r="CG32" s="192">
        <f t="shared" si="44"/>
        <v>-0.30000000000000027</v>
      </c>
      <c r="CH32" s="36">
        <f t="shared" si="45"/>
        <v>1.7281807942984805E-2</v>
      </c>
      <c r="CI32" s="36">
        <f t="shared" si="46"/>
        <v>1.7546282428820951E-2</v>
      </c>
      <c r="CJ32" s="192">
        <f t="shared" si="47"/>
        <v>-9.9999999999999742E-2</v>
      </c>
      <c r="CK32" s="36">
        <f t="shared" si="48"/>
        <v>0.98271819205701516</v>
      </c>
      <c r="CL32" s="36">
        <f t="shared" si="49"/>
        <v>0.98245371757117905</v>
      </c>
      <c r="CM32" s="192">
        <f t="shared" si="50"/>
        <v>0.10000000000000009</v>
      </c>
      <c r="CN32" s="140">
        <v>0</v>
      </c>
    </row>
    <row r="33" spans="2:92" s="12" customFormat="1" ht="13.5" customHeight="1">
      <c r="B33" s="263">
        <v>10</v>
      </c>
      <c r="C33" s="320" t="s">
        <v>52</v>
      </c>
      <c r="D33" s="74" t="s">
        <v>134</v>
      </c>
      <c r="E33" s="93">
        <v>12</v>
      </c>
      <c r="F33" s="73">
        <v>1</v>
      </c>
      <c r="G33" s="71">
        <f t="shared" si="2"/>
        <v>8.3333333333333329E-2</v>
      </c>
      <c r="H33" s="73">
        <v>11</v>
      </c>
      <c r="I33" s="71">
        <f t="shared" si="3"/>
        <v>0.91666666666666663</v>
      </c>
      <c r="J33" s="93">
        <v>43</v>
      </c>
      <c r="K33" s="73">
        <v>3</v>
      </c>
      <c r="L33" s="71">
        <f t="shared" si="4"/>
        <v>6.9767441860465115E-2</v>
      </c>
      <c r="M33" s="73">
        <v>40</v>
      </c>
      <c r="N33" s="71">
        <f t="shared" si="5"/>
        <v>0.93023255813953487</v>
      </c>
      <c r="O33" s="93">
        <v>2824</v>
      </c>
      <c r="P33" s="73">
        <v>681</v>
      </c>
      <c r="Q33" s="71">
        <f t="shared" si="6"/>
        <v>0.24114730878186968</v>
      </c>
      <c r="R33" s="73">
        <v>2143</v>
      </c>
      <c r="S33" s="71">
        <f t="shared" si="7"/>
        <v>0.75885269121813026</v>
      </c>
      <c r="T33" s="93">
        <v>2403</v>
      </c>
      <c r="U33" s="73">
        <v>590</v>
      </c>
      <c r="V33" s="71">
        <f t="shared" si="8"/>
        <v>0.24552642530170621</v>
      </c>
      <c r="W33" s="73">
        <v>1813</v>
      </c>
      <c r="X33" s="71">
        <f t="shared" si="9"/>
        <v>0.75447357469829379</v>
      </c>
      <c r="Y33" s="93">
        <v>1449</v>
      </c>
      <c r="Z33" s="73">
        <v>293</v>
      </c>
      <c r="AA33" s="71">
        <f t="shared" si="10"/>
        <v>0.20220841959972394</v>
      </c>
      <c r="AB33" s="73">
        <v>1156</v>
      </c>
      <c r="AC33" s="71">
        <f t="shared" si="11"/>
        <v>0.79779158040027609</v>
      </c>
      <c r="AD33" s="93">
        <v>563</v>
      </c>
      <c r="AE33" s="73">
        <v>83</v>
      </c>
      <c r="AF33" s="71">
        <f t="shared" si="12"/>
        <v>0.14742451154529307</v>
      </c>
      <c r="AG33" s="73">
        <v>480</v>
      </c>
      <c r="AH33" s="71">
        <f t="shared" si="13"/>
        <v>0.85257548845470688</v>
      </c>
      <c r="AI33" s="93">
        <v>161</v>
      </c>
      <c r="AJ33" s="73">
        <v>15</v>
      </c>
      <c r="AK33" s="71">
        <f t="shared" si="14"/>
        <v>9.3167701863354033E-2</v>
      </c>
      <c r="AL33" s="73">
        <v>146</v>
      </c>
      <c r="AM33" s="71">
        <f t="shared" si="15"/>
        <v>0.90683229813664601</v>
      </c>
      <c r="AN33" s="93">
        <f t="shared" si="16"/>
        <v>7455</v>
      </c>
      <c r="AO33" s="73">
        <f t="shared" si="51"/>
        <v>1666</v>
      </c>
      <c r="AP33" s="71">
        <f t="shared" si="17"/>
        <v>0.22347417840375586</v>
      </c>
      <c r="AQ33" s="72">
        <f t="shared" si="52"/>
        <v>5789</v>
      </c>
      <c r="AR33" s="71">
        <f t="shared" si="18"/>
        <v>0.77652582159624417</v>
      </c>
      <c r="AS33" s="90"/>
      <c r="AT33" s="263">
        <v>10</v>
      </c>
      <c r="AU33" s="320" t="s">
        <v>52</v>
      </c>
      <c r="AV33" s="11" t="s">
        <v>134</v>
      </c>
      <c r="AW33" s="204">
        <v>7050</v>
      </c>
      <c r="AX33" s="38">
        <v>1528</v>
      </c>
      <c r="AY33" s="84">
        <v>0.21673758865248227</v>
      </c>
      <c r="AZ33" s="38">
        <v>5522</v>
      </c>
      <c r="BA33" s="84">
        <v>0.78326241134751773</v>
      </c>
      <c r="BB33" s="53">
        <v>28</v>
      </c>
      <c r="BC33" s="11" t="s">
        <v>32</v>
      </c>
      <c r="BD33" s="36">
        <f t="shared" si="19"/>
        <v>0.10045832943597419</v>
      </c>
      <c r="BE33" s="36">
        <f t="shared" si="20"/>
        <v>9.1597657038982025E-2</v>
      </c>
      <c r="BF33" s="36">
        <f t="shared" si="21"/>
        <v>0.89954167056402579</v>
      </c>
      <c r="BG33" s="36">
        <f t="shared" si="22"/>
        <v>0.90840234296101796</v>
      </c>
      <c r="BH33" s="36">
        <f t="shared" si="23"/>
        <v>5.2239780592921508E-3</v>
      </c>
      <c r="BI33" s="36">
        <f t="shared" si="24"/>
        <v>5.8260507698709944E-3</v>
      </c>
      <c r="BJ33" s="36">
        <f t="shared" si="25"/>
        <v>0.9947760219407078</v>
      </c>
      <c r="BK33" s="36">
        <f t="shared" si="26"/>
        <v>0.99417394923012903</v>
      </c>
      <c r="BM33" s="76" t="s">
        <v>20</v>
      </c>
      <c r="BN33" s="36">
        <f t="shared" si="27"/>
        <v>0.22682872435325602</v>
      </c>
      <c r="BO33" s="36">
        <f t="shared" si="28"/>
        <v>0.22188277087033748</v>
      </c>
      <c r="BP33" s="192">
        <f t="shared" si="29"/>
        <v>0.50000000000000044</v>
      </c>
      <c r="BQ33" s="36">
        <f t="shared" si="30"/>
        <v>0.77317127564674393</v>
      </c>
      <c r="BR33" s="36">
        <f t="shared" si="31"/>
        <v>0.77811722912966252</v>
      </c>
      <c r="BS33" s="192">
        <f t="shared" si="32"/>
        <v>-0.50000000000000044</v>
      </c>
      <c r="BT33" s="36">
        <f t="shared" si="33"/>
        <v>1.092896174863388E-2</v>
      </c>
      <c r="BU33" s="36">
        <f t="shared" si="34"/>
        <v>1.1963641224435237E-2</v>
      </c>
      <c r="BV33" s="192">
        <f t="shared" si="35"/>
        <v>-0.10000000000000009</v>
      </c>
      <c r="BW33" s="36">
        <f t="shared" si="36"/>
        <v>0.98907103825136611</v>
      </c>
      <c r="BX33" s="36">
        <f t="shared" si="37"/>
        <v>0.98803635877556473</v>
      </c>
      <c r="BY33" s="192">
        <f t="shared" si="38"/>
        <v>0.10000000000000009</v>
      </c>
      <c r="BZ33" s="53"/>
      <c r="CA33" s="76" t="s">
        <v>20</v>
      </c>
      <c r="CB33" s="36">
        <f t="shared" si="39"/>
        <v>0.19584409620572871</v>
      </c>
      <c r="CC33" s="36">
        <f t="shared" si="40"/>
        <v>0.19262847847588738</v>
      </c>
      <c r="CD33" s="192">
        <f t="shared" si="41"/>
        <v>0.30000000000000027</v>
      </c>
      <c r="CE33" s="36">
        <f t="shared" si="42"/>
        <v>0.80415590379427127</v>
      </c>
      <c r="CF33" s="36">
        <f t="shared" si="43"/>
        <v>0.80737152152411262</v>
      </c>
      <c r="CG33" s="192">
        <f t="shared" si="44"/>
        <v>-0.30000000000000027</v>
      </c>
      <c r="CH33" s="36">
        <f t="shared" si="45"/>
        <v>1.7281807942984805E-2</v>
      </c>
      <c r="CI33" s="36">
        <f t="shared" si="46"/>
        <v>1.7546282428820951E-2</v>
      </c>
      <c r="CJ33" s="192">
        <f t="shared" si="47"/>
        <v>-9.9999999999999742E-2</v>
      </c>
      <c r="CK33" s="36">
        <f t="shared" si="48"/>
        <v>0.98271819205701516</v>
      </c>
      <c r="CL33" s="36">
        <f t="shared" si="49"/>
        <v>0.98245371757117905</v>
      </c>
      <c r="CM33" s="192">
        <f t="shared" si="50"/>
        <v>0.10000000000000009</v>
      </c>
      <c r="CN33" s="140">
        <v>0</v>
      </c>
    </row>
    <row r="34" spans="2:92" s="12" customFormat="1" ht="13.5" customHeight="1">
      <c r="B34" s="264"/>
      <c r="C34" s="321"/>
      <c r="D34" s="64" t="s">
        <v>135</v>
      </c>
      <c r="E34" s="94">
        <v>10</v>
      </c>
      <c r="F34" s="63">
        <v>0</v>
      </c>
      <c r="G34" s="61">
        <f t="shared" si="2"/>
        <v>0</v>
      </c>
      <c r="H34" s="63">
        <v>10</v>
      </c>
      <c r="I34" s="61">
        <f t="shared" si="3"/>
        <v>1</v>
      </c>
      <c r="J34" s="94">
        <v>27</v>
      </c>
      <c r="K34" s="63">
        <v>0</v>
      </c>
      <c r="L34" s="61">
        <f t="shared" si="4"/>
        <v>0</v>
      </c>
      <c r="M34" s="63">
        <v>27</v>
      </c>
      <c r="N34" s="61">
        <f t="shared" si="5"/>
        <v>1</v>
      </c>
      <c r="O34" s="94">
        <v>2049</v>
      </c>
      <c r="P34" s="63">
        <v>38</v>
      </c>
      <c r="Q34" s="61">
        <f t="shared" si="6"/>
        <v>1.8545632015617375E-2</v>
      </c>
      <c r="R34" s="63">
        <v>2011</v>
      </c>
      <c r="S34" s="61">
        <f t="shared" si="7"/>
        <v>0.98145436798438268</v>
      </c>
      <c r="T34" s="94">
        <v>1513</v>
      </c>
      <c r="U34" s="63">
        <v>16</v>
      </c>
      <c r="V34" s="61">
        <f t="shared" si="8"/>
        <v>1.0575016523463317E-2</v>
      </c>
      <c r="W34" s="63">
        <v>1497</v>
      </c>
      <c r="X34" s="61">
        <f t="shared" si="9"/>
        <v>0.98942498347653673</v>
      </c>
      <c r="Y34" s="94">
        <v>1068</v>
      </c>
      <c r="Z34" s="63">
        <v>5</v>
      </c>
      <c r="AA34" s="61">
        <f t="shared" si="10"/>
        <v>4.6816479400749065E-3</v>
      </c>
      <c r="AB34" s="63">
        <v>1063</v>
      </c>
      <c r="AC34" s="61">
        <f t="shared" si="11"/>
        <v>0.99531835205992514</v>
      </c>
      <c r="AD34" s="94">
        <v>571</v>
      </c>
      <c r="AE34" s="63">
        <v>5</v>
      </c>
      <c r="AF34" s="61">
        <f t="shared" si="12"/>
        <v>8.7565674255691769E-3</v>
      </c>
      <c r="AG34" s="63">
        <v>566</v>
      </c>
      <c r="AH34" s="61">
        <f t="shared" si="13"/>
        <v>0.99124343257443082</v>
      </c>
      <c r="AI34" s="94">
        <v>262</v>
      </c>
      <c r="AJ34" s="63">
        <v>1</v>
      </c>
      <c r="AK34" s="61">
        <f t="shared" si="14"/>
        <v>3.8167938931297708E-3</v>
      </c>
      <c r="AL34" s="63">
        <v>261</v>
      </c>
      <c r="AM34" s="61">
        <f t="shared" si="15"/>
        <v>0.99618320610687028</v>
      </c>
      <c r="AN34" s="94">
        <f t="shared" si="16"/>
        <v>5500</v>
      </c>
      <c r="AO34" s="63">
        <f t="shared" si="51"/>
        <v>65</v>
      </c>
      <c r="AP34" s="61">
        <f t="shared" si="17"/>
        <v>1.1818181818181818E-2</v>
      </c>
      <c r="AQ34" s="62">
        <f t="shared" si="52"/>
        <v>5435</v>
      </c>
      <c r="AR34" s="61">
        <f t="shared" si="18"/>
        <v>0.98818181818181816</v>
      </c>
      <c r="AS34" s="90"/>
      <c r="AT34" s="264"/>
      <c r="AU34" s="321"/>
      <c r="AV34" s="11" t="s">
        <v>135</v>
      </c>
      <c r="AW34" s="204">
        <v>5155</v>
      </c>
      <c r="AX34" s="38">
        <v>55</v>
      </c>
      <c r="AY34" s="84">
        <v>1.066925315227934E-2</v>
      </c>
      <c r="AZ34" s="38">
        <v>5100</v>
      </c>
      <c r="BA34" s="84">
        <v>0.98933074684772071</v>
      </c>
      <c r="BB34" s="53">
        <v>29</v>
      </c>
      <c r="BC34" s="11" t="s">
        <v>33</v>
      </c>
      <c r="BD34" s="36">
        <f t="shared" si="19"/>
        <v>0.10703656462585034</v>
      </c>
      <c r="BE34" s="36">
        <f t="shared" si="20"/>
        <v>0.11279802069275753</v>
      </c>
      <c r="BF34" s="36">
        <f t="shared" si="21"/>
        <v>0.89296343537414968</v>
      </c>
      <c r="BG34" s="36">
        <f t="shared" si="22"/>
        <v>0.88720197930724243</v>
      </c>
      <c r="BH34" s="36">
        <f t="shared" si="23"/>
        <v>6.9233367105707528E-3</v>
      </c>
      <c r="BI34" s="36">
        <f t="shared" si="24"/>
        <v>7.8375489846811541E-3</v>
      </c>
      <c r="BJ34" s="36">
        <f t="shared" si="25"/>
        <v>0.99307666328942923</v>
      </c>
      <c r="BK34" s="36">
        <f t="shared" si="26"/>
        <v>0.99216245101531886</v>
      </c>
      <c r="BM34" s="76" t="s">
        <v>44</v>
      </c>
      <c r="BN34" s="36">
        <f t="shared" si="27"/>
        <v>0.16025641025641027</v>
      </c>
      <c r="BO34" s="36">
        <f t="shared" si="28"/>
        <v>0.16042361247303394</v>
      </c>
      <c r="BP34" s="192">
        <f t="shared" si="29"/>
        <v>0</v>
      </c>
      <c r="BQ34" s="36">
        <f t="shared" si="30"/>
        <v>0.83974358974358976</v>
      </c>
      <c r="BR34" s="36">
        <f t="shared" si="31"/>
        <v>0.83957638752696606</v>
      </c>
      <c r="BS34" s="192">
        <f t="shared" si="32"/>
        <v>0</v>
      </c>
      <c r="BT34" s="36">
        <f t="shared" si="33"/>
        <v>1.3417009305345163E-2</v>
      </c>
      <c r="BU34" s="36">
        <f t="shared" si="34"/>
        <v>1.6155088852988692E-2</v>
      </c>
      <c r="BV34" s="192">
        <f t="shared" si="35"/>
        <v>-0.3000000000000001</v>
      </c>
      <c r="BW34" s="36">
        <f t="shared" si="36"/>
        <v>0.98658299069465483</v>
      </c>
      <c r="BX34" s="36">
        <f t="shared" si="37"/>
        <v>0.98384491114701134</v>
      </c>
      <c r="BY34" s="192">
        <f t="shared" si="38"/>
        <v>0.30000000000000027</v>
      </c>
      <c r="BZ34" s="53"/>
      <c r="CA34" s="76" t="s">
        <v>44</v>
      </c>
      <c r="CB34" s="36">
        <f t="shared" si="39"/>
        <v>0.19584409620572871</v>
      </c>
      <c r="CC34" s="36">
        <f t="shared" si="40"/>
        <v>0.19262847847588738</v>
      </c>
      <c r="CD34" s="192">
        <f t="shared" si="41"/>
        <v>0.30000000000000027</v>
      </c>
      <c r="CE34" s="36">
        <f t="shared" si="42"/>
        <v>0.80415590379427127</v>
      </c>
      <c r="CF34" s="36">
        <f t="shared" si="43"/>
        <v>0.80737152152411262</v>
      </c>
      <c r="CG34" s="192">
        <f t="shared" si="44"/>
        <v>-0.30000000000000027</v>
      </c>
      <c r="CH34" s="36">
        <f t="shared" si="45"/>
        <v>1.7281807942984805E-2</v>
      </c>
      <c r="CI34" s="36">
        <f t="shared" si="46"/>
        <v>1.7546282428820951E-2</v>
      </c>
      <c r="CJ34" s="192">
        <f t="shared" si="47"/>
        <v>-9.9999999999999742E-2</v>
      </c>
      <c r="CK34" s="36">
        <f t="shared" si="48"/>
        <v>0.98271819205701516</v>
      </c>
      <c r="CL34" s="36">
        <f t="shared" si="49"/>
        <v>0.98245371757117905</v>
      </c>
      <c r="CM34" s="192">
        <f t="shared" si="50"/>
        <v>0.10000000000000009</v>
      </c>
      <c r="CN34" s="140">
        <v>0</v>
      </c>
    </row>
    <row r="35" spans="2:92" s="12" customFormat="1" ht="13.5" customHeight="1">
      <c r="B35" s="265"/>
      <c r="C35" s="322"/>
      <c r="D35" s="70" t="s">
        <v>67</v>
      </c>
      <c r="E35" s="95">
        <v>22</v>
      </c>
      <c r="F35" s="69">
        <v>1</v>
      </c>
      <c r="G35" s="13">
        <f t="shared" si="2"/>
        <v>4.5454545454545456E-2</v>
      </c>
      <c r="H35" s="69">
        <v>21</v>
      </c>
      <c r="I35" s="13">
        <f t="shared" si="3"/>
        <v>0.95454545454545459</v>
      </c>
      <c r="J35" s="95">
        <v>70</v>
      </c>
      <c r="K35" s="69">
        <v>3</v>
      </c>
      <c r="L35" s="13">
        <f t="shared" si="4"/>
        <v>4.2857142857142858E-2</v>
      </c>
      <c r="M35" s="69">
        <v>67</v>
      </c>
      <c r="N35" s="13">
        <f t="shared" si="5"/>
        <v>0.95714285714285718</v>
      </c>
      <c r="O35" s="95">
        <v>4873</v>
      </c>
      <c r="P35" s="69">
        <v>719</v>
      </c>
      <c r="Q35" s="13">
        <f t="shared" si="6"/>
        <v>0.14754771188179766</v>
      </c>
      <c r="R35" s="69">
        <v>4154</v>
      </c>
      <c r="S35" s="13">
        <f t="shared" si="7"/>
        <v>0.85245228811820239</v>
      </c>
      <c r="T35" s="95">
        <v>3916</v>
      </c>
      <c r="U35" s="69">
        <v>606</v>
      </c>
      <c r="V35" s="13">
        <f t="shared" si="8"/>
        <v>0.15474974463738508</v>
      </c>
      <c r="W35" s="69">
        <v>3310</v>
      </c>
      <c r="X35" s="13">
        <f t="shared" si="9"/>
        <v>0.84525025536261489</v>
      </c>
      <c r="Y35" s="95">
        <v>2517</v>
      </c>
      <c r="Z35" s="69">
        <v>298</v>
      </c>
      <c r="AA35" s="13">
        <f t="shared" si="10"/>
        <v>0.11839491458085022</v>
      </c>
      <c r="AB35" s="69">
        <v>2219</v>
      </c>
      <c r="AC35" s="13">
        <f t="shared" si="11"/>
        <v>0.88160508541914984</v>
      </c>
      <c r="AD35" s="95">
        <v>1134</v>
      </c>
      <c r="AE35" s="69">
        <v>88</v>
      </c>
      <c r="AF35" s="13">
        <f t="shared" si="12"/>
        <v>7.7601410934744264E-2</v>
      </c>
      <c r="AG35" s="69">
        <v>1046</v>
      </c>
      <c r="AH35" s="13">
        <f t="shared" si="13"/>
        <v>0.92239858906525574</v>
      </c>
      <c r="AI35" s="95">
        <v>423</v>
      </c>
      <c r="AJ35" s="69">
        <v>16</v>
      </c>
      <c r="AK35" s="13">
        <f t="shared" si="14"/>
        <v>3.7825059101654845E-2</v>
      </c>
      <c r="AL35" s="69">
        <v>407</v>
      </c>
      <c r="AM35" s="13">
        <f t="shared" si="15"/>
        <v>0.9621749408983451</v>
      </c>
      <c r="AN35" s="95">
        <f t="shared" si="16"/>
        <v>12955</v>
      </c>
      <c r="AO35" s="69">
        <f t="shared" si="51"/>
        <v>1731</v>
      </c>
      <c r="AP35" s="13">
        <f t="shared" si="17"/>
        <v>0.1336163643380934</v>
      </c>
      <c r="AQ35" s="33">
        <f t="shared" si="52"/>
        <v>11224</v>
      </c>
      <c r="AR35" s="13">
        <f t="shared" si="18"/>
        <v>0.86638363566190657</v>
      </c>
      <c r="AS35" s="90"/>
      <c r="AT35" s="265"/>
      <c r="AU35" s="322"/>
      <c r="AV35" s="147" t="s">
        <v>67</v>
      </c>
      <c r="AW35" s="204">
        <v>12205</v>
      </c>
      <c r="AX35" s="38">
        <v>1583</v>
      </c>
      <c r="AY35" s="84">
        <v>0.12970094223678821</v>
      </c>
      <c r="AZ35" s="38">
        <v>10622</v>
      </c>
      <c r="BA35" s="84">
        <v>0.87029905776321181</v>
      </c>
      <c r="BB35" s="53">
        <v>30</v>
      </c>
      <c r="BC35" s="11" t="s">
        <v>34</v>
      </c>
      <c r="BD35" s="36">
        <f t="shared" si="19"/>
        <v>0.14991735537190082</v>
      </c>
      <c r="BE35" s="36">
        <f t="shared" si="20"/>
        <v>0.14182776801405975</v>
      </c>
      <c r="BF35" s="36">
        <f t="shared" si="21"/>
        <v>0.85008264462809913</v>
      </c>
      <c r="BG35" s="36">
        <f t="shared" si="22"/>
        <v>0.85817223198594028</v>
      </c>
      <c r="BH35" s="36">
        <f t="shared" si="23"/>
        <v>7.7388149939540511E-3</v>
      </c>
      <c r="BI35" s="36">
        <f t="shared" si="24"/>
        <v>1.0405960945529291E-2</v>
      </c>
      <c r="BJ35" s="36">
        <f t="shared" si="25"/>
        <v>0.99226118500604599</v>
      </c>
      <c r="BK35" s="36">
        <f t="shared" si="26"/>
        <v>0.98959403905447074</v>
      </c>
      <c r="BM35" s="76" t="s">
        <v>16</v>
      </c>
      <c r="BN35" s="36">
        <f t="shared" si="27"/>
        <v>0.20913315821378056</v>
      </c>
      <c r="BO35" s="36">
        <f t="shared" si="28"/>
        <v>0.20484822013540074</v>
      </c>
      <c r="BP35" s="192">
        <f t="shared" si="29"/>
        <v>0.40000000000000036</v>
      </c>
      <c r="BQ35" s="36">
        <f t="shared" si="30"/>
        <v>0.79086684178621947</v>
      </c>
      <c r="BR35" s="36">
        <f t="shared" si="31"/>
        <v>0.79515177986459928</v>
      </c>
      <c r="BS35" s="192">
        <f t="shared" si="32"/>
        <v>-0.40000000000000036</v>
      </c>
      <c r="BT35" s="36">
        <f t="shared" si="33"/>
        <v>1.0752688172043012E-2</v>
      </c>
      <c r="BU35" s="36">
        <f t="shared" si="34"/>
        <v>9.6074663738676923E-3</v>
      </c>
      <c r="BV35" s="192">
        <f t="shared" si="35"/>
        <v>9.9999999999999922E-2</v>
      </c>
      <c r="BW35" s="36">
        <f t="shared" si="36"/>
        <v>0.989247311827957</v>
      </c>
      <c r="BX35" s="36">
        <f t="shared" si="37"/>
        <v>0.99039253362613233</v>
      </c>
      <c r="BY35" s="192">
        <f t="shared" si="38"/>
        <v>-0.10000000000000009</v>
      </c>
      <c r="BZ35" s="53"/>
      <c r="CA35" s="76" t="s">
        <v>16</v>
      </c>
      <c r="CB35" s="36">
        <f t="shared" si="39"/>
        <v>0.19584409620572871</v>
      </c>
      <c r="CC35" s="36">
        <f t="shared" si="40"/>
        <v>0.19262847847588738</v>
      </c>
      <c r="CD35" s="192">
        <f t="shared" si="41"/>
        <v>0.30000000000000027</v>
      </c>
      <c r="CE35" s="36">
        <f t="shared" si="42"/>
        <v>0.80415590379427127</v>
      </c>
      <c r="CF35" s="36">
        <f t="shared" si="43"/>
        <v>0.80737152152411262</v>
      </c>
      <c r="CG35" s="192">
        <f t="shared" si="44"/>
        <v>-0.30000000000000027</v>
      </c>
      <c r="CH35" s="36">
        <f t="shared" si="45"/>
        <v>1.7281807942984805E-2</v>
      </c>
      <c r="CI35" s="36">
        <f t="shared" si="46"/>
        <v>1.7546282428820951E-2</v>
      </c>
      <c r="CJ35" s="192">
        <f t="shared" si="47"/>
        <v>-9.9999999999999742E-2</v>
      </c>
      <c r="CK35" s="36">
        <f t="shared" si="48"/>
        <v>0.98271819205701516</v>
      </c>
      <c r="CL35" s="36">
        <f t="shared" si="49"/>
        <v>0.98245371757117905</v>
      </c>
      <c r="CM35" s="192">
        <f t="shared" si="50"/>
        <v>0.10000000000000009</v>
      </c>
      <c r="CN35" s="140">
        <v>0</v>
      </c>
    </row>
    <row r="36" spans="2:92" s="12" customFormat="1" ht="13.5" customHeight="1">
      <c r="B36" s="263">
        <v>11</v>
      </c>
      <c r="C36" s="320" t="s">
        <v>53</v>
      </c>
      <c r="D36" s="74" t="s">
        <v>134</v>
      </c>
      <c r="E36" s="93">
        <v>20</v>
      </c>
      <c r="F36" s="73">
        <v>2</v>
      </c>
      <c r="G36" s="71">
        <f t="shared" si="2"/>
        <v>0.1</v>
      </c>
      <c r="H36" s="73">
        <v>18</v>
      </c>
      <c r="I36" s="71">
        <f t="shared" si="3"/>
        <v>0.9</v>
      </c>
      <c r="J36" s="93">
        <v>52</v>
      </c>
      <c r="K36" s="73">
        <v>7</v>
      </c>
      <c r="L36" s="71">
        <f t="shared" si="4"/>
        <v>0.13461538461538461</v>
      </c>
      <c r="M36" s="73">
        <v>45</v>
      </c>
      <c r="N36" s="71">
        <f t="shared" si="5"/>
        <v>0.86538461538461542</v>
      </c>
      <c r="O36" s="93">
        <v>4470</v>
      </c>
      <c r="P36" s="73">
        <v>884</v>
      </c>
      <c r="Q36" s="71">
        <f t="shared" si="6"/>
        <v>0.19776286353467562</v>
      </c>
      <c r="R36" s="73">
        <v>3586</v>
      </c>
      <c r="S36" s="71">
        <f t="shared" si="7"/>
        <v>0.80223713646532435</v>
      </c>
      <c r="T36" s="93">
        <v>4016</v>
      </c>
      <c r="U36" s="73">
        <v>760</v>
      </c>
      <c r="V36" s="71">
        <f t="shared" si="8"/>
        <v>0.18924302788844621</v>
      </c>
      <c r="W36" s="73">
        <v>3256</v>
      </c>
      <c r="X36" s="71">
        <f t="shared" si="9"/>
        <v>0.81075697211155373</v>
      </c>
      <c r="Y36" s="93">
        <v>2321</v>
      </c>
      <c r="Z36" s="73">
        <v>376</v>
      </c>
      <c r="AA36" s="71">
        <f t="shared" si="10"/>
        <v>0.16199913830245583</v>
      </c>
      <c r="AB36" s="73">
        <v>1945</v>
      </c>
      <c r="AC36" s="71">
        <f t="shared" si="11"/>
        <v>0.83800086169754417</v>
      </c>
      <c r="AD36" s="93">
        <v>1021</v>
      </c>
      <c r="AE36" s="73">
        <v>130</v>
      </c>
      <c r="AF36" s="71">
        <f t="shared" si="12"/>
        <v>0.12732615083251714</v>
      </c>
      <c r="AG36" s="73">
        <v>891</v>
      </c>
      <c r="AH36" s="71">
        <f t="shared" si="13"/>
        <v>0.87267384916748281</v>
      </c>
      <c r="AI36" s="93">
        <v>275</v>
      </c>
      <c r="AJ36" s="73">
        <v>21</v>
      </c>
      <c r="AK36" s="71">
        <f t="shared" si="14"/>
        <v>7.636363636363637E-2</v>
      </c>
      <c r="AL36" s="73">
        <v>254</v>
      </c>
      <c r="AM36" s="71">
        <f t="shared" si="15"/>
        <v>0.92363636363636359</v>
      </c>
      <c r="AN36" s="93">
        <f t="shared" si="16"/>
        <v>12175</v>
      </c>
      <c r="AO36" s="73">
        <f t="shared" si="51"/>
        <v>2180</v>
      </c>
      <c r="AP36" s="71">
        <f t="shared" si="17"/>
        <v>0.17905544147843944</v>
      </c>
      <c r="AQ36" s="72">
        <f t="shared" si="52"/>
        <v>9995</v>
      </c>
      <c r="AR36" s="71">
        <f t="shared" si="18"/>
        <v>0.82094455852156056</v>
      </c>
      <c r="AS36" s="90"/>
      <c r="AT36" s="263">
        <v>11</v>
      </c>
      <c r="AU36" s="320" t="s">
        <v>53</v>
      </c>
      <c r="AV36" s="11" t="s">
        <v>134</v>
      </c>
      <c r="AW36" s="204">
        <v>11569</v>
      </c>
      <c r="AX36" s="38">
        <v>2029</v>
      </c>
      <c r="AY36" s="84">
        <v>0.17538248768260006</v>
      </c>
      <c r="AZ36" s="38">
        <v>9540</v>
      </c>
      <c r="BA36" s="84">
        <v>0.82461751231739999</v>
      </c>
      <c r="BB36" s="53">
        <v>31</v>
      </c>
      <c r="BC36" s="11" t="s">
        <v>35</v>
      </c>
      <c r="BD36" s="36">
        <f t="shared" si="19"/>
        <v>0.13906752411575563</v>
      </c>
      <c r="BE36" s="36">
        <f t="shared" si="20"/>
        <v>0.12205159705159706</v>
      </c>
      <c r="BF36" s="36">
        <f t="shared" si="21"/>
        <v>0.86093247588424437</v>
      </c>
      <c r="BG36" s="36">
        <f t="shared" si="22"/>
        <v>0.87794840294840293</v>
      </c>
      <c r="BH36" s="36">
        <f t="shared" si="23"/>
        <v>1.834862385321101E-2</v>
      </c>
      <c r="BI36" s="36">
        <f t="shared" si="24"/>
        <v>1.5451423954756615E-2</v>
      </c>
      <c r="BJ36" s="36">
        <f t="shared" si="25"/>
        <v>0.98165137614678899</v>
      </c>
      <c r="BK36" s="36">
        <f t="shared" si="26"/>
        <v>0.98454857604524337</v>
      </c>
      <c r="BM36" s="76" t="s">
        <v>17</v>
      </c>
      <c r="BN36" s="36">
        <f t="shared" si="27"/>
        <v>0.13003206270039189</v>
      </c>
      <c r="BO36" s="36">
        <f t="shared" si="28"/>
        <v>0.12708173200102485</v>
      </c>
      <c r="BP36" s="192">
        <f t="shared" si="29"/>
        <v>0.30000000000000027</v>
      </c>
      <c r="BQ36" s="36">
        <f t="shared" si="30"/>
        <v>0.86996793729960809</v>
      </c>
      <c r="BR36" s="36">
        <f t="shared" si="31"/>
        <v>0.87291826799897509</v>
      </c>
      <c r="BS36" s="192">
        <f t="shared" si="32"/>
        <v>-0.30000000000000027</v>
      </c>
      <c r="BT36" s="36">
        <f t="shared" si="33"/>
        <v>7.9018506966105212E-3</v>
      </c>
      <c r="BU36" s="36">
        <f t="shared" si="34"/>
        <v>6.8950657185951301E-3</v>
      </c>
      <c r="BV36" s="192">
        <f t="shared" si="35"/>
        <v>0.1</v>
      </c>
      <c r="BW36" s="36">
        <f t="shared" si="36"/>
        <v>0.99209814930338946</v>
      </c>
      <c r="BX36" s="36">
        <f t="shared" si="37"/>
        <v>0.99310493428140489</v>
      </c>
      <c r="BY36" s="192">
        <f t="shared" si="38"/>
        <v>-0.10000000000000009</v>
      </c>
      <c r="BZ36" s="53"/>
      <c r="CA36" s="76" t="s">
        <v>17</v>
      </c>
      <c r="CB36" s="36">
        <f t="shared" si="39"/>
        <v>0.19584409620572871</v>
      </c>
      <c r="CC36" s="36">
        <f t="shared" si="40"/>
        <v>0.19262847847588738</v>
      </c>
      <c r="CD36" s="192">
        <f t="shared" si="41"/>
        <v>0.30000000000000027</v>
      </c>
      <c r="CE36" s="36">
        <f t="shared" si="42"/>
        <v>0.80415590379427127</v>
      </c>
      <c r="CF36" s="36">
        <f t="shared" si="43"/>
        <v>0.80737152152411262</v>
      </c>
      <c r="CG36" s="192">
        <f t="shared" si="44"/>
        <v>-0.30000000000000027</v>
      </c>
      <c r="CH36" s="36">
        <f t="shared" si="45"/>
        <v>1.7281807942984805E-2</v>
      </c>
      <c r="CI36" s="36">
        <f t="shared" si="46"/>
        <v>1.7546282428820951E-2</v>
      </c>
      <c r="CJ36" s="192">
        <f t="shared" si="47"/>
        <v>-9.9999999999999742E-2</v>
      </c>
      <c r="CK36" s="36">
        <f t="shared" si="48"/>
        <v>0.98271819205701516</v>
      </c>
      <c r="CL36" s="36">
        <f t="shared" si="49"/>
        <v>0.98245371757117905</v>
      </c>
      <c r="CM36" s="192">
        <f t="shared" si="50"/>
        <v>0.10000000000000009</v>
      </c>
      <c r="CN36" s="140">
        <v>0</v>
      </c>
    </row>
    <row r="37" spans="2:92" s="12" customFormat="1" ht="13.5" customHeight="1">
      <c r="B37" s="264"/>
      <c r="C37" s="321"/>
      <c r="D37" s="64" t="s">
        <v>135</v>
      </c>
      <c r="E37" s="94">
        <v>18</v>
      </c>
      <c r="F37" s="63">
        <v>1</v>
      </c>
      <c r="G37" s="83">
        <f t="shared" si="2"/>
        <v>5.5555555555555552E-2</v>
      </c>
      <c r="H37" s="63">
        <v>17</v>
      </c>
      <c r="I37" s="83">
        <f t="shared" si="3"/>
        <v>0.94444444444444442</v>
      </c>
      <c r="J37" s="94">
        <v>59</v>
      </c>
      <c r="K37" s="63">
        <v>1</v>
      </c>
      <c r="L37" s="83">
        <f t="shared" si="4"/>
        <v>1.6949152542372881E-2</v>
      </c>
      <c r="M37" s="63">
        <v>58</v>
      </c>
      <c r="N37" s="83">
        <f t="shared" si="5"/>
        <v>0.98305084745762716</v>
      </c>
      <c r="O37" s="94">
        <v>3275</v>
      </c>
      <c r="P37" s="63">
        <v>72</v>
      </c>
      <c r="Q37" s="83">
        <f t="shared" si="6"/>
        <v>2.1984732824427481E-2</v>
      </c>
      <c r="R37" s="63">
        <v>3203</v>
      </c>
      <c r="S37" s="83">
        <f t="shared" si="7"/>
        <v>0.97801526717557252</v>
      </c>
      <c r="T37" s="94">
        <v>2717</v>
      </c>
      <c r="U37" s="63">
        <v>58</v>
      </c>
      <c r="V37" s="83">
        <f t="shared" si="8"/>
        <v>2.1347073978652927E-2</v>
      </c>
      <c r="W37" s="63">
        <v>2659</v>
      </c>
      <c r="X37" s="83">
        <f t="shared" si="9"/>
        <v>0.97865292602134712</v>
      </c>
      <c r="Y37" s="94">
        <v>1929</v>
      </c>
      <c r="Z37" s="63">
        <v>26</v>
      </c>
      <c r="AA37" s="83">
        <f t="shared" si="10"/>
        <v>1.347848626231208E-2</v>
      </c>
      <c r="AB37" s="63">
        <v>1903</v>
      </c>
      <c r="AC37" s="83">
        <f t="shared" si="11"/>
        <v>0.98652151373768793</v>
      </c>
      <c r="AD37" s="94">
        <v>1108</v>
      </c>
      <c r="AE37" s="63">
        <v>10</v>
      </c>
      <c r="AF37" s="83">
        <f t="shared" si="12"/>
        <v>9.0252707581227436E-3</v>
      </c>
      <c r="AG37" s="63">
        <v>1098</v>
      </c>
      <c r="AH37" s="83">
        <f t="shared" si="13"/>
        <v>0.99097472924187724</v>
      </c>
      <c r="AI37" s="94">
        <v>500</v>
      </c>
      <c r="AJ37" s="63">
        <v>2</v>
      </c>
      <c r="AK37" s="83">
        <f t="shared" si="14"/>
        <v>4.0000000000000001E-3</v>
      </c>
      <c r="AL37" s="63">
        <v>498</v>
      </c>
      <c r="AM37" s="83">
        <f t="shared" si="15"/>
        <v>0.996</v>
      </c>
      <c r="AN37" s="94">
        <f t="shared" si="16"/>
        <v>9606</v>
      </c>
      <c r="AO37" s="63">
        <f t="shared" si="51"/>
        <v>170</v>
      </c>
      <c r="AP37" s="83">
        <f t="shared" si="17"/>
        <v>1.7697272537997084E-2</v>
      </c>
      <c r="AQ37" s="62">
        <f t="shared" si="52"/>
        <v>9436</v>
      </c>
      <c r="AR37" s="83">
        <f t="shared" si="18"/>
        <v>0.98230272746200287</v>
      </c>
      <c r="AS37" s="90"/>
      <c r="AT37" s="264"/>
      <c r="AU37" s="321"/>
      <c r="AV37" s="11" t="s">
        <v>135</v>
      </c>
      <c r="AW37" s="204">
        <v>9036</v>
      </c>
      <c r="AX37" s="38">
        <v>148</v>
      </c>
      <c r="AY37" s="84">
        <v>1.637892872952634E-2</v>
      </c>
      <c r="AZ37" s="38">
        <v>8888</v>
      </c>
      <c r="BA37" s="84">
        <v>0.98362107127047371</v>
      </c>
      <c r="BB37" s="53">
        <v>32</v>
      </c>
      <c r="BC37" s="11" t="s">
        <v>36</v>
      </c>
      <c r="BD37" s="36">
        <f t="shared" si="19"/>
        <v>0.1928883439344011</v>
      </c>
      <c r="BE37" s="36">
        <f t="shared" si="20"/>
        <v>0.17817408376963351</v>
      </c>
      <c r="BF37" s="36">
        <f t="shared" si="21"/>
        <v>0.80711165606559887</v>
      </c>
      <c r="BG37" s="36">
        <f t="shared" si="22"/>
        <v>0.82182591623036649</v>
      </c>
      <c r="BH37" s="36">
        <f t="shared" si="23"/>
        <v>1.724496156243507E-2</v>
      </c>
      <c r="BI37" s="36">
        <f t="shared" si="24"/>
        <v>2.4283045819140755E-2</v>
      </c>
      <c r="BJ37" s="36">
        <f t="shared" si="25"/>
        <v>0.98275503843756495</v>
      </c>
      <c r="BK37" s="36">
        <f t="shared" si="26"/>
        <v>0.97571695418085924</v>
      </c>
      <c r="BM37" s="76" t="s">
        <v>26</v>
      </c>
      <c r="BN37" s="36">
        <f t="shared" si="27"/>
        <v>0.16242362525458248</v>
      </c>
      <c r="BO37" s="36">
        <f t="shared" si="28"/>
        <v>0.14070988772183993</v>
      </c>
      <c r="BP37" s="192">
        <f t="shared" si="29"/>
        <v>2.1000000000000019</v>
      </c>
      <c r="BQ37" s="36">
        <f t="shared" si="30"/>
        <v>0.83757637474541746</v>
      </c>
      <c r="BR37" s="36">
        <f t="shared" si="31"/>
        <v>0.8592901122781601</v>
      </c>
      <c r="BS37" s="192">
        <f t="shared" si="32"/>
        <v>-2.1000000000000019</v>
      </c>
      <c r="BT37" s="36">
        <f t="shared" si="33"/>
        <v>3.4836618957601942E-2</v>
      </c>
      <c r="BU37" s="36">
        <f t="shared" si="34"/>
        <v>3.4714119019836641E-2</v>
      </c>
      <c r="BV37" s="192">
        <f t="shared" si="35"/>
        <v>0</v>
      </c>
      <c r="BW37" s="36">
        <f t="shared" si="36"/>
        <v>0.96516338104239807</v>
      </c>
      <c r="BX37" s="36">
        <f t="shared" si="37"/>
        <v>0.96528588098016332</v>
      </c>
      <c r="BY37" s="192">
        <f t="shared" si="38"/>
        <v>0</v>
      </c>
      <c r="BZ37" s="53"/>
      <c r="CA37" s="76" t="s">
        <v>26</v>
      </c>
      <c r="CB37" s="36">
        <f t="shared" si="39"/>
        <v>0.19584409620572871</v>
      </c>
      <c r="CC37" s="36">
        <f t="shared" si="40"/>
        <v>0.19262847847588738</v>
      </c>
      <c r="CD37" s="192">
        <f t="shared" si="41"/>
        <v>0.30000000000000027</v>
      </c>
      <c r="CE37" s="36">
        <f t="shared" si="42"/>
        <v>0.80415590379427127</v>
      </c>
      <c r="CF37" s="36">
        <f t="shared" si="43"/>
        <v>0.80737152152411262</v>
      </c>
      <c r="CG37" s="192">
        <f t="shared" si="44"/>
        <v>-0.30000000000000027</v>
      </c>
      <c r="CH37" s="36">
        <f t="shared" si="45"/>
        <v>1.7281807942984805E-2</v>
      </c>
      <c r="CI37" s="36">
        <f t="shared" si="46"/>
        <v>1.7546282428820951E-2</v>
      </c>
      <c r="CJ37" s="192">
        <f t="shared" si="47"/>
        <v>-9.9999999999999742E-2</v>
      </c>
      <c r="CK37" s="36">
        <f t="shared" si="48"/>
        <v>0.98271819205701516</v>
      </c>
      <c r="CL37" s="36">
        <f t="shared" si="49"/>
        <v>0.98245371757117905</v>
      </c>
      <c r="CM37" s="192">
        <f t="shared" si="50"/>
        <v>0.10000000000000009</v>
      </c>
      <c r="CN37" s="140">
        <v>0</v>
      </c>
    </row>
    <row r="38" spans="2:92" s="12" customFormat="1" ht="13.5" customHeight="1">
      <c r="B38" s="265"/>
      <c r="C38" s="322"/>
      <c r="D38" s="70" t="s">
        <v>67</v>
      </c>
      <c r="E38" s="95">
        <v>38</v>
      </c>
      <c r="F38" s="69">
        <v>3</v>
      </c>
      <c r="G38" s="13">
        <f t="shared" si="2"/>
        <v>7.8947368421052627E-2</v>
      </c>
      <c r="H38" s="69">
        <v>35</v>
      </c>
      <c r="I38" s="13">
        <f t="shared" si="3"/>
        <v>0.92105263157894735</v>
      </c>
      <c r="J38" s="95">
        <v>111</v>
      </c>
      <c r="K38" s="69">
        <v>8</v>
      </c>
      <c r="L38" s="13">
        <f t="shared" si="4"/>
        <v>7.2072072072072071E-2</v>
      </c>
      <c r="M38" s="69">
        <v>103</v>
      </c>
      <c r="N38" s="13">
        <f t="shared" si="5"/>
        <v>0.92792792792792789</v>
      </c>
      <c r="O38" s="95">
        <v>7745</v>
      </c>
      <c r="P38" s="69">
        <v>956</v>
      </c>
      <c r="Q38" s="13">
        <f t="shared" si="6"/>
        <v>0.12343447385409942</v>
      </c>
      <c r="R38" s="69">
        <v>6789</v>
      </c>
      <c r="S38" s="13">
        <f t="shared" si="7"/>
        <v>0.87656552614590055</v>
      </c>
      <c r="T38" s="95">
        <v>6733</v>
      </c>
      <c r="U38" s="69">
        <v>818</v>
      </c>
      <c r="V38" s="13">
        <f t="shared" si="8"/>
        <v>0.12149116292885787</v>
      </c>
      <c r="W38" s="69">
        <v>5915</v>
      </c>
      <c r="X38" s="13">
        <f t="shared" si="9"/>
        <v>0.87850883707114213</v>
      </c>
      <c r="Y38" s="95">
        <v>4250</v>
      </c>
      <c r="Z38" s="69">
        <v>402</v>
      </c>
      <c r="AA38" s="13">
        <f t="shared" si="10"/>
        <v>9.4588235294117654E-2</v>
      </c>
      <c r="AB38" s="69">
        <v>3848</v>
      </c>
      <c r="AC38" s="13">
        <f t="shared" si="11"/>
        <v>0.90541176470588236</v>
      </c>
      <c r="AD38" s="95">
        <v>2129</v>
      </c>
      <c r="AE38" s="69">
        <v>140</v>
      </c>
      <c r="AF38" s="13">
        <f t="shared" si="12"/>
        <v>6.5758572099577264E-2</v>
      </c>
      <c r="AG38" s="69">
        <v>1989</v>
      </c>
      <c r="AH38" s="13">
        <f t="shared" si="13"/>
        <v>0.93424142790042275</v>
      </c>
      <c r="AI38" s="95">
        <v>775</v>
      </c>
      <c r="AJ38" s="69">
        <v>23</v>
      </c>
      <c r="AK38" s="13">
        <f t="shared" si="14"/>
        <v>2.9677419354838711E-2</v>
      </c>
      <c r="AL38" s="69">
        <v>752</v>
      </c>
      <c r="AM38" s="13">
        <f t="shared" si="15"/>
        <v>0.9703225806451613</v>
      </c>
      <c r="AN38" s="95">
        <f t="shared" si="16"/>
        <v>21781</v>
      </c>
      <c r="AO38" s="69">
        <f t="shared" si="51"/>
        <v>2350</v>
      </c>
      <c r="AP38" s="13">
        <f t="shared" si="17"/>
        <v>0.10789219962352509</v>
      </c>
      <c r="AQ38" s="33">
        <f t="shared" si="52"/>
        <v>19431</v>
      </c>
      <c r="AR38" s="13">
        <f t="shared" si="18"/>
        <v>0.89210780037647486</v>
      </c>
      <c r="AS38" s="90"/>
      <c r="AT38" s="265"/>
      <c r="AU38" s="322"/>
      <c r="AV38" s="147" t="s">
        <v>67</v>
      </c>
      <c r="AW38" s="204">
        <v>20605</v>
      </c>
      <c r="AX38" s="38">
        <v>2177</v>
      </c>
      <c r="AY38" s="84">
        <v>0.10565396748362048</v>
      </c>
      <c r="AZ38" s="38">
        <v>18428</v>
      </c>
      <c r="BA38" s="84">
        <v>0.89434603251637956</v>
      </c>
      <c r="BB38" s="53">
        <v>33</v>
      </c>
      <c r="BC38" s="11" t="s">
        <v>37</v>
      </c>
      <c r="BD38" s="36">
        <f t="shared" si="19"/>
        <v>0.13752505010020041</v>
      </c>
      <c r="BE38" s="36">
        <f t="shared" si="20"/>
        <v>0.14149400218102509</v>
      </c>
      <c r="BF38" s="36">
        <f t="shared" si="21"/>
        <v>0.86247494989979956</v>
      </c>
      <c r="BG38" s="36">
        <f t="shared" si="22"/>
        <v>0.85850599781897496</v>
      </c>
      <c r="BH38" s="36">
        <f t="shared" si="23"/>
        <v>6.8517850703209522E-3</v>
      </c>
      <c r="BI38" s="36">
        <f t="shared" si="24"/>
        <v>1.0602044680045438E-2</v>
      </c>
      <c r="BJ38" s="36">
        <f t="shared" si="25"/>
        <v>0.99314821492967909</v>
      </c>
      <c r="BK38" s="36">
        <f t="shared" si="26"/>
        <v>0.98939795531995456</v>
      </c>
      <c r="BM38" s="76" t="s">
        <v>45</v>
      </c>
      <c r="BN38" s="36">
        <f t="shared" si="27"/>
        <v>0.10160245482441187</v>
      </c>
      <c r="BO38" s="36">
        <f t="shared" si="28"/>
        <v>0.10448307410795975</v>
      </c>
      <c r="BP38" s="192">
        <f t="shared" si="29"/>
        <v>-0.20000000000000018</v>
      </c>
      <c r="BQ38" s="36">
        <f t="shared" si="30"/>
        <v>0.89839754517558812</v>
      </c>
      <c r="BR38" s="36">
        <f t="shared" si="31"/>
        <v>0.89551692589204024</v>
      </c>
      <c r="BS38" s="192">
        <f t="shared" si="32"/>
        <v>0.20000000000000018</v>
      </c>
      <c r="BT38" s="36">
        <f t="shared" si="33"/>
        <v>7.8973346495557744E-3</v>
      </c>
      <c r="BU38" s="36">
        <f t="shared" si="34"/>
        <v>7.2689511941848393E-3</v>
      </c>
      <c r="BV38" s="192">
        <f t="shared" si="35"/>
        <v>0.1</v>
      </c>
      <c r="BW38" s="36">
        <f t="shared" si="36"/>
        <v>0.99210266535044422</v>
      </c>
      <c r="BX38" s="36">
        <f t="shared" si="37"/>
        <v>0.9927310488058152</v>
      </c>
      <c r="BY38" s="192">
        <f t="shared" si="38"/>
        <v>-0.10000000000000009</v>
      </c>
      <c r="BZ38" s="53"/>
      <c r="CA38" s="76" t="s">
        <v>45</v>
      </c>
      <c r="CB38" s="36">
        <f t="shared" si="39"/>
        <v>0.19584409620572871</v>
      </c>
      <c r="CC38" s="36">
        <f t="shared" si="40"/>
        <v>0.19262847847588738</v>
      </c>
      <c r="CD38" s="192">
        <f t="shared" si="41"/>
        <v>0.30000000000000027</v>
      </c>
      <c r="CE38" s="36">
        <f t="shared" si="42"/>
        <v>0.80415590379427127</v>
      </c>
      <c r="CF38" s="36">
        <f t="shared" si="43"/>
        <v>0.80737152152411262</v>
      </c>
      <c r="CG38" s="192">
        <f t="shared" si="44"/>
        <v>-0.30000000000000027</v>
      </c>
      <c r="CH38" s="36">
        <f t="shared" si="45"/>
        <v>1.7281807942984805E-2</v>
      </c>
      <c r="CI38" s="36">
        <f t="shared" si="46"/>
        <v>1.7546282428820951E-2</v>
      </c>
      <c r="CJ38" s="192">
        <f t="shared" si="47"/>
        <v>-9.9999999999999742E-2</v>
      </c>
      <c r="CK38" s="36">
        <f t="shared" si="48"/>
        <v>0.98271819205701516</v>
      </c>
      <c r="CL38" s="36">
        <f t="shared" si="49"/>
        <v>0.98245371757117905</v>
      </c>
      <c r="CM38" s="192">
        <f t="shared" si="50"/>
        <v>0.10000000000000009</v>
      </c>
      <c r="CN38" s="140">
        <v>0</v>
      </c>
    </row>
    <row r="39" spans="2:92" s="12" customFormat="1" ht="13.5" customHeight="1">
      <c r="B39" s="263">
        <v>12</v>
      </c>
      <c r="C39" s="320" t="s">
        <v>105</v>
      </c>
      <c r="D39" s="74" t="s">
        <v>134</v>
      </c>
      <c r="E39" s="93">
        <v>11</v>
      </c>
      <c r="F39" s="73">
        <v>0</v>
      </c>
      <c r="G39" s="71">
        <f t="shared" si="2"/>
        <v>0</v>
      </c>
      <c r="H39" s="73">
        <v>11</v>
      </c>
      <c r="I39" s="71">
        <f t="shared" si="3"/>
        <v>1</v>
      </c>
      <c r="J39" s="93">
        <v>38</v>
      </c>
      <c r="K39" s="73">
        <v>9</v>
      </c>
      <c r="L39" s="71">
        <f t="shared" si="4"/>
        <v>0.23684210526315788</v>
      </c>
      <c r="M39" s="73">
        <v>29</v>
      </c>
      <c r="N39" s="71">
        <f t="shared" si="5"/>
        <v>0.76315789473684215</v>
      </c>
      <c r="O39" s="93">
        <v>2282</v>
      </c>
      <c r="P39" s="73">
        <v>615</v>
      </c>
      <c r="Q39" s="71">
        <f t="shared" si="6"/>
        <v>0.26950043821209463</v>
      </c>
      <c r="R39" s="73">
        <v>1667</v>
      </c>
      <c r="S39" s="71">
        <f t="shared" si="7"/>
        <v>0.73049956178790532</v>
      </c>
      <c r="T39" s="93">
        <v>1919</v>
      </c>
      <c r="U39" s="73">
        <v>559</v>
      </c>
      <c r="V39" s="71">
        <f t="shared" si="8"/>
        <v>0.29129755080771236</v>
      </c>
      <c r="W39" s="73">
        <v>1360</v>
      </c>
      <c r="X39" s="71">
        <f t="shared" si="9"/>
        <v>0.70870244919228764</v>
      </c>
      <c r="Y39" s="93">
        <v>1269</v>
      </c>
      <c r="Z39" s="73">
        <v>315</v>
      </c>
      <c r="AA39" s="71">
        <f t="shared" si="10"/>
        <v>0.24822695035460993</v>
      </c>
      <c r="AB39" s="73">
        <v>954</v>
      </c>
      <c r="AC39" s="71">
        <f t="shared" si="11"/>
        <v>0.75177304964539005</v>
      </c>
      <c r="AD39" s="93">
        <v>596</v>
      </c>
      <c r="AE39" s="73">
        <v>114</v>
      </c>
      <c r="AF39" s="71">
        <f t="shared" si="12"/>
        <v>0.1912751677852349</v>
      </c>
      <c r="AG39" s="73">
        <v>482</v>
      </c>
      <c r="AH39" s="71">
        <f t="shared" si="13"/>
        <v>0.8087248322147651</v>
      </c>
      <c r="AI39" s="93">
        <v>178</v>
      </c>
      <c r="AJ39" s="73">
        <v>21</v>
      </c>
      <c r="AK39" s="71">
        <f t="shared" si="14"/>
        <v>0.11797752808988764</v>
      </c>
      <c r="AL39" s="73">
        <v>157</v>
      </c>
      <c r="AM39" s="71">
        <f t="shared" si="15"/>
        <v>0.8820224719101124</v>
      </c>
      <c r="AN39" s="93">
        <f t="shared" si="16"/>
        <v>6293</v>
      </c>
      <c r="AO39" s="73">
        <f t="shared" si="0"/>
        <v>1633</v>
      </c>
      <c r="AP39" s="71">
        <f t="shared" si="17"/>
        <v>0.25949467662482123</v>
      </c>
      <c r="AQ39" s="72">
        <f t="shared" si="1"/>
        <v>4660</v>
      </c>
      <c r="AR39" s="71">
        <f t="shared" si="18"/>
        <v>0.74050532337517883</v>
      </c>
      <c r="AS39" s="90"/>
      <c r="AT39" s="263">
        <v>12</v>
      </c>
      <c r="AU39" s="320" t="s">
        <v>105</v>
      </c>
      <c r="AV39" s="11" t="s">
        <v>134</v>
      </c>
      <c r="AW39" s="204">
        <v>5900</v>
      </c>
      <c r="AX39" s="38">
        <v>1435</v>
      </c>
      <c r="AY39" s="84">
        <v>0.24322033898305084</v>
      </c>
      <c r="AZ39" s="38">
        <v>4465</v>
      </c>
      <c r="BA39" s="84">
        <v>0.75677966101694916</v>
      </c>
      <c r="BB39" s="53">
        <v>34</v>
      </c>
      <c r="BC39" s="11" t="s">
        <v>38</v>
      </c>
      <c r="BD39" s="36">
        <f t="shared" si="19"/>
        <v>0.14853993792360803</v>
      </c>
      <c r="BE39" s="36">
        <f t="shared" si="20"/>
        <v>0.15525021889944096</v>
      </c>
      <c r="BF39" s="36">
        <f t="shared" si="21"/>
        <v>0.85146006207639202</v>
      </c>
      <c r="BG39" s="36">
        <f t="shared" si="22"/>
        <v>0.84474978110055898</v>
      </c>
      <c r="BH39" s="36">
        <f t="shared" si="23"/>
        <v>1.6141312623724684E-2</v>
      </c>
      <c r="BI39" s="36">
        <f t="shared" si="24"/>
        <v>1.5279866993903888E-2</v>
      </c>
      <c r="BJ39" s="36">
        <f t="shared" si="25"/>
        <v>0.98385868737627535</v>
      </c>
      <c r="BK39" s="36">
        <f t="shared" si="26"/>
        <v>0.98472013300609607</v>
      </c>
      <c r="BM39" s="76" t="s">
        <v>10</v>
      </c>
      <c r="BN39" s="36">
        <f t="shared" si="27"/>
        <v>0.22986247544204322</v>
      </c>
      <c r="BO39" s="36">
        <f t="shared" si="28"/>
        <v>0.2306312769010043</v>
      </c>
      <c r="BP39" s="192">
        <f t="shared" si="29"/>
        <v>-0.10000000000000009</v>
      </c>
      <c r="BQ39" s="36">
        <f t="shared" si="30"/>
        <v>0.77013752455795681</v>
      </c>
      <c r="BR39" s="36">
        <f t="shared" si="31"/>
        <v>0.76936872309899573</v>
      </c>
      <c r="BS39" s="192">
        <f t="shared" si="32"/>
        <v>0.10000000000000009</v>
      </c>
      <c r="BT39" s="36">
        <f t="shared" si="33"/>
        <v>1.2363996043521267E-2</v>
      </c>
      <c r="BU39" s="36">
        <f t="shared" si="34"/>
        <v>1.1247443762781187E-2</v>
      </c>
      <c r="BV39" s="192">
        <f t="shared" si="35"/>
        <v>0.10000000000000009</v>
      </c>
      <c r="BW39" s="36">
        <f t="shared" si="36"/>
        <v>0.98763600395647877</v>
      </c>
      <c r="BX39" s="36">
        <f t="shared" si="37"/>
        <v>0.9887525562372188</v>
      </c>
      <c r="BY39" s="192">
        <f t="shared" si="38"/>
        <v>-0.10000000000000009</v>
      </c>
      <c r="BZ39" s="53"/>
      <c r="CA39" s="76" t="s">
        <v>10</v>
      </c>
      <c r="CB39" s="36">
        <f t="shared" si="39"/>
        <v>0.19584409620572871</v>
      </c>
      <c r="CC39" s="36">
        <f t="shared" si="40"/>
        <v>0.19262847847588738</v>
      </c>
      <c r="CD39" s="192">
        <f t="shared" si="41"/>
        <v>0.30000000000000027</v>
      </c>
      <c r="CE39" s="36">
        <f t="shared" si="42"/>
        <v>0.80415590379427127</v>
      </c>
      <c r="CF39" s="36">
        <f t="shared" si="43"/>
        <v>0.80737152152411262</v>
      </c>
      <c r="CG39" s="192">
        <f t="shared" si="44"/>
        <v>-0.30000000000000027</v>
      </c>
      <c r="CH39" s="36">
        <f t="shared" si="45"/>
        <v>1.7281807942984805E-2</v>
      </c>
      <c r="CI39" s="36">
        <f t="shared" si="46"/>
        <v>1.7546282428820951E-2</v>
      </c>
      <c r="CJ39" s="192">
        <f t="shared" si="47"/>
        <v>-9.9999999999999742E-2</v>
      </c>
      <c r="CK39" s="36">
        <f t="shared" si="48"/>
        <v>0.98271819205701516</v>
      </c>
      <c r="CL39" s="36">
        <f t="shared" si="49"/>
        <v>0.98245371757117905</v>
      </c>
      <c r="CM39" s="192">
        <f t="shared" si="50"/>
        <v>0.10000000000000009</v>
      </c>
      <c r="CN39" s="140">
        <v>0</v>
      </c>
    </row>
    <row r="40" spans="2:92" s="12" customFormat="1" ht="13.5" customHeight="1">
      <c r="B40" s="264"/>
      <c r="C40" s="321"/>
      <c r="D40" s="64" t="s">
        <v>135</v>
      </c>
      <c r="E40" s="94">
        <v>8</v>
      </c>
      <c r="F40" s="63">
        <v>0</v>
      </c>
      <c r="G40" s="61">
        <f t="shared" si="2"/>
        <v>0</v>
      </c>
      <c r="H40" s="63">
        <v>8</v>
      </c>
      <c r="I40" s="61">
        <f t="shared" si="3"/>
        <v>1</v>
      </c>
      <c r="J40" s="94">
        <v>23</v>
      </c>
      <c r="K40" s="63">
        <v>0</v>
      </c>
      <c r="L40" s="61">
        <f t="shared" si="4"/>
        <v>0</v>
      </c>
      <c r="M40" s="63">
        <v>23</v>
      </c>
      <c r="N40" s="61">
        <f t="shared" si="5"/>
        <v>1</v>
      </c>
      <c r="O40" s="94">
        <v>1566</v>
      </c>
      <c r="P40" s="63">
        <v>49</v>
      </c>
      <c r="Q40" s="61">
        <f t="shared" si="6"/>
        <v>3.1289910600255426E-2</v>
      </c>
      <c r="R40" s="63">
        <v>1517</v>
      </c>
      <c r="S40" s="61">
        <f t="shared" si="7"/>
        <v>0.96871008939974457</v>
      </c>
      <c r="T40" s="94">
        <v>1216</v>
      </c>
      <c r="U40" s="63">
        <v>38</v>
      </c>
      <c r="V40" s="61">
        <f t="shared" si="8"/>
        <v>3.125E-2</v>
      </c>
      <c r="W40" s="63">
        <v>1178</v>
      </c>
      <c r="X40" s="61">
        <f t="shared" si="9"/>
        <v>0.96875</v>
      </c>
      <c r="Y40" s="94">
        <v>1016</v>
      </c>
      <c r="Z40" s="63">
        <v>29</v>
      </c>
      <c r="AA40" s="61">
        <f t="shared" si="10"/>
        <v>2.8543307086614175E-2</v>
      </c>
      <c r="AB40" s="63">
        <v>987</v>
      </c>
      <c r="AC40" s="61">
        <f t="shared" si="11"/>
        <v>0.97145669291338588</v>
      </c>
      <c r="AD40" s="94">
        <v>664</v>
      </c>
      <c r="AE40" s="63">
        <v>12</v>
      </c>
      <c r="AF40" s="61">
        <f t="shared" si="12"/>
        <v>1.8072289156626505E-2</v>
      </c>
      <c r="AG40" s="63">
        <v>652</v>
      </c>
      <c r="AH40" s="61">
        <f t="shared" si="13"/>
        <v>0.98192771084337349</v>
      </c>
      <c r="AI40" s="94">
        <v>335</v>
      </c>
      <c r="AJ40" s="63">
        <v>3</v>
      </c>
      <c r="AK40" s="61">
        <f t="shared" si="14"/>
        <v>8.9552238805970154E-3</v>
      </c>
      <c r="AL40" s="63">
        <v>332</v>
      </c>
      <c r="AM40" s="61">
        <f t="shared" si="15"/>
        <v>0.991044776119403</v>
      </c>
      <c r="AN40" s="94">
        <f t="shared" si="16"/>
        <v>4828</v>
      </c>
      <c r="AO40" s="63">
        <f t="shared" si="0"/>
        <v>131</v>
      </c>
      <c r="AP40" s="61">
        <f t="shared" si="17"/>
        <v>2.7133388566694283E-2</v>
      </c>
      <c r="AQ40" s="62">
        <f t="shared" si="1"/>
        <v>4697</v>
      </c>
      <c r="AR40" s="61">
        <f t="shared" si="18"/>
        <v>0.97286661143330566</v>
      </c>
      <c r="AS40" s="90"/>
      <c r="AT40" s="264"/>
      <c r="AU40" s="321"/>
      <c r="AV40" s="11" t="s">
        <v>135</v>
      </c>
      <c r="AW40" s="204">
        <v>4569</v>
      </c>
      <c r="AX40" s="38">
        <v>120</v>
      </c>
      <c r="AY40" s="84">
        <v>2.6263952724885097E-2</v>
      </c>
      <c r="AZ40" s="38">
        <v>4449</v>
      </c>
      <c r="BA40" s="84">
        <v>0.97373604727511487</v>
      </c>
      <c r="BB40" s="53">
        <v>35</v>
      </c>
      <c r="BC40" s="11" t="s">
        <v>1</v>
      </c>
      <c r="BD40" s="36">
        <f t="shared" si="19"/>
        <v>0.16387237785537223</v>
      </c>
      <c r="BE40" s="36">
        <f t="shared" si="20"/>
        <v>0.16893407935471044</v>
      </c>
      <c r="BF40" s="36">
        <f t="shared" si="21"/>
        <v>0.83612762214462777</v>
      </c>
      <c r="BG40" s="36">
        <f t="shared" si="22"/>
        <v>0.8310659206452895</v>
      </c>
      <c r="BH40" s="36">
        <f t="shared" si="23"/>
        <v>9.140767824497258E-3</v>
      </c>
      <c r="BI40" s="36">
        <f t="shared" si="24"/>
        <v>1.0444475668586951E-2</v>
      </c>
      <c r="BJ40" s="36">
        <f t="shared" si="25"/>
        <v>0.99085923217550276</v>
      </c>
      <c r="BK40" s="36">
        <f t="shared" si="26"/>
        <v>0.98955552433141303</v>
      </c>
      <c r="BM40" s="76" t="s">
        <v>5</v>
      </c>
      <c r="BN40" s="36">
        <f t="shared" si="27"/>
        <v>0.26523094361008787</v>
      </c>
      <c r="BO40" s="36">
        <f t="shared" si="28"/>
        <v>0.26101488909146159</v>
      </c>
      <c r="BP40" s="192">
        <f t="shared" si="29"/>
        <v>0.40000000000000036</v>
      </c>
      <c r="BQ40" s="36">
        <f t="shared" si="30"/>
        <v>0.73476905638991219</v>
      </c>
      <c r="BR40" s="36">
        <f t="shared" si="31"/>
        <v>0.73898511090853847</v>
      </c>
      <c r="BS40" s="192">
        <f t="shared" si="32"/>
        <v>-0.40000000000000036</v>
      </c>
      <c r="BT40" s="36">
        <f t="shared" si="33"/>
        <v>1.5321154979375369E-2</v>
      </c>
      <c r="BU40" s="36">
        <f t="shared" si="34"/>
        <v>1.4659018483110261E-2</v>
      </c>
      <c r="BV40" s="192">
        <f t="shared" si="35"/>
        <v>0</v>
      </c>
      <c r="BW40" s="36">
        <f t="shared" si="36"/>
        <v>0.98467884502062464</v>
      </c>
      <c r="BX40" s="36">
        <f t="shared" si="37"/>
        <v>0.98534098151688976</v>
      </c>
      <c r="BY40" s="192">
        <f t="shared" si="38"/>
        <v>0</v>
      </c>
      <c r="BZ40" s="53"/>
      <c r="CA40" s="76" t="s">
        <v>5</v>
      </c>
      <c r="CB40" s="36">
        <f t="shared" si="39"/>
        <v>0.19584409620572871</v>
      </c>
      <c r="CC40" s="36">
        <f t="shared" si="40"/>
        <v>0.19262847847588738</v>
      </c>
      <c r="CD40" s="192">
        <f t="shared" si="41"/>
        <v>0.30000000000000027</v>
      </c>
      <c r="CE40" s="36">
        <f t="shared" si="42"/>
        <v>0.80415590379427127</v>
      </c>
      <c r="CF40" s="36">
        <f t="shared" si="43"/>
        <v>0.80737152152411262</v>
      </c>
      <c r="CG40" s="192">
        <f t="shared" si="44"/>
        <v>-0.30000000000000027</v>
      </c>
      <c r="CH40" s="36">
        <f t="shared" si="45"/>
        <v>1.7281807942984805E-2</v>
      </c>
      <c r="CI40" s="36">
        <f t="shared" si="46"/>
        <v>1.7546282428820951E-2</v>
      </c>
      <c r="CJ40" s="192">
        <f t="shared" si="47"/>
        <v>-9.9999999999999742E-2</v>
      </c>
      <c r="CK40" s="36">
        <f t="shared" si="48"/>
        <v>0.98271819205701516</v>
      </c>
      <c r="CL40" s="36">
        <f t="shared" si="49"/>
        <v>0.98245371757117905</v>
      </c>
      <c r="CM40" s="192">
        <f t="shared" si="50"/>
        <v>0.10000000000000009</v>
      </c>
      <c r="CN40" s="140">
        <v>0</v>
      </c>
    </row>
    <row r="41" spans="2:92" s="12" customFormat="1" ht="13.5" customHeight="1">
      <c r="B41" s="265"/>
      <c r="C41" s="322"/>
      <c r="D41" s="70" t="s">
        <v>67</v>
      </c>
      <c r="E41" s="95">
        <v>19</v>
      </c>
      <c r="F41" s="69">
        <v>0</v>
      </c>
      <c r="G41" s="13">
        <f t="shared" si="2"/>
        <v>0</v>
      </c>
      <c r="H41" s="69">
        <v>19</v>
      </c>
      <c r="I41" s="13">
        <f t="shared" si="3"/>
        <v>1</v>
      </c>
      <c r="J41" s="95">
        <v>61</v>
      </c>
      <c r="K41" s="69">
        <v>9</v>
      </c>
      <c r="L41" s="13">
        <f t="shared" si="4"/>
        <v>0.14754098360655737</v>
      </c>
      <c r="M41" s="69">
        <v>52</v>
      </c>
      <c r="N41" s="13">
        <f t="shared" si="5"/>
        <v>0.85245901639344257</v>
      </c>
      <c r="O41" s="95">
        <v>3848</v>
      </c>
      <c r="P41" s="69">
        <v>664</v>
      </c>
      <c r="Q41" s="13">
        <f t="shared" si="6"/>
        <v>0.17255717255717257</v>
      </c>
      <c r="R41" s="69">
        <v>3184</v>
      </c>
      <c r="S41" s="13">
        <f t="shared" si="7"/>
        <v>0.82744282744282749</v>
      </c>
      <c r="T41" s="95">
        <v>3135</v>
      </c>
      <c r="U41" s="69">
        <v>597</v>
      </c>
      <c r="V41" s="13">
        <f t="shared" si="8"/>
        <v>0.19043062200956937</v>
      </c>
      <c r="W41" s="69">
        <v>2538</v>
      </c>
      <c r="X41" s="13">
        <f t="shared" si="9"/>
        <v>0.80956937799043061</v>
      </c>
      <c r="Y41" s="95">
        <v>2285</v>
      </c>
      <c r="Z41" s="69">
        <v>344</v>
      </c>
      <c r="AA41" s="13">
        <f t="shared" si="10"/>
        <v>0.15054704595185994</v>
      </c>
      <c r="AB41" s="69">
        <v>1941</v>
      </c>
      <c r="AC41" s="13">
        <f t="shared" si="11"/>
        <v>0.84945295404814003</v>
      </c>
      <c r="AD41" s="95">
        <v>1260</v>
      </c>
      <c r="AE41" s="69">
        <v>126</v>
      </c>
      <c r="AF41" s="13">
        <f t="shared" si="12"/>
        <v>0.1</v>
      </c>
      <c r="AG41" s="69">
        <v>1134</v>
      </c>
      <c r="AH41" s="13">
        <f t="shared" si="13"/>
        <v>0.9</v>
      </c>
      <c r="AI41" s="95">
        <v>513</v>
      </c>
      <c r="AJ41" s="69">
        <v>24</v>
      </c>
      <c r="AK41" s="13">
        <f t="shared" si="14"/>
        <v>4.6783625730994149E-2</v>
      </c>
      <c r="AL41" s="69">
        <v>489</v>
      </c>
      <c r="AM41" s="13">
        <f t="shared" si="15"/>
        <v>0.95321637426900585</v>
      </c>
      <c r="AN41" s="95">
        <f t="shared" si="16"/>
        <v>11121</v>
      </c>
      <c r="AO41" s="69">
        <f t="shared" si="0"/>
        <v>1764</v>
      </c>
      <c r="AP41" s="13">
        <f t="shared" si="17"/>
        <v>0.15861882924197465</v>
      </c>
      <c r="AQ41" s="33">
        <f t="shared" si="1"/>
        <v>9357</v>
      </c>
      <c r="AR41" s="13">
        <f t="shared" si="18"/>
        <v>0.84138117075802532</v>
      </c>
      <c r="AS41" s="90"/>
      <c r="AT41" s="265"/>
      <c r="AU41" s="322"/>
      <c r="AV41" s="147" t="s">
        <v>67</v>
      </c>
      <c r="AW41" s="204">
        <v>10469</v>
      </c>
      <c r="AX41" s="38">
        <v>1555</v>
      </c>
      <c r="AY41" s="84">
        <v>0.14853376635781831</v>
      </c>
      <c r="AZ41" s="38">
        <v>8914</v>
      </c>
      <c r="BA41" s="84">
        <v>0.85146623364218166</v>
      </c>
      <c r="BB41" s="53">
        <v>36</v>
      </c>
      <c r="BC41" s="11" t="s">
        <v>2</v>
      </c>
      <c r="BD41" s="36">
        <f t="shared" si="19"/>
        <v>0.16635583737411413</v>
      </c>
      <c r="BE41" s="36">
        <f t="shared" si="20"/>
        <v>0.15963764469048816</v>
      </c>
      <c r="BF41" s="36">
        <f t="shared" si="21"/>
        <v>0.83364416262588581</v>
      </c>
      <c r="BG41" s="36">
        <f t="shared" si="22"/>
        <v>0.84036235530951187</v>
      </c>
      <c r="BH41" s="36">
        <f t="shared" si="23"/>
        <v>9.6839959225280322E-3</v>
      </c>
      <c r="BI41" s="36">
        <f t="shared" si="24"/>
        <v>7.6203671631451331E-3</v>
      </c>
      <c r="BJ41" s="36">
        <f t="shared" si="25"/>
        <v>0.990316004077472</v>
      </c>
      <c r="BK41" s="36">
        <f t="shared" si="26"/>
        <v>0.99237963283685482</v>
      </c>
      <c r="BM41" s="76" t="s">
        <v>6</v>
      </c>
      <c r="BN41" s="36">
        <f t="shared" si="27"/>
        <v>0.2071307300509338</v>
      </c>
      <c r="BO41" s="36">
        <f t="shared" si="28"/>
        <v>0.1877890841813136</v>
      </c>
      <c r="BP41" s="192">
        <f t="shared" si="29"/>
        <v>1.899999999999999</v>
      </c>
      <c r="BQ41" s="36">
        <f t="shared" si="30"/>
        <v>0.79286926994906626</v>
      </c>
      <c r="BR41" s="36">
        <f t="shared" si="31"/>
        <v>0.81221091581868643</v>
      </c>
      <c r="BS41" s="192">
        <f t="shared" si="32"/>
        <v>-1.9000000000000017</v>
      </c>
      <c r="BT41" s="36">
        <f t="shared" si="33"/>
        <v>8.8062622309197647E-3</v>
      </c>
      <c r="BU41" s="36">
        <f t="shared" si="34"/>
        <v>1.6632016632016633E-2</v>
      </c>
      <c r="BV41" s="192">
        <f t="shared" si="35"/>
        <v>-0.80000000000000016</v>
      </c>
      <c r="BW41" s="36">
        <f t="shared" si="36"/>
        <v>0.99119373776908026</v>
      </c>
      <c r="BX41" s="36">
        <f t="shared" si="37"/>
        <v>0.98336798336798337</v>
      </c>
      <c r="BY41" s="192">
        <f t="shared" si="38"/>
        <v>0.80000000000000071</v>
      </c>
      <c r="BZ41" s="53"/>
      <c r="CA41" s="76" t="s">
        <v>6</v>
      </c>
      <c r="CB41" s="36">
        <f t="shared" si="39"/>
        <v>0.19584409620572871</v>
      </c>
      <c r="CC41" s="36">
        <f t="shared" si="40"/>
        <v>0.19262847847588738</v>
      </c>
      <c r="CD41" s="192">
        <f t="shared" si="41"/>
        <v>0.30000000000000027</v>
      </c>
      <c r="CE41" s="36">
        <f t="shared" si="42"/>
        <v>0.80415590379427127</v>
      </c>
      <c r="CF41" s="36">
        <f t="shared" si="43"/>
        <v>0.80737152152411262</v>
      </c>
      <c r="CG41" s="192">
        <f t="shared" si="44"/>
        <v>-0.30000000000000027</v>
      </c>
      <c r="CH41" s="36">
        <f t="shared" si="45"/>
        <v>1.7281807942984805E-2</v>
      </c>
      <c r="CI41" s="36">
        <f t="shared" si="46"/>
        <v>1.7546282428820951E-2</v>
      </c>
      <c r="CJ41" s="192">
        <f t="shared" si="47"/>
        <v>-9.9999999999999742E-2</v>
      </c>
      <c r="CK41" s="36">
        <f t="shared" si="48"/>
        <v>0.98271819205701516</v>
      </c>
      <c r="CL41" s="36">
        <f t="shared" si="49"/>
        <v>0.98245371757117905</v>
      </c>
      <c r="CM41" s="192">
        <f t="shared" si="50"/>
        <v>0.10000000000000009</v>
      </c>
      <c r="CN41" s="140">
        <v>0</v>
      </c>
    </row>
    <row r="42" spans="2:92" s="12" customFormat="1" ht="13.5" customHeight="1">
      <c r="B42" s="263">
        <v>13</v>
      </c>
      <c r="C42" s="320" t="s">
        <v>106</v>
      </c>
      <c r="D42" s="74" t="s">
        <v>134</v>
      </c>
      <c r="E42" s="93">
        <v>21</v>
      </c>
      <c r="F42" s="73">
        <v>2</v>
      </c>
      <c r="G42" s="71">
        <f t="shared" si="2"/>
        <v>9.5238095238095233E-2</v>
      </c>
      <c r="H42" s="73">
        <v>19</v>
      </c>
      <c r="I42" s="71">
        <f t="shared" si="3"/>
        <v>0.90476190476190477</v>
      </c>
      <c r="J42" s="93">
        <v>79</v>
      </c>
      <c r="K42" s="73">
        <v>8</v>
      </c>
      <c r="L42" s="71">
        <f t="shared" si="4"/>
        <v>0.10126582278481013</v>
      </c>
      <c r="M42" s="73">
        <v>71</v>
      </c>
      <c r="N42" s="71">
        <f t="shared" si="5"/>
        <v>0.89873417721518989</v>
      </c>
      <c r="O42" s="93">
        <v>3622</v>
      </c>
      <c r="P42" s="73">
        <v>596</v>
      </c>
      <c r="Q42" s="71">
        <f t="shared" si="6"/>
        <v>0.16454997239094424</v>
      </c>
      <c r="R42" s="73">
        <v>3026</v>
      </c>
      <c r="S42" s="71">
        <f t="shared" si="7"/>
        <v>0.83545002760905573</v>
      </c>
      <c r="T42" s="93">
        <v>3458</v>
      </c>
      <c r="U42" s="73">
        <v>574</v>
      </c>
      <c r="V42" s="71">
        <f t="shared" si="8"/>
        <v>0.16599190283400811</v>
      </c>
      <c r="W42" s="73">
        <v>2884</v>
      </c>
      <c r="X42" s="71">
        <f t="shared" si="9"/>
        <v>0.83400809716599189</v>
      </c>
      <c r="Y42" s="93">
        <v>2165</v>
      </c>
      <c r="Z42" s="73">
        <v>309</v>
      </c>
      <c r="AA42" s="71">
        <f t="shared" si="10"/>
        <v>0.14272517321016168</v>
      </c>
      <c r="AB42" s="73">
        <v>1856</v>
      </c>
      <c r="AC42" s="71">
        <f t="shared" si="11"/>
        <v>0.85727482678983835</v>
      </c>
      <c r="AD42" s="93">
        <v>932</v>
      </c>
      <c r="AE42" s="73">
        <v>89</v>
      </c>
      <c r="AF42" s="71">
        <f t="shared" si="12"/>
        <v>9.5493562231759657E-2</v>
      </c>
      <c r="AG42" s="73">
        <v>843</v>
      </c>
      <c r="AH42" s="71">
        <f t="shared" si="13"/>
        <v>0.90450643776824036</v>
      </c>
      <c r="AI42" s="93">
        <v>296</v>
      </c>
      <c r="AJ42" s="73">
        <v>15</v>
      </c>
      <c r="AK42" s="71">
        <f t="shared" si="14"/>
        <v>5.0675675675675678E-2</v>
      </c>
      <c r="AL42" s="73">
        <v>281</v>
      </c>
      <c r="AM42" s="71">
        <f t="shared" si="15"/>
        <v>0.94932432432432434</v>
      </c>
      <c r="AN42" s="93">
        <f t="shared" si="16"/>
        <v>10573</v>
      </c>
      <c r="AO42" s="73">
        <f t="shared" si="0"/>
        <v>1593</v>
      </c>
      <c r="AP42" s="71">
        <f t="shared" si="17"/>
        <v>0.1506667927740471</v>
      </c>
      <c r="AQ42" s="72">
        <f t="shared" si="1"/>
        <v>8980</v>
      </c>
      <c r="AR42" s="71">
        <f t="shared" si="18"/>
        <v>0.84933320722595285</v>
      </c>
      <c r="AS42" s="90"/>
      <c r="AT42" s="263">
        <v>13</v>
      </c>
      <c r="AU42" s="320" t="s">
        <v>106</v>
      </c>
      <c r="AV42" s="11" t="s">
        <v>134</v>
      </c>
      <c r="AW42" s="204">
        <v>10232</v>
      </c>
      <c r="AX42" s="38">
        <v>1554</v>
      </c>
      <c r="AY42" s="84">
        <v>0.15187646598905394</v>
      </c>
      <c r="AZ42" s="38">
        <v>8678</v>
      </c>
      <c r="BA42" s="84">
        <v>0.84812353401094609</v>
      </c>
      <c r="BB42" s="53">
        <v>37</v>
      </c>
      <c r="BC42" s="11" t="s">
        <v>3</v>
      </c>
      <c r="BD42" s="36">
        <f t="shared" si="19"/>
        <v>0.24222891566265059</v>
      </c>
      <c r="BE42" s="36">
        <f t="shared" si="20"/>
        <v>0.24053293664909614</v>
      </c>
      <c r="BF42" s="36">
        <f t="shared" si="21"/>
        <v>0.75777108433734941</v>
      </c>
      <c r="BG42" s="36">
        <f t="shared" si="22"/>
        <v>0.75946706335090386</v>
      </c>
      <c r="BH42" s="36">
        <f t="shared" si="23"/>
        <v>4.1197502534820428E-2</v>
      </c>
      <c r="BI42" s="36">
        <f t="shared" si="24"/>
        <v>4.0734689278269197E-2</v>
      </c>
      <c r="BJ42" s="36">
        <f t="shared" si="25"/>
        <v>0.95880249746517954</v>
      </c>
      <c r="BK42" s="36">
        <f t="shared" si="26"/>
        <v>0.95926531072173082</v>
      </c>
      <c r="BM42" s="76" t="s">
        <v>46</v>
      </c>
      <c r="BN42" s="36">
        <f t="shared" si="27"/>
        <v>0.23425863236289776</v>
      </c>
      <c r="BO42" s="36">
        <f t="shared" si="28"/>
        <v>0.22352941176470589</v>
      </c>
      <c r="BP42" s="192">
        <f t="shared" si="29"/>
        <v>1.0000000000000009</v>
      </c>
      <c r="BQ42" s="36">
        <f t="shared" si="30"/>
        <v>0.76574136763710221</v>
      </c>
      <c r="BR42" s="36">
        <f t="shared" si="31"/>
        <v>0.77647058823529413</v>
      </c>
      <c r="BS42" s="192">
        <f t="shared" si="32"/>
        <v>-1.0000000000000009</v>
      </c>
      <c r="BT42" s="36">
        <f t="shared" si="33"/>
        <v>1.0486891385767791E-2</v>
      </c>
      <c r="BU42" s="36">
        <f t="shared" si="34"/>
        <v>1.1016949152542373E-2</v>
      </c>
      <c r="BV42" s="192">
        <f t="shared" si="35"/>
        <v>-9.9999999999999922E-2</v>
      </c>
      <c r="BW42" s="36">
        <f t="shared" si="36"/>
        <v>0.98951310861423225</v>
      </c>
      <c r="BX42" s="36">
        <f t="shared" si="37"/>
        <v>0.98898305084745763</v>
      </c>
      <c r="BY42" s="192">
        <f t="shared" si="38"/>
        <v>0.10000000000000009</v>
      </c>
      <c r="BZ42" s="53"/>
      <c r="CA42" s="76" t="s">
        <v>46</v>
      </c>
      <c r="CB42" s="36">
        <f t="shared" si="39"/>
        <v>0.19584409620572871</v>
      </c>
      <c r="CC42" s="36">
        <f t="shared" si="40"/>
        <v>0.19262847847588738</v>
      </c>
      <c r="CD42" s="192">
        <f t="shared" si="41"/>
        <v>0.30000000000000027</v>
      </c>
      <c r="CE42" s="36">
        <f t="shared" si="42"/>
        <v>0.80415590379427127</v>
      </c>
      <c r="CF42" s="36">
        <f t="shared" si="43"/>
        <v>0.80737152152411262</v>
      </c>
      <c r="CG42" s="192">
        <f t="shared" si="44"/>
        <v>-0.30000000000000027</v>
      </c>
      <c r="CH42" s="36">
        <f t="shared" si="45"/>
        <v>1.7281807942984805E-2</v>
      </c>
      <c r="CI42" s="36">
        <f t="shared" si="46"/>
        <v>1.7546282428820951E-2</v>
      </c>
      <c r="CJ42" s="192">
        <f t="shared" si="47"/>
        <v>-9.9999999999999742E-2</v>
      </c>
      <c r="CK42" s="36">
        <f t="shared" si="48"/>
        <v>0.98271819205701516</v>
      </c>
      <c r="CL42" s="36">
        <f t="shared" si="49"/>
        <v>0.98245371757117905</v>
      </c>
      <c r="CM42" s="192">
        <f t="shared" si="50"/>
        <v>0.10000000000000009</v>
      </c>
      <c r="CN42" s="140">
        <v>0</v>
      </c>
    </row>
    <row r="43" spans="2:92" s="12" customFormat="1" ht="13.5" customHeight="1">
      <c r="B43" s="264"/>
      <c r="C43" s="321"/>
      <c r="D43" s="64" t="s">
        <v>135</v>
      </c>
      <c r="E43" s="94">
        <v>12</v>
      </c>
      <c r="F43" s="63">
        <v>0</v>
      </c>
      <c r="G43" s="61">
        <f t="shared" si="2"/>
        <v>0</v>
      </c>
      <c r="H43" s="63">
        <v>12</v>
      </c>
      <c r="I43" s="61">
        <f t="shared" si="3"/>
        <v>1</v>
      </c>
      <c r="J43" s="94">
        <v>34</v>
      </c>
      <c r="K43" s="63">
        <v>0</v>
      </c>
      <c r="L43" s="61">
        <f t="shared" si="4"/>
        <v>0</v>
      </c>
      <c r="M43" s="63">
        <v>34</v>
      </c>
      <c r="N43" s="61">
        <f t="shared" si="5"/>
        <v>1</v>
      </c>
      <c r="O43" s="94">
        <v>2742</v>
      </c>
      <c r="P43" s="63">
        <v>64</v>
      </c>
      <c r="Q43" s="61">
        <f t="shared" si="6"/>
        <v>2.3340627279358133E-2</v>
      </c>
      <c r="R43" s="63">
        <v>2678</v>
      </c>
      <c r="S43" s="61">
        <f t="shared" si="7"/>
        <v>0.97665937272064185</v>
      </c>
      <c r="T43" s="94">
        <v>2283</v>
      </c>
      <c r="U43" s="63">
        <v>51</v>
      </c>
      <c r="V43" s="61">
        <f t="shared" si="8"/>
        <v>2.2339027595269383E-2</v>
      </c>
      <c r="W43" s="63">
        <v>2232</v>
      </c>
      <c r="X43" s="61">
        <f t="shared" si="9"/>
        <v>0.9776609724047306</v>
      </c>
      <c r="Y43" s="94">
        <v>1667</v>
      </c>
      <c r="Z43" s="63">
        <v>28</v>
      </c>
      <c r="AA43" s="61">
        <f t="shared" si="10"/>
        <v>1.6796640671865627E-2</v>
      </c>
      <c r="AB43" s="63">
        <v>1639</v>
      </c>
      <c r="AC43" s="61">
        <f t="shared" si="11"/>
        <v>0.98320335932813441</v>
      </c>
      <c r="AD43" s="94">
        <v>953</v>
      </c>
      <c r="AE43" s="63">
        <v>4</v>
      </c>
      <c r="AF43" s="61">
        <f t="shared" si="12"/>
        <v>4.1972717733473244E-3</v>
      </c>
      <c r="AG43" s="63">
        <v>949</v>
      </c>
      <c r="AH43" s="61">
        <f t="shared" si="13"/>
        <v>0.99580272822665272</v>
      </c>
      <c r="AI43" s="94">
        <v>488</v>
      </c>
      <c r="AJ43" s="63">
        <v>2</v>
      </c>
      <c r="AK43" s="61">
        <f t="shared" si="14"/>
        <v>4.0983606557377051E-3</v>
      </c>
      <c r="AL43" s="63">
        <v>486</v>
      </c>
      <c r="AM43" s="61">
        <f t="shared" si="15"/>
        <v>0.99590163934426235</v>
      </c>
      <c r="AN43" s="94">
        <f t="shared" si="16"/>
        <v>8179</v>
      </c>
      <c r="AO43" s="63">
        <f t="shared" si="0"/>
        <v>149</v>
      </c>
      <c r="AP43" s="61">
        <f t="shared" si="17"/>
        <v>1.8217385988507154E-2</v>
      </c>
      <c r="AQ43" s="62">
        <f t="shared" si="1"/>
        <v>8030</v>
      </c>
      <c r="AR43" s="61">
        <f t="shared" si="18"/>
        <v>0.9817826140114928</v>
      </c>
      <c r="AS43" s="90"/>
      <c r="AT43" s="264"/>
      <c r="AU43" s="321"/>
      <c r="AV43" s="11" t="s">
        <v>135</v>
      </c>
      <c r="AW43" s="204">
        <v>7642</v>
      </c>
      <c r="AX43" s="38">
        <v>145</v>
      </c>
      <c r="AY43" s="84">
        <v>1.8974090552211463E-2</v>
      </c>
      <c r="AZ43" s="38">
        <v>7497</v>
      </c>
      <c r="BA43" s="84">
        <v>0.98102590944778856</v>
      </c>
      <c r="BB43" s="53">
        <v>38</v>
      </c>
      <c r="BC43" s="32" t="s">
        <v>39</v>
      </c>
      <c r="BD43" s="36">
        <f t="shared" si="19"/>
        <v>0.21146019860003257</v>
      </c>
      <c r="BE43" s="36">
        <f t="shared" si="20"/>
        <v>0.21541950113378686</v>
      </c>
      <c r="BF43" s="36">
        <f t="shared" si="21"/>
        <v>0.78853980139996749</v>
      </c>
      <c r="BG43" s="36">
        <f t="shared" si="22"/>
        <v>0.78458049886621317</v>
      </c>
      <c r="BH43" s="36">
        <f t="shared" si="23"/>
        <v>1.76278563656148E-2</v>
      </c>
      <c r="BI43" s="36">
        <f t="shared" si="24"/>
        <v>1.9036427732079905E-2</v>
      </c>
      <c r="BJ43" s="36">
        <f t="shared" si="25"/>
        <v>0.98237214363438519</v>
      </c>
      <c r="BK43" s="36">
        <f t="shared" si="26"/>
        <v>0.98096357226792008</v>
      </c>
      <c r="BM43" s="76" t="s">
        <v>47</v>
      </c>
      <c r="BN43" s="36">
        <f t="shared" si="27"/>
        <v>0.21565694340563452</v>
      </c>
      <c r="BO43" s="36">
        <f t="shared" si="28"/>
        <v>0.20386988222097588</v>
      </c>
      <c r="BP43" s="192">
        <f t="shared" si="29"/>
        <v>1.2000000000000011</v>
      </c>
      <c r="BQ43" s="36">
        <f t="shared" si="30"/>
        <v>0.78434305659436554</v>
      </c>
      <c r="BR43" s="36">
        <f t="shared" si="31"/>
        <v>0.79613011777902409</v>
      </c>
      <c r="BS43" s="192">
        <f t="shared" si="32"/>
        <v>-1.2000000000000011</v>
      </c>
      <c r="BT43" s="36">
        <f t="shared" si="33"/>
        <v>1.8524332810047096E-2</v>
      </c>
      <c r="BU43" s="36">
        <f t="shared" si="34"/>
        <v>1.5805070793546264E-2</v>
      </c>
      <c r="BV43" s="192">
        <f t="shared" si="35"/>
        <v>0.29999999999999993</v>
      </c>
      <c r="BW43" s="36">
        <f t="shared" si="36"/>
        <v>0.98147566718995294</v>
      </c>
      <c r="BX43" s="36">
        <f t="shared" si="37"/>
        <v>0.98419492920645368</v>
      </c>
      <c r="BY43" s="192">
        <f t="shared" si="38"/>
        <v>-0.30000000000000027</v>
      </c>
      <c r="BZ43" s="53"/>
      <c r="CA43" s="76" t="s">
        <v>47</v>
      </c>
      <c r="CB43" s="36">
        <f t="shared" si="39"/>
        <v>0.19584409620572871</v>
      </c>
      <c r="CC43" s="36">
        <f t="shared" si="40"/>
        <v>0.19262847847588738</v>
      </c>
      <c r="CD43" s="192">
        <f t="shared" si="41"/>
        <v>0.30000000000000027</v>
      </c>
      <c r="CE43" s="36">
        <f t="shared" si="42"/>
        <v>0.80415590379427127</v>
      </c>
      <c r="CF43" s="36">
        <f t="shared" si="43"/>
        <v>0.80737152152411262</v>
      </c>
      <c r="CG43" s="192">
        <f t="shared" si="44"/>
        <v>-0.30000000000000027</v>
      </c>
      <c r="CH43" s="36">
        <f t="shared" si="45"/>
        <v>1.7281807942984805E-2</v>
      </c>
      <c r="CI43" s="36">
        <f t="shared" si="46"/>
        <v>1.7546282428820951E-2</v>
      </c>
      <c r="CJ43" s="192">
        <f t="shared" si="47"/>
        <v>-9.9999999999999742E-2</v>
      </c>
      <c r="CK43" s="36">
        <f t="shared" si="48"/>
        <v>0.98271819205701516</v>
      </c>
      <c r="CL43" s="36">
        <f t="shared" si="49"/>
        <v>0.98245371757117905</v>
      </c>
      <c r="CM43" s="192">
        <f t="shared" si="50"/>
        <v>0.10000000000000009</v>
      </c>
      <c r="CN43" s="140">
        <v>0</v>
      </c>
    </row>
    <row r="44" spans="2:92" s="12" customFormat="1" ht="13.5" customHeight="1">
      <c r="B44" s="265"/>
      <c r="C44" s="322"/>
      <c r="D44" s="70" t="s">
        <v>67</v>
      </c>
      <c r="E44" s="95">
        <v>33</v>
      </c>
      <c r="F44" s="69">
        <v>2</v>
      </c>
      <c r="G44" s="13">
        <f t="shared" si="2"/>
        <v>6.0606060606060608E-2</v>
      </c>
      <c r="H44" s="69">
        <v>31</v>
      </c>
      <c r="I44" s="13">
        <f t="shared" si="3"/>
        <v>0.93939393939393945</v>
      </c>
      <c r="J44" s="95">
        <v>113</v>
      </c>
      <c r="K44" s="69">
        <v>8</v>
      </c>
      <c r="L44" s="13">
        <f t="shared" si="4"/>
        <v>7.0796460176991149E-2</v>
      </c>
      <c r="M44" s="69">
        <v>105</v>
      </c>
      <c r="N44" s="13">
        <f t="shared" si="5"/>
        <v>0.92920353982300885</v>
      </c>
      <c r="O44" s="95">
        <v>6364</v>
      </c>
      <c r="P44" s="69">
        <v>660</v>
      </c>
      <c r="Q44" s="13">
        <f t="shared" si="6"/>
        <v>0.10370835952231301</v>
      </c>
      <c r="R44" s="69">
        <v>5704</v>
      </c>
      <c r="S44" s="13">
        <f t="shared" si="7"/>
        <v>0.89629164047768695</v>
      </c>
      <c r="T44" s="95">
        <v>5741</v>
      </c>
      <c r="U44" s="69">
        <v>625</v>
      </c>
      <c r="V44" s="13">
        <f t="shared" si="8"/>
        <v>0.10886605121059049</v>
      </c>
      <c r="W44" s="69">
        <v>5116</v>
      </c>
      <c r="X44" s="13">
        <f t="shared" si="9"/>
        <v>0.89113394878940955</v>
      </c>
      <c r="Y44" s="95">
        <v>3832</v>
      </c>
      <c r="Z44" s="69">
        <v>337</v>
      </c>
      <c r="AA44" s="13">
        <f t="shared" si="10"/>
        <v>8.7943632567849692E-2</v>
      </c>
      <c r="AB44" s="69">
        <v>3495</v>
      </c>
      <c r="AC44" s="13">
        <f t="shared" si="11"/>
        <v>0.91205636743215035</v>
      </c>
      <c r="AD44" s="95">
        <v>1885</v>
      </c>
      <c r="AE44" s="69">
        <v>93</v>
      </c>
      <c r="AF44" s="13">
        <f t="shared" si="12"/>
        <v>4.9336870026525197E-2</v>
      </c>
      <c r="AG44" s="69">
        <v>1792</v>
      </c>
      <c r="AH44" s="13">
        <f t="shared" si="13"/>
        <v>0.9506631299734748</v>
      </c>
      <c r="AI44" s="95">
        <v>784</v>
      </c>
      <c r="AJ44" s="69">
        <v>17</v>
      </c>
      <c r="AK44" s="13">
        <f t="shared" si="14"/>
        <v>2.1683673469387755E-2</v>
      </c>
      <c r="AL44" s="69">
        <v>767</v>
      </c>
      <c r="AM44" s="13">
        <f t="shared" si="15"/>
        <v>0.97831632653061229</v>
      </c>
      <c r="AN44" s="95">
        <f t="shared" si="16"/>
        <v>18752</v>
      </c>
      <c r="AO44" s="69">
        <f t="shared" si="0"/>
        <v>1742</v>
      </c>
      <c r="AP44" s="13">
        <f t="shared" si="17"/>
        <v>9.2896757679180889E-2</v>
      </c>
      <c r="AQ44" s="33">
        <f t="shared" si="1"/>
        <v>17010</v>
      </c>
      <c r="AR44" s="13">
        <f t="shared" si="18"/>
        <v>0.90710324232081907</v>
      </c>
      <c r="AS44" s="90"/>
      <c r="AT44" s="265"/>
      <c r="AU44" s="322"/>
      <c r="AV44" s="147" t="s">
        <v>67</v>
      </c>
      <c r="AW44" s="204">
        <v>17874</v>
      </c>
      <c r="AX44" s="38">
        <v>1699</v>
      </c>
      <c r="AY44" s="84">
        <v>9.505426877028085E-2</v>
      </c>
      <c r="AZ44" s="38">
        <v>16175</v>
      </c>
      <c r="BA44" s="84">
        <v>0.90494573122971911</v>
      </c>
      <c r="BB44" s="53">
        <v>39</v>
      </c>
      <c r="BC44" s="32" t="s">
        <v>7</v>
      </c>
      <c r="BD44" s="36">
        <f t="shared" si="19"/>
        <v>0.17727297137640299</v>
      </c>
      <c r="BE44" s="36">
        <f t="shared" si="20"/>
        <v>0.17628607277289837</v>
      </c>
      <c r="BF44" s="36">
        <f t="shared" si="21"/>
        <v>0.82272702862359703</v>
      </c>
      <c r="BG44" s="36">
        <f t="shared" si="22"/>
        <v>0.82371392722710168</v>
      </c>
      <c r="BH44" s="36">
        <f t="shared" si="23"/>
        <v>1.7555705604321403E-2</v>
      </c>
      <c r="BI44" s="36">
        <f t="shared" si="24"/>
        <v>1.8918210415938483E-2</v>
      </c>
      <c r="BJ44" s="36">
        <f t="shared" si="25"/>
        <v>0.9824442943956786</v>
      </c>
      <c r="BK44" s="36">
        <f t="shared" si="26"/>
        <v>0.98108178958406156</v>
      </c>
      <c r="BM44" s="76" t="s">
        <v>48</v>
      </c>
      <c r="BN44" s="36">
        <f t="shared" si="27"/>
        <v>0.25931677018633542</v>
      </c>
      <c r="BO44" s="36">
        <f t="shared" si="28"/>
        <v>0.23387096774193547</v>
      </c>
      <c r="BP44" s="192">
        <f t="shared" si="29"/>
        <v>2.4999999999999996</v>
      </c>
      <c r="BQ44" s="36">
        <f t="shared" si="30"/>
        <v>0.74068322981366463</v>
      </c>
      <c r="BR44" s="36">
        <f t="shared" si="31"/>
        <v>0.7661290322580645</v>
      </c>
      <c r="BS44" s="192">
        <f t="shared" si="32"/>
        <v>-2.5000000000000022</v>
      </c>
      <c r="BT44" s="36">
        <f t="shared" si="33"/>
        <v>6.0362173038229373E-3</v>
      </c>
      <c r="BU44" s="36">
        <f t="shared" si="34"/>
        <v>8.658008658008658E-3</v>
      </c>
      <c r="BV44" s="192">
        <f t="shared" si="35"/>
        <v>-0.29999999999999993</v>
      </c>
      <c r="BW44" s="36">
        <f t="shared" si="36"/>
        <v>0.99396378269617702</v>
      </c>
      <c r="BX44" s="36">
        <f t="shared" si="37"/>
        <v>0.9913419913419913</v>
      </c>
      <c r="BY44" s="192">
        <f t="shared" si="38"/>
        <v>0.30000000000000027</v>
      </c>
      <c r="BZ44" s="53"/>
      <c r="CA44" s="76" t="s">
        <v>48</v>
      </c>
      <c r="CB44" s="36">
        <f t="shared" si="39"/>
        <v>0.19584409620572871</v>
      </c>
      <c r="CC44" s="36">
        <f t="shared" si="40"/>
        <v>0.19262847847588738</v>
      </c>
      <c r="CD44" s="192">
        <f t="shared" si="41"/>
        <v>0.30000000000000027</v>
      </c>
      <c r="CE44" s="36">
        <f t="shared" si="42"/>
        <v>0.80415590379427127</v>
      </c>
      <c r="CF44" s="36">
        <f t="shared" si="43"/>
        <v>0.80737152152411262</v>
      </c>
      <c r="CG44" s="192">
        <f t="shared" si="44"/>
        <v>-0.30000000000000027</v>
      </c>
      <c r="CH44" s="36">
        <f t="shared" si="45"/>
        <v>1.7281807942984805E-2</v>
      </c>
      <c r="CI44" s="36">
        <f t="shared" si="46"/>
        <v>1.7546282428820951E-2</v>
      </c>
      <c r="CJ44" s="192">
        <f t="shared" si="47"/>
        <v>-9.9999999999999742E-2</v>
      </c>
      <c r="CK44" s="36">
        <f t="shared" si="48"/>
        <v>0.98271819205701516</v>
      </c>
      <c r="CL44" s="36">
        <f t="shared" si="49"/>
        <v>0.98245371757117905</v>
      </c>
      <c r="CM44" s="192">
        <f t="shared" si="50"/>
        <v>0.10000000000000009</v>
      </c>
      <c r="CN44" s="140">
        <v>0</v>
      </c>
    </row>
    <row r="45" spans="2:92" s="12" customFormat="1" ht="13.5" customHeight="1">
      <c r="B45" s="263">
        <v>14</v>
      </c>
      <c r="C45" s="320" t="s">
        <v>107</v>
      </c>
      <c r="D45" s="74" t="s">
        <v>134</v>
      </c>
      <c r="E45" s="93">
        <v>13</v>
      </c>
      <c r="F45" s="73">
        <v>2</v>
      </c>
      <c r="G45" s="71">
        <f t="shared" si="2"/>
        <v>0.15384615384615385</v>
      </c>
      <c r="H45" s="73">
        <v>11</v>
      </c>
      <c r="I45" s="71">
        <f t="shared" si="3"/>
        <v>0.84615384615384615</v>
      </c>
      <c r="J45" s="93">
        <v>30</v>
      </c>
      <c r="K45" s="73">
        <v>3</v>
      </c>
      <c r="L45" s="71">
        <f t="shared" si="4"/>
        <v>0.1</v>
      </c>
      <c r="M45" s="73">
        <v>27</v>
      </c>
      <c r="N45" s="71">
        <f t="shared" si="5"/>
        <v>0.9</v>
      </c>
      <c r="O45" s="93">
        <v>2949</v>
      </c>
      <c r="P45" s="73">
        <v>639</v>
      </c>
      <c r="Q45" s="71">
        <f t="shared" si="6"/>
        <v>0.21668362156663276</v>
      </c>
      <c r="R45" s="73">
        <v>2310</v>
      </c>
      <c r="S45" s="71">
        <f t="shared" si="7"/>
        <v>0.78331637843336721</v>
      </c>
      <c r="T45" s="93">
        <v>2527</v>
      </c>
      <c r="U45" s="73">
        <v>483</v>
      </c>
      <c r="V45" s="71">
        <f t="shared" si="8"/>
        <v>0.19113573407202217</v>
      </c>
      <c r="W45" s="73">
        <v>2044</v>
      </c>
      <c r="X45" s="71">
        <f t="shared" si="9"/>
        <v>0.80886426592797789</v>
      </c>
      <c r="Y45" s="93">
        <v>1660</v>
      </c>
      <c r="Z45" s="73">
        <v>295</v>
      </c>
      <c r="AA45" s="71">
        <f t="shared" si="10"/>
        <v>0.17771084337349397</v>
      </c>
      <c r="AB45" s="73">
        <v>1365</v>
      </c>
      <c r="AC45" s="71">
        <f t="shared" si="11"/>
        <v>0.82228915662650603</v>
      </c>
      <c r="AD45" s="93">
        <v>795</v>
      </c>
      <c r="AE45" s="73">
        <v>88</v>
      </c>
      <c r="AF45" s="71">
        <f t="shared" si="12"/>
        <v>0.11069182389937107</v>
      </c>
      <c r="AG45" s="73">
        <v>707</v>
      </c>
      <c r="AH45" s="71">
        <f t="shared" si="13"/>
        <v>0.88930817610062896</v>
      </c>
      <c r="AI45" s="93">
        <v>279</v>
      </c>
      <c r="AJ45" s="73">
        <v>24</v>
      </c>
      <c r="AK45" s="71">
        <f t="shared" si="14"/>
        <v>8.6021505376344093E-2</v>
      </c>
      <c r="AL45" s="73">
        <v>255</v>
      </c>
      <c r="AM45" s="71">
        <f t="shared" si="15"/>
        <v>0.91397849462365588</v>
      </c>
      <c r="AN45" s="93">
        <f t="shared" si="16"/>
        <v>8253</v>
      </c>
      <c r="AO45" s="73">
        <f t="shared" si="0"/>
        <v>1534</v>
      </c>
      <c r="AP45" s="71">
        <f t="shared" si="17"/>
        <v>0.18587180419241489</v>
      </c>
      <c r="AQ45" s="72">
        <f t="shared" si="1"/>
        <v>6719</v>
      </c>
      <c r="AR45" s="71">
        <f t="shared" si="18"/>
        <v>0.81412819580758511</v>
      </c>
      <c r="AS45" s="90"/>
      <c r="AT45" s="263">
        <v>14</v>
      </c>
      <c r="AU45" s="320" t="s">
        <v>107</v>
      </c>
      <c r="AV45" s="11" t="s">
        <v>134</v>
      </c>
      <c r="AW45" s="204">
        <v>7722</v>
      </c>
      <c r="AX45" s="38">
        <v>1358</v>
      </c>
      <c r="AY45" s="84">
        <v>0.17586117586117586</v>
      </c>
      <c r="AZ45" s="38">
        <v>6364</v>
      </c>
      <c r="BA45" s="84">
        <v>0.82413882413882411</v>
      </c>
      <c r="BB45" s="53">
        <v>40</v>
      </c>
      <c r="BC45" s="32" t="s">
        <v>40</v>
      </c>
      <c r="BD45" s="36">
        <f t="shared" si="19"/>
        <v>0.20785286819442417</v>
      </c>
      <c r="BE45" s="36">
        <f t="shared" si="20"/>
        <v>0.23657744081695806</v>
      </c>
      <c r="BF45" s="36">
        <f t="shared" si="21"/>
        <v>0.79214713180557583</v>
      </c>
      <c r="BG45" s="36">
        <f t="shared" si="22"/>
        <v>0.76342255918304192</v>
      </c>
      <c r="BH45" s="36">
        <f t="shared" si="23"/>
        <v>2.5688693594727058E-2</v>
      </c>
      <c r="BI45" s="36">
        <f t="shared" si="24"/>
        <v>2.8348688873139617E-2</v>
      </c>
      <c r="BJ45" s="36">
        <f t="shared" si="25"/>
        <v>0.97431130640527297</v>
      </c>
      <c r="BK45" s="36">
        <f t="shared" si="26"/>
        <v>0.97165131112686043</v>
      </c>
      <c r="BM45" s="76" t="s">
        <v>49</v>
      </c>
      <c r="BN45" s="36">
        <f t="shared" si="27"/>
        <v>7.2053525476067942E-2</v>
      </c>
      <c r="BO45" s="36">
        <f t="shared" si="28"/>
        <v>6.3518830803822368E-2</v>
      </c>
      <c r="BP45" s="192">
        <f t="shared" si="29"/>
        <v>0.79999999999999938</v>
      </c>
      <c r="BQ45" s="36">
        <f t="shared" si="30"/>
        <v>0.92794647452393209</v>
      </c>
      <c r="BR45" s="36">
        <f t="shared" si="31"/>
        <v>0.93648116919617763</v>
      </c>
      <c r="BS45" s="192">
        <f t="shared" si="32"/>
        <v>-0.80000000000000071</v>
      </c>
      <c r="BT45" s="36">
        <f t="shared" si="33"/>
        <v>4.475703324808184E-3</v>
      </c>
      <c r="BU45" s="36">
        <f t="shared" si="34"/>
        <v>5.1813471502590676E-3</v>
      </c>
      <c r="BV45" s="192">
        <f t="shared" si="35"/>
        <v>-0.1</v>
      </c>
      <c r="BW45" s="36">
        <f t="shared" si="36"/>
        <v>0.99552429667519182</v>
      </c>
      <c r="BX45" s="36">
        <f t="shared" si="37"/>
        <v>0.99481865284974091</v>
      </c>
      <c r="BY45" s="192">
        <f t="shared" si="38"/>
        <v>0.10000000000000009</v>
      </c>
      <c r="BZ45" s="53"/>
      <c r="CA45" s="76" t="s">
        <v>49</v>
      </c>
      <c r="CB45" s="36">
        <f t="shared" si="39"/>
        <v>0.19584409620572871</v>
      </c>
      <c r="CC45" s="36">
        <f t="shared" si="40"/>
        <v>0.19262847847588738</v>
      </c>
      <c r="CD45" s="192">
        <f t="shared" si="41"/>
        <v>0.30000000000000027</v>
      </c>
      <c r="CE45" s="36">
        <f t="shared" si="42"/>
        <v>0.80415590379427127</v>
      </c>
      <c r="CF45" s="36">
        <f t="shared" si="43"/>
        <v>0.80737152152411262</v>
      </c>
      <c r="CG45" s="192">
        <f t="shared" si="44"/>
        <v>-0.30000000000000027</v>
      </c>
      <c r="CH45" s="36">
        <f t="shared" si="45"/>
        <v>1.7281807942984805E-2</v>
      </c>
      <c r="CI45" s="36">
        <f t="shared" si="46"/>
        <v>1.7546282428820951E-2</v>
      </c>
      <c r="CJ45" s="192">
        <f t="shared" si="47"/>
        <v>-9.9999999999999742E-2</v>
      </c>
      <c r="CK45" s="36">
        <f t="shared" si="48"/>
        <v>0.98271819205701516</v>
      </c>
      <c r="CL45" s="36">
        <f t="shared" si="49"/>
        <v>0.98245371757117905</v>
      </c>
      <c r="CM45" s="192">
        <f t="shared" si="50"/>
        <v>0.10000000000000009</v>
      </c>
      <c r="CN45" s="140">
        <v>0</v>
      </c>
    </row>
    <row r="46" spans="2:92" s="12" customFormat="1" ht="13.5" customHeight="1">
      <c r="B46" s="264"/>
      <c r="C46" s="321"/>
      <c r="D46" s="64" t="s">
        <v>135</v>
      </c>
      <c r="E46" s="94">
        <v>11</v>
      </c>
      <c r="F46" s="63">
        <v>0</v>
      </c>
      <c r="G46" s="61">
        <f t="shared" si="2"/>
        <v>0</v>
      </c>
      <c r="H46" s="63">
        <v>11</v>
      </c>
      <c r="I46" s="61">
        <f t="shared" si="3"/>
        <v>1</v>
      </c>
      <c r="J46" s="94">
        <v>36</v>
      </c>
      <c r="K46" s="63">
        <v>3</v>
      </c>
      <c r="L46" s="61">
        <f t="shared" si="4"/>
        <v>8.3333333333333329E-2</v>
      </c>
      <c r="M46" s="63">
        <v>33</v>
      </c>
      <c r="N46" s="61">
        <f t="shared" si="5"/>
        <v>0.91666666666666663</v>
      </c>
      <c r="O46" s="94">
        <v>2153</v>
      </c>
      <c r="P46" s="63">
        <v>74</v>
      </c>
      <c r="Q46" s="61">
        <f t="shared" si="6"/>
        <v>3.4370645610775664E-2</v>
      </c>
      <c r="R46" s="63">
        <v>2079</v>
      </c>
      <c r="S46" s="61">
        <f t="shared" si="7"/>
        <v>0.96562935438922437</v>
      </c>
      <c r="T46" s="94">
        <v>1695</v>
      </c>
      <c r="U46" s="63">
        <v>49</v>
      </c>
      <c r="V46" s="61">
        <f t="shared" si="8"/>
        <v>2.8908554572271386E-2</v>
      </c>
      <c r="W46" s="63">
        <v>1646</v>
      </c>
      <c r="X46" s="61">
        <f t="shared" si="9"/>
        <v>0.97109144542772863</v>
      </c>
      <c r="Y46" s="94">
        <v>1358</v>
      </c>
      <c r="Z46" s="63">
        <v>29</v>
      </c>
      <c r="AA46" s="61">
        <f t="shared" si="10"/>
        <v>2.1354933726067747E-2</v>
      </c>
      <c r="AB46" s="63">
        <v>1329</v>
      </c>
      <c r="AC46" s="61">
        <f t="shared" si="11"/>
        <v>0.97864506627393222</v>
      </c>
      <c r="AD46" s="94">
        <v>865</v>
      </c>
      <c r="AE46" s="63">
        <v>14</v>
      </c>
      <c r="AF46" s="61">
        <f t="shared" si="12"/>
        <v>1.6184971098265895E-2</v>
      </c>
      <c r="AG46" s="63">
        <v>851</v>
      </c>
      <c r="AH46" s="61">
        <f t="shared" si="13"/>
        <v>0.98381502890173411</v>
      </c>
      <c r="AI46" s="94">
        <v>395</v>
      </c>
      <c r="AJ46" s="63">
        <v>0</v>
      </c>
      <c r="AK46" s="61">
        <f t="shared" si="14"/>
        <v>0</v>
      </c>
      <c r="AL46" s="63">
        <v>395</v>
      </c>
      <c r="AM46" s="61">
        <f t="shared" si="15"/>
        <v>1</v>
      </c>
      <c r="AN46" s="94">
        <f t="shared" si="16"/>
        <v>6513</v>
      </c>
      <c r="AO46" s="63">
        <f t="shared" si="0"/>
        <v>169</v>
      </c>
      <c r="AP46" s="61">
        <f t="shared" si="17"/>
        <v>2.5948103792415168E-2</v>
      </c>
      <c r="AQ46" s="62">
        <f t="shared" si="1"/>
        <v>6344</v>
      </c>
      <c r="AR46" s="61">
        <f t="shared" si="18"/>
        <v>0.97405189620758481</v>
      </c>
      <c r="AS46" s="90"/>
      <c r="AT46" s="264"/>
      <c r="AU46" s="321"/>
      <c r="AV46" s="11" t="s">
        <v>135</v>
      </c>
      <c r="AW46" s="204">
        <v>6120</v>
      </c>
      <c r="AX46" s="38">
        <v>179</v>
      </c>
      <c r="AY46" s="84">
        <v>2.9248366013071896E-2</v>
      </c>
      <c r="AZ46" s="38">
        <v>5941</v>
      </c>
      <c r="BA46" s="84">
        <v>0.9707516339869281</v>
      </c>
      <c r="BB46" s="53">
        <v>41</v>
      </c>
      <c r="BC46" s="32" t="s">
        <v>11</v>
      </c>
      <c r="BD46" s="36">
        <f t="shared" si="19"/>
        <v>0.20705775901070728</v>
      </c>
      <c r="BE46" s="36">
        <f t="shared" si="20"/>
        <v>0.22554239847413177</v>
      </c>
      <c r="BF46" s="36">
        <f t="shared" si="21"/>
        <v>0.79294224098929267</v>
      </c>
      <c r="BG46" s="36">
        <f t="shared" si="22"/>
        <v>0.77445760152586829</v>
      </c>
      <c r="BH46" s="36">
        <f t="shared" si="23"/>
        <v>1.860009789525208E-2</v>
      </c>
      <c r="BI46" s="36">
        <f t="shared" si="24"/>
        <v>1.7800511508951407E-2</v>
      </c>
      <c r="BJ46" s="36">
        <f t="shared" si="25"/>
        <v>0.98139990210474792</v>
      </c>
      <c r="BK46" s="36">
        <f t="shared" si="26"/>
        <v>0.98219948849104854</v>
      </c>
      <c r="BM46" s="76" t="s">
        <v>27</v>
      </c>
      <c r="BN46" s="36">
        <f t="shared" si="27"/>
        <v>0.1409090909090909</v>
      </c>
      <c r="BO46" s="36">
        <f t="shared" si="28"/>
        <v>0.12238055322715842</v>
      </c>
      <c r="BP46" s="192">
        <f t="shared" si="29"/>
        <v>1.899999999999999</v>
      </c>
      <c r="BQ46" s="36">
        <f t="shared" si="30"/>
        <v>0.85909090909090913</v>
      </c>
      <c r="BR46" s="36">
        <f t="shared" si="31"/>
        <v>0.87761944677284154</v>
      </c>
      <c r="BS46" s="192">
        <f t="shared" si="32"/>
        <v>-1.9000000000000017</v>
      </c>
      <c r="BT46" s="36">
        <f t="shared" si="33"/>
        <v>5.1813471502590676E-3</v>
      </c>
      <c r="BU46" s="36">
        <f t="shared" si="34"/>
        <v>6.4239828693790149E-3</v>
      </c>
      <c r="BV46" s="192">
        <f t="shared" si="35"/>
        <v>-0.1</v>
      </c>
      <c r="BW46" s="36">
        <f t="shared" si="36"/>
        <v>0.99481865284974091</v>
      </c>
      <c r="BX46" s="36">
        <f t="shared" si="37"/>
        <v>0.99357601713062094</v>
      </c>
      <c r="BY46" s="192">
        <f t="shared" si="38"/>
        <v>0.10000000000000009</v>
      </c>
      <c r="BZ46" s="53"/>
      <c r="CA46" s="76" t="s">
        <v>27</v>
      </c>
      <c r="CB46" s="36">
        <f t="shared" si="39"/>
        <v>0.19584409620572871</v>
      </c>
      <c r="CC46" s="36">
        <f t="shared" si="40"/>
        <v>0.19262847847588738</v>
      </c>
      <c r="CD46" s="192">
        <f t="shared" si="41"/>
        <v>0.30000000000000027</v>
      </c>
      <c r="CE46" s="36">
        <f t="shared" si="42"/>
        <v>0.80415590379427127</v>
      </c>
      <c r="CF46" s="36">
        <f t="shared" si="43"/>
        <v>0.80737152152411262</v>
      </c>
      <c r="CG46" s="192">
        <f t="shared" si="44"/>
        <v>-0.30000000000000027</v>
      </c>
      <c r="CH46" s="36">
        <f t="shared" si="45"/>
        <v>1.7281807942984805E-2</v>
      </c>
      <c r="CI46" s="36">
        <f t="shared" si="46"/>
        <v>1.7546282428820951E-2</v>
      </c>
      <c r="CJ46" s="192">
        <f t="shared" si="47"/>
        <v>-9.9999999999999742E-2</v>
      </c>
      <c r="CK46" s="36">
        <f t="shared" si="48"/>
        <v>0.98271819205701516</v>
      </c>
      <c r="CL46" s="36">
        <f t="shared" si="49"/>
        <v>0.98245371757117905</v>
      </c>
      <c r="CM46" s="192">
        <f t="shared" si="50"/>
        <v>0.10000000000000009</v>
      </c>
      <c r="CN46" s="140">
        <v>0</v>
      </c>
    </row>
    <row r="47" spans="2:92" s="12" customFormat="1" ht="13.5" customHeight="1">
      <c r="B47" s="265"/>
      <c r="C47" s="322"/>
      <c r="D47" s="70" t="s">
        <v>67</v>
      </c>
      <c r="E47" s="95">
        <v>24</v>
      </c>
      <c r="F47" s="69">
        <v>2</v>
      </c>
      <c r="G47" s="13">
        <f t="shared" si="2"/>
        <v>8.3333333333333329E-2</v>
      </c>
      <c r="H47" s="69">
        <v>22</v>
      </c>
      <c r="I47" s="13">
        <f t="shared" si="3"/>
        <v>0.91666666666666663</v>
      </c>
      <c r="J47" s="95">
        <v>66</v>
      </c>
      <c r="K47" s="69">
        <v>6</v>
      </c>
      <c r="L47" s="13">
        <f t="shared" si="4"/>
        <v>9.0909090909090912E-2</v>
      </c>
      <c r="M47" s="69">
        <v>60</v>
      </c>
      <c r="N47" s="13">
        <f t="shared" si="5"/>
        <v>0.90909090909090906</v>
      </c>
      <c r="O47" s="95">
        <v>5102</v>
      </c>
      <c r="P47" s="69">
        <v>713</v>
      </c>
      <c r="Q47" s="13">
        <f t="shared" si="6"/>
        <v>0.13974911799294396</v>
      </c>
      <c r="R47" s="69">
        <v>4389</v>
      </c>
      <c r="S47" s="13">
        <f t="shared" si="7"/>
        <v>0.86025088200705602</v>
      </c>
      <c r="T47" s="95">
        <v>4222</v>
      </c>
      <c r="U47" s="69">
        <v>532</v>
      </c>
      <c r="V47" s="13">
        <f t="shared" si="8"/>
        <v>0.12600663192799622</v>
      </c>
      <c r="W47" s="69">
        <v>3690</v>
      </c>
      <c r="X47" s="13">
        <f t="shared" si="9"/>
        <v>0.87399336807200378</v>
      </c>
      <c r="Y47" s="95">
        <v>3018</v>
      </c>
      <c r="Z47" s="69">
        <v>324</v>
      </c>
      <c r="AA47" s="13">
        <f t="shared" si="10"/>
        <v>0.1073558648111332</v>
      </c>
      <c r="AB47" s="69">
        <v>2694</v>
      </c>
      <c r="AC47" s="13">
        <f t="shared" si="11"/>
        <v>0.89264413518886676</v>
      </c>
      <c r="AD47" s="95">
        <v>1660</v>
      </c>
      <c r="AE47" s="69">
        <v>102</v>
      </c>
      <c r="AF47" s="13">
        <f t="shared" si="12"/>
        <v>6.1445783132530123E-2</v>
      </c>
      <c r="AG47" s="69">
        <v>1558</v>
      </c>
      <c r="AH47" s="13">
        <f t="shared" si="13"/>
        <v>0.93855421686746987</v>
      </c>
      <c r="AI47" s="95">
        <v>674</v>
      </c>
      <c r="AJ47" s="69">
        <v>24</v>
      </c>
      <c r="AK47" s="13">
        <f t="shared" si="14"/>
        <v>3.5608308605341248E-2</v>
      </c>
      <c r="AL47" s="69">
        <v>650</v>
      </c>
      <c r="AM47" s="13">
        <f t="shared" si="15"/>
        <v>0.96439169139465875</v>
      </c>
      <c r="AN47" s="95">
        <f t="shared" si="16"/>
        <v>14766</v>
      </c>
      <c r="AO47" s="69">
        <f t="shared" si="0"/>
        <v>1703</v>
      </c>
      <c r="AP47" s="13">
        <f t="shared" si="17"/>
        <v>0.11533252065556007</v>
      </c>
      <c r="AQ47" s="33">
        <f t="shared" si="1"/>
        <v>13063</v>
      </c>
      <c r="AR47" s="13">
        <f t="shared" si="18"/>
        <v>0.8846674793444399</v>
      </c>
      <c r="AS47" s="90"/>
      <c r="AT47" s="265"/>
      <c r="AU47" s="322"/>
      <c r="AV47" s="147" t="s">
        <v>67</v>
      </c>
      <c r="AW47" s="204">
        <v>13842</v>
      </c>
      <c r="AX47" s="38">
        <v>1537</v>
      </c>
      <c r="AY47" s="84">
        <v>0.11103886721572027</v>
      </c>
      <c r="AZ47" s="38">
        <v>12305</v>
      </c>
      <c r="BA47" s="84">
        <v>0.88896113278427968</v>
      </c>
      <c r="BB47" s="53">
        <v>42</v>
      </c>
      <c r="BC47" s="32" t="s">
        <v>12</v>
      </c>
      <c r="BD47" s="36">
        <f t="shared" si="19"/>
        <v>0.14221102944955544</v>
      </c>
      <c r="BE47" s="36">
        <f t="shared" si="20"/>
        <v>0.1161378388166142</v>
      </c>
      <c r="BF47" s="36">
        <f t="shared" si="21"/>
        <v>0.85778897055044456</v>
      </c>
      <c r="BG47" s="36">
        <f t="shared" si="22"/>
        <v>0.88386216118338579</v>
      </c>
      <c r="BH47" s="36">
        <f t="shared" si="23"/>
        <v>2.2733476311171768E-2</v>
      </c>
      <c r="BI47" s="36">
        <f t="shared" si="24"/>
        <v>1.5629383240492126E-2</v>
      </c>
      <c r="BJ47" s="36">
        <f t="shared" si="25"/>
        <v>0.97726652368882827</v>
      </c>
      <c r="BK47" s="36">
        <f t="shared" si="26"/>
        <v>0.98437061675950788</v>
      </c>
      <c r="BM47" s="76" t="s">
        <v>28</v>
      </c>
      <c r="BN47" s="36">
        <f t="shared" si="27"/>
        <v>0.15146579804560262</v>
      </c>
      <c r="BO47" s="36">
        <f t="shared" si="28"/>
        <v>0.16121356335514575</v>
      </c>
      <c r="BP47" s="192">
        <f t="shared" si="29"/>
        <v>-1.0000000000000009</v>
      </c>
      <c r="BQ47" s="36">
        <f t="shared" si="30"/>
        <v>0.84853420195439744</v>
      </c>
      <c r="BR47" s="36">
        <f t="shared" si="31"/>
        <v>0.83878643664485431</v>
      </c>
      <c r="BS47" s="192">
        <f t="shared" si="32"/>
        <v>1.0000000000000009</v>
      </c>
      <c r="BT47" s="36">
        <f t="shared" si="33"/>
        <v>7.819287576020852E-3</v>
      </c>
      <c r="BU47" s="36">
        <f t="shared" si="34"/>
        <v>1.0452961672473868E-2</v>
      </c>
      <c r="BV47" s="192">
        <f t="shared" si="35"/>
        <v>-0.2</v>
      </c>
      <c r="BW47" s="36">
        <f t="shared" si="36"/>
        <v>0.99218071242397909</v>
      </c>
      <c r="BX47" s="36">
        <f t="shared" si="37"/>
        <v>0.98954703832752611</v>
      </c>
      <c r="BY47" s="192">
        <f t="shared" si="38"/>
        <v>0.20000000000000018</v>
      </c>
      <c r="BZ47" s="53"/>
      <c r="CA47" s="76" t="s">
        <v>28</v>
      </c>
      <c r="CB47" s="36">
        <f t="shared" si="39"/>
        <v>0.19584409620572871</v>
      </c>
      <c r="CC47" s="36">
        <f t="shared" si="40"/>
        <v>0.19262847847588738</v>
      </c>
      <c r="CD47" s="192">
        <f t="shared" si="41"/>
        <v>0.30000000000000027</v>
      </c>
      <c r="CE47" s="36">
        <f t="shared" si="42"/>
        <v>0.80415590379427127</v>
      </c>
      <c r="CF47" s="36">
        <f t="shared" si="43"/>
        <v>0.80737152152411262</v>
      </c>
      <c r="CG47" s="192">
        <f t="shared" si="44"/>
        <v>-0.30000000000000027</v>
      </c>
      <c r="CH47" s="36">
        <f t="shared" si="45"/>
        <v>1.7281807942984805E-2</v>
      </c>
      <c r="CI47" s="36">
        <f t="shared" si="46"/>
        <v>1.7546282428820951E-2</v>
      </c>
      <c r="CJ47" s="192">
        <f t="shared" si="47"/>
        <v>-9.9999999999999742E-2</v>
      </c>
      <c r="CK47" s="36">
        <f t="shared" si="48"/>
        <v>0.98271819205701516</v>
      </c>
      <c r="CL47" s="36">
        <f t="shared" si="49"/>
        <v>0.98245371757117905</v>
      </c>
      <c r="CM47" s="192">
        <f t="shared" si="50"/>
        <v>0.10000000000000009</v>
      </c>
      <c r="CN47" s="140">
        <v>0</v>
      </c>
    </row>
    <row r="48" spans="2:92" s="12" customFormat="1" ht="13.5" customHeight="1">
      <c r="B48" s="263">
        <v>15</v>
      </c>
      <c r="C48" s="320" t="s">
        <v>108</v>
      </c>
      <c r="D48" s="74" t="s">
        <v>134</v>
      </c>
      <c r="E48" s="93">
        <v>18</v>
      </c>
      <c r="F48" s="73">
        <v>1</v>
      </c>
      <c r="G48" s="71">
        <f t="shared" si="2"/>
        <v>5.5555555555555552E-2</v>
      </c>
      <c r="H48" s="73">
        <v>17</v>
      </c>
      <c r="I48" s="71">
        <f t="shared" si="3"/>
        <v>0.94444444444444442</v>
      </c>
      <c r="J48" s="93">
        <v>84</v>
      </c>
      <c r="K48" s="73">
        <v>8</v>
      </c>
      <c r="L48" s="71">
        <f t="shared" si="4"/>
        <v>9.5238095238095233E-2</v>
      </c>
      <c r="M48" s="73">
        <v>76</v>
      </c>
      <c r="N48" s="71">
        <f t="shared" si="5"/>
        <v>0.90476190476190477</v>
      </c>
      <c r="O48" s="93">
        <v>5198</v>
      </c>
      <c r="P48" s="73">
        <v>884</v>
      </c>
      <c r="Q48" s="71">
        <f t="shared" si="6"/>
        <v>0.17006540977298962</v>
      </c>
      <c r="R48" s="73">
        <v>4314</v>
      </c>
      <c r="S48" s="71">
        <f t="shared" si="7"/>
        <v>0.82993459022701044</v>
      </c>
      <c r="T48" s="93">
        <v>4392</v>
      </c>
      <c r="U48" s="73">
        <v>710</v>
      </c>
      <c r="V48" s="71">
        <f t="shared" si="8"/>
        <v>0.1616575591985428</v>
      </c>
      <c r="W48" s="73">
        <v>3682</v>
      </c>
      <c r="X48" s="71">
        <f t="shared" si="9"/>
        <v>0.83834244080145714</v>
      </c>
      <c r="Y48" s="93">
        <v>2657</v>
      </c>
      <c r="Z48" s="73">
        <v>353</v>
      </c>
      <c r="AA48" s="71">
        <f t="shared" si="10"/>
        <v>0.13285660519382764</v>
      </c>
      <c r="AB48" s="73">
        <v>2304</v>
      </c>
      <c r="AC48" s="71">
        <f t="shared" si="11"/>
        <v>0.86714339480617242</v>
      </c>
      <c r="AD48" s="93">
        <v>1084</v>
      </c>
      <c r="AE48" s="73">
        <v>99</v>
      </c>
      <c r="AF48" s="71">
        <f t="shared" si="12"/>
        <v>9.1328413284132839E-2</v>
      </c>
      <c r="AG48" s="73">
        <v>985</v>
      </c>
      <c r="AH48" s="71">
        <f t="shared" si="13"/>
        <v>0.90867158671586712</v>
      </c>
      <c r="AI48" s="93">
        <v>327</v>
      </c>
      <c r="AJ48" s="73">
        <v>21</v>
      </c>
      <c r="AK48" s="71">
        <f t="shared" si="14"/>
        <v>6.4220183486238536E-2</v>
      </c>
      <c r="AL48" s="73">
        <v>306</v>
      </c>
      <c r="AM48" s="71">
        <f t="shared" si="15"/>
        <v>0.93577981651376152</v>
      </c>
      <c r="AN48" s="93">
        <f t="shared" si="16"/>
        <v>13760</v>
      </c>
      <c r="AO48" s="73">
        <f t="shared" si="0"/>
        <v>2076</v>
      </c>
      <c r="AP48" s="71">
        <f t="shared" si="17"/>
        <v>0.15087209302325583</v>
      </c>
      <c r="AQ48" s="72">
        <f t="shared" si="1"/>
        <v>11684</v>
      </c>
      <c r="AR48" s="71">
        <f t="shared" si="18"/>
        <v>0.84912790697674423</v>
      </c>
      <c r="AS48" s="90"/>
      <c r="AT48" s="263">
        <v>15</v>
      </c>
      <c r="AU48" s="320" t="s">
        <v>108</v>
      </c>
      <c r="AV48" s="11" t="s">
        <v>134</v>
      </c>
      <c r="AW48" s="204">
        <v>12924</v>
      </c>
      <c r="AX48" s="38">
        <v>1737</v>
      </c>
      <c r="AY48" s="84">
        <v>0.13440111420612813</v>
      </c>
      <c r="AZ48" s="38">
        <v>11187</v>
      </c>
      <c r="BA48" s="84">
        <v>0.8655988857938719</v>
      </c>
      <c r="BB48" s="53">
        <v>43</v>
      </c>
      <c r="BC48" s="32" t="s">
        <v>8</v>
      </c>
      <c r="BD48" s="36">
        <f t="shared" si="19"/>
        <v>0.34515023190159305</v>
      </c>
      <c r="BE48" s="36">
        <f t="shared" si="20"/>
        <v>0.34592177800928942</v>
      </c>
      <c r="BF48" s="36">
        <f t="shared" si="21"/>
        <v>0.65484976809840689</v>
      </c>
      <c r="BG48" s="36">
        <f t="shared" si="22"/>
        <v>0.65407822199071064</v>
      </c>
      <c r="BH48" s="36">
        <f t="shared" si="23"/>
        <v>2.0236548848020782E-2</v>
      </c>
      <c r="BI48" s="36">
        <f t="shared" si="24"/>
        <v>2.496798975672215E-2</v>
      </c>
      <c r="BJ48" s="36">
        <f t="shared" si="25"/>
        <v>0.97976345115197927</v>
      </c>
      <c r="BK48" s="36">
        <f t="shared" si="26"/>
        <v>0.9750320102432779</v>
      </c>
      <c r="BM48" s="76" t="s">
        <v>29</v>
      </c>
      <c r="BN48" s="36">
        <f t="shared" si="27"/>
        <v>0.19600000000000001</v>
      </c>
      <c r="BO48" s="36">
        <f t="shared" si="28"/>
        <v>0.20231213872832371</v>
      </c>
      <c r="BP48" s="192">
        <f t="shared" si="29"/>
        <v>-0.60000000000000053</v>
      </c>
      <c r="BQ48" s="36">
        <f t="shared" si="30"/>
        <v>0.80400000000000005</v>
      </c>
      <c r="BR48" s="36">
        <f t="shared" si="31"/>
        <v>0.79768786127167635</v>
      </c>
      <c r="BS48" s="192">
        <f t="shared" si="32"/>
        <v>0.60000000000000053</v>
      </c>
      <c r="BT48" s="36">
        <f t="shared" si="33"/>
        <v>2.2255192878338281E-2</v>
      </c>
      <c r="BU48" s="36">
        <f t="shared" si="34"/>
        <v>1.6366612111292964E-2</v>
      </c>
      <c r="BV48" s="192">
        <f t="shared" si="35"/>
        <v>0.59999999999999987</v>
      </c>
      <c r="BW48" s="36">
        <f t="shared" si="36"/>
        <v>0.97774480712166167</v>
      </c>
      <c r="BX48" s="36">
        <f t="shared" si="37"/>
        <v>0.98363338788870702</v>
      </c>
      <c r="BY48" s="192">
        <f t="shared" si="38"/>
        <v>-0.60000000000000053</v>
      </c>
      <c r="BZ48" s="53"/>
      <c r="CA48" s="76" t="s">
        <v>29</v>
      </c>
      <c r="CB48" s="36">
        <f t="shared" si="39"/>
        <v>0.19584409620572871</v>
      </c>
      <c r="CC48" s="36">
        <f t="shared" si="40"/>
        <v>0.19262847847588738</v>
      </c>
      <c r="CD48" s="192">
        <f t="shared" si="41"/>
        <v>0.30000000000000027</v>
      </c>
      <c r="CE48" s="36">
        <f t="shared" si="42"/>
        <v>0.80415590379427127</v>
      </c>
      <c r="CF48" s="36">
        <f t="shared" si="43"/>
        <v>0.80737152152411262</v>
      </c>
      <c r="CG48" s="192">
        <f t="shared" si="44"/>
        <v>-0.30000000000000027</v>
      </c>
      <c r="CH48" s="36">
        <f t="shared" si="45"/>
        <v>1.7281807942984805E-2</v>
      </c>
      <c r="CI48" s="36">
        <f t="shared" si="46"/>
        <v>1.7546282428820951E-2</v>
      </c>
      <c r="CJ48" s="192">
        <f t="shared" si="47"/>
        <v>-9.9999999999999742E-2</v>
      </c>
      <c r="CK48" s="36">
        <f t="shared" si="48"/>
        <v>0.98271819205701516</v>
      </c>
      <c r="CL48" s="36">
        <f t="shared" si="49"/>
        <v>0.98245371757117905</v>
      </c>
      <c r="CM48" s="192">
        <f t="shared" si="50"/>
        <v>0.10000000000000009</v>
      </c>
      <c r="CN48" s="140">
        <v>999</v>
      </c>
    </row>
    <row r="49" spans="2:78" s="12" customFormat="1" ht="13.5" customHeight="1">
      <c r="B49" s="264"/>
      <c r="C49" s="321"/>
      <c r="D49" s="64" t="s">
        <v>135</v>
      </c>
      <c r="E49" s="94">
        <v>16</v>
      </c>
      <c r="F49" s="63">
        <v>0</v>
      </c>
      <c r="G49" s="61">
        <f t="shared" si="2"/>
        <v>0</v>
      </c>
      <c r="H49" s="63">
        <v>16</v>
      </c>
      <c r="I49" s="61">
        <f t="shared" si="3"/>
        <v>1</v>
      </c>
      <c r="J49" s="94">
        <v>73</v>
      </c>
      <c r="K49" s="63">
        <v>1</v>
      </c>
      <c r="L49" s="61">
        <f t="shared" si="4"/>
        <v>1.3698630136986301E-2</v>
      </c>
      <c r="M49" s="63">
        <v>72</v>
      </c>
      <c r="N49" s="61">
        <f t="shared" si="5"/>
        <v>0.98630136986301364</v>
      </c>
      <c r="O49" s="94">
        <v>3490</v>
      </c>
      <c r="P49" s="63">
        <v>90</v>
      </c>
      <c r="Q49" s="61">
        <f t="shared" si="6"/>
        <v>2.5787965616045846E-2</v>
      </c>
      <c r="R49" s="63">
        <v>3400</v>
      </c>
      <c r="S49" s="61">
        <f t="shared" si="7"/>
        <v>0.97421203438395421</v>
      </c>
      <c r="T49" s="94">
        <v>2807</v>
      </c>
      <c r="U49" s="63">
        <v>63</v>
      </c>
      <c r="V49" s="61">
        <f t="shared" si="8"/>
        <v>2.2443890274314215E-2</v>
      </c>
      <c r="W49" s="63">
        <v>2744</v>
      </c>
      <c r="X49" s="61">
        <f t="shared" si="9"/>
        <v>0.97755610972568574</v>
      </c>
      <c r="Y49" s="94">
        <v>2162</v>
      </c>
      <c r="Z49" s="63">
        <v>36</v>
      </c>
      <c r="AA49" s="61">
        <f t="shared" si="10"/>
        <v>1.6651248843663275E-2</v>
      </c>
      <c r="AB49" s="63">
        <v>2126</v>
      </c>
      <c r="AC49" s="61">
        <f t="shared" si="11"/>
        <v>0.98334875115633669</v>
      </c>
      <c r="AD49" s="94">
        <v>1287</v>
      </c>
      <c r="AE49" s="63">
        <v>12</v>
      </c>
      <c r="AF49" s="61">
        <f t="shared" si="12"/>
        <v>9.324009324009324E-3</v>
      </c>
      <c r="AG49" s="63">
        <v>1275</v>
      </c>
      <c r="AH49" s="61">
        <f t="shared" si="13"/>
        <v>0.99067599067599066</v>
      </c>
      <c r="AI49" s="94">
        <v>582</v>
      </c>
      <c r="AJ49" s="63">
        <v>0</v>
      </c>
      <c r="AK49" s="61">
        <f t="shared" si="14"/>
        <v>0</v>
      </c>
      <c r="AL49" s="63">
        <v>582</v>
      </c>
      <c r="AM49" s="61">
        <f t="shared" si="15"/>
        <v>1</v>
      </c>
      <c r="AN49" s="94">
        <f t="shared" si="16"/>
        <v>10417</v>
      </c>
      <c r="AO49" s="63">
        <f t="shared" si="0"/>
        <v>202</v>
      </c>
      <c r="AP49" s="61">
        <f t="shared" si="17"/>
        <v>1.9391379475856771E-2</v>
      </c>
      <c r="AQ49" s="62">
        <f t="shared" si="1"/>
        <v>10215</v>
      </c>
      <c r="AR49" s="61">
        <f t="shared" si="18"/>
        <v>0.98060862052414322</v>
      </c>
      <c r="AS49" s="90"/>
      <c r="AT49" s="264"/>
      <c r="AU49" s="321"/>
      <c r="AV49" s="11" t="s">
        <v>135</v>
      </c>
      <c r="AW49" s="204">
        <v>9756</v>
      </c>
      <c r="AX49" s="38">
        <v>208</v>
      </c>
      <c r="AY49" s="84">
        <v>2.1320213202132021E-2</v>
      </c>
      <c r="AZ49" s="38">
        <v>9548</v>
      </c>
      <c r="BA49" s="84">
        <v>0.97867978679786793</v>
      </c>
      <c r="BB49" s="53">
        <v>44</v>
      </c>
      <c r="BC49" s="32" t="s">
        <v>18</v>
      </c>
      <c r="BD49" s="36">
        <f t="shared" si="19"/>
        <v>0.2933391276864728</v>
      </c>
      <c r="BE49" s="36">
        <f t="shared" si="20"/>
        <v>0.2837764287209546</v>
      </c>
      <c r="BF49" s="36">
        <f t="shared" si="21"/>
        <v>0.70666087231352714</v>
      </c>
      <c r="BG49" s="36">
        <f t="shared" si="22"/>
        <v>0.71622357127904546</v>
      </c>
      <c r="BH49" s="36">
        <f t="shared" si="23"/>
        <v>2.0288150543957658E-2</v>
      </c>
      <c r="BI49" s="36">
        <f t="shared" si="24"/>
        <v>2.0964105064293984E-2</v>
      </c>
      <c r="BJ49" s="36">
        <f t="shared" si="25"/>
        <v>0.97971184945604239</v>
      </c>
      <c r="BK49" s="36">
        <f t="shared" si="26"/>
        <v>0.97903589493570597</v>
      </c>
      <c r="BM49" s="76" t="s">
        <v>192</v>
      </c>
      <c r="BN49" s="36">
        <f t="shared" si="27"/>
        <v>0.19584409620572871</v>
      </c>
      <c r="BO49" s="36">
        <f t="shared" si="28"/>
        <v>0.19262847847588738</v>
      </c>
      <c r="BP49" s="192">
        <f t="shared" si="29"/>
        <v>0.30000000000000027</v>
      </c>
      <c r="BQ49" s="36">
        <f t="shared" si="30"/>
        <v>0.80415590379427127</v>
      </c>
      <c r="BR49" s="36">
        <f t="shared" si="31"/>
        <v>0.80737152152411262</v>
      </c>
      <c r="BS49" s="192">
        <f t="shared" si="32"/>
        <v>-0.30000000000000027</v>
      </c>
      <c r="BT49" s="36">
        <f t="shared" si="33"/>
        <v>1.7281807942984805E-2</v>
      </c>
      <c r="BU49" s="36">
        <f t="shared" si="34"/>
        <v>1.7546282428820951E-2</v>
      </c>
      <c r="BV49" s="192">
        <f t="shared" si="35"/>
        <v>-9.9999999999999742E-2</v>
      </c>
      <c r="BW49" s="36">
        <f t="shared" si="36"/>
        <v>0.98271819205701516</v>
      </c>
      <c r="BX49" s="36">
        <f t="shared" si="37"/>
        <v>0.98245371757117905</v>
      </c>
      <c r="BY49" s="192">
        <f t="shared" si="38"/>
        <v>0.10000000000000009</v>
      </c>
      <c r="BZ49" s="53"/>
    </row>
    <row r="50" spans="2:78" s="12" customFormat="1" ht="13.5" customHeight="1">
      <c r="B50" s="265"/>
      <c r="C50" s="322"/>
      <c r="D50" s="70" t="s">
        <v>67</v>
      </c>
      <c r="E50" s="95">
        <v>34</v>
      </c>
      <c r="F50" s="69">
        <v>1</v>
      </c>
      <c r="G50" s="13">
        <f t="shared" si="2"/>
        <v>2.9411764705882353E-2</v>
      </c>
      <c r="H50" s="69">
        <v>33</v>
      </c>
      <c r="I50" s="13">
        <f t="shared" si="3"/>
        <v>0.97058823529411764</v>
      </c>
      <c r="J50" s="95">
        <v>157</v>
      </c>
      <c r="K50" s="69">
        <v>9</v>
      </c>
      <c r="L50" s="13">
        <f t="shared" si="4"/>
        <v>5.7324840764331211E-2</v>
      </c>
      <c r="M50" s="69">
        <v>148</v>
      </c>
      <c r="N50" s="13">
        <f t="shared" si="5"/>
        <v>0.9426751592356688</v>
      </c>
      <c r="O50" s="95">
        <v>8688</v>
      </c>
      <c r="P50" s="69">
        <v>974</v>
      </c>
      <c r="Q50" s="13">
        <f t="shared" si="6"/>
        <v>0.11210865561694291</v>
      </c>
      <c r="R50" s="69">
        <v>7714</v>
      </c>
      <c r="S50" s="13">
        <f t="shared" si="7"/>
        <v>0.88789134438305706</v>
      </c>
      <c r="T50" s="95">
        <v>7199</v>
      </c>
      <c r="U50" s="69">
        <v>773</v>
      </c>
      <c r="V50" s="13">
        <f t="shared" si="8"/>
        <v>0.10737602444783997</v>
      </c>
      <c r="W50" s="69">
        <v>6426</v>
      </c>
      <c r="X50" s="13">
        <f t="shared" si="9"/>
        <v>0.89262397555216</v>
      </c>
      <c r="Y50" s="95">
        <v>4819</v>
      </c>
      <c r="Z50" s="69">
        <v>389</v>
      </c>
      <c r="AA50" s="13">
        <f t="shared" si="10"/>
        <v>8.0722141523137586E-2</v>
      </c>
      <c r="AB50" s="69">
        <v>4430</v>
      </c>
      <c r="AC50" s="13">
        <f t="shared" si="11"/>
        <v>0.91927785847686239</v>
      </c>
      <c r="AD50" s="95">
        <v>2371</v>
      </c>
      <c r="AE50" s="69">
        <v>111</v>
      </c>
      <c r="AF50" s="13">
        <f t="shared" si="12"/>
        <v>4.6815689582454661E-2</v>
      </c>
      <c r="AG50" s="69">
        <v>2260</v>
      </c>
      <c r="AH50" s="13">
        <f t="shared" si="13"/>
        <v>0.95318431041754537</v>
      </c>
      <c r="AI50" s="95">
        <v>909</v>
      </c>
      <c r="AJ50" s="69">
        <v>21</v>
      </c>
      <c r="AK50" s="13">
        <f t="shared" si="14"/>
        <v>2.3102310231023101E-2</v>
      </c>
      <c r="AL50" s="69">
        <v>888</v>
      </c>
      <c r="AM50" s="13">
        <f t="shared" si="15"/>
        <v>0.97689768976897695</v>
      </c>
      <c r="AN50" s="95">
        <f t="shared" si="16"/>
        <v>24177</v>
      </c>
      <c r="AO50" s="69">
        <f t="shared" si="0"/>
        <v>2278</v>
      </c>
      <c r="AP50" s="13">
        <f t="shared" si="17"/>
        <v>9.4221781031558913E-2</v>
      </c>
      <c r="AQ50" s="33">
        <f t="shared" si="1"/>
        <v>21899</v>
      </c>
      <c r="AR50" s="13">
        <f t="shared" si="18"/>
        <v>0.90577821896844113</v>
      </c>
      <c r="AS50" s="90"/>
      <c r="AT50" s="265"/>
      <c r="AU50" s="322"/>
      <c r="AV50" s="147" t="s">
        <v>67</v>
      </c>
      <c r="AW50" s="204">
        <v>22680</v>
      </c>
      <c r="AX50" s="38">
        <v>1945</v>
      </c>
      <c r="AY50" s="84">
        <v>8.5758377425044094E-2</v>
      </c>
      <c r="AZ50" s="38">
        <v>20735</v>
      </c>
      <c r="BA50" s="84">
        <v>0.91424162257495589</v>
      </c>
      <c r="BB50" s="53">
        <v>45</v>
      </c>
      <c r="BC50" s="32" t="s">
        <v>41</v>
      </c>
      <c r="BD50" s="36">
        <f t="shared" si="19"/>
        <v>0.23996443089430894</v>
      </c>
      <c r="BE50" s="36">
        <f t="shared" si="20"/>
        <v>0.24155042918454936</v>
      </c>
      <c r="BF50" s="36">
        <f t="shared" si="21"/>
        <v>0.76003556910569103</v>
      </c>
      <c r="BG50" s="36">
        <f t="shared" si="22"/>
        <v>0.75844957081545061</v>
      </c>
      <c r="BH50" s="36">
        <f t="shared" si="23"/>
        <v>1.1116118371638877E-2</v>
      </c>
      <c r="BI50" s="36">
        <f t="shared" si="24"/>
        <v>9.5911949685534587E-3</v>
      </c>
      <c r="BJ50" s="36">
        <f t="shared" si="25"/>
        <v>0.98888388162836116</v>
      </c>
      <c r="BK50" s="36">
        <f t="shared" si="26"/>
        <v>0.99040880503144657</v>
      </c>
    </row>
    <row r="51" spans="2:78" s="12" customFormat="1" ht="13.5" customHeight="1">
      <c r="B51" s="263">
        <v>16</v>
      </c>
      <c r="C51" s="320" t="s">
        <v>54</v>
      </c>
      <c r="D51" s="74" t="s">
        <v>134</v>
      </c>
      <c r="E51" s="93">
        <v>13</v>
      </c>
      <c r="F51" s="73">
        <v>3</v>
      </c>
      <c r="G51" s="71">
        <f t="shared" si="2"/>
        <v>0.23076923076923078</v>
      </c>
      <c r="H51" s="73">
        <v>10</v>
      </c>
      <c r="I51" s="71">
        <f t="shared" si="3"/>
        <v>0.76923076923076927</v>
      </c>
      <c r="J51" s="93">
        <v>40</v>
      </c>
      <c r="K51" s="73">
        <v>5</v>
      </c>
      <c r="L51" s="71">
        <f t="shared" si="4"/>
        <v>0.125</v>
      </c>
      <c r="M51" s="73">
        <v>35</v>
      </c>
      <c r="N51" s="71">
        <f t="shared" si="5"/>
        <v>0.875</v>
      </c>
      <c r="O51" s="93">
        <v>3315</v>
      </c>
      <c r="P51" s="73">
        <v>544</v>
      </c>
      <c r="Q51" s="71">
        <f t="shared" si="6"/>
        <v>0.1641025641025641</v>
      </c>
      <c r="R51" s="73">
        <v>2771</v>
      </c>
      <c r="S51" s="71">
        <f t="shared" si="7"/>
        <v>0.83589743589743593</v>
      </c>
      <c r="T51" s="93">
        <v>2811</v>
      </c>
      <c r="U51" s="73">
        <v>455</v>
      </c>
      <c r="V51" s="71">
        <f t="shared" si="8"/>
        <v>0.16186410530060477</v>
      </c>
      <c r="W51" s="73">
        <v>2356</v>
      </c>
      <c r="X51" s="71">
        <f t="shared" si="9"/>
        <v>0.8381358946993952</v>
      </c>
      <c r="Y51" s="93">
        <v>1841</v>
      </c>
      <c r="Z51" s="73">
        <v>278</v>
      </c>
      <c r="AA51" s="71">
        <f t="shared" si="10"/>
        <v>0.15100488864747419</v>
      </c>
      <c r="AB51" s="73">
        <v>1563</v>
      </c>
      <c r="AC51" s="71">
        <f t="shared" si="11"/>
        <v>0.84899511135252581</v>
      </c>
      <c r="AD51" s="93">
        <v>931</v>
      </c>
      <c r="AE51" s="73">
        <v>89</v>
      </c>
      <c r="AF51" s="71">
        <f t="shared" si="12"/>
        <v>9.5596133190118157E-2</v>
      </c>
      <c r="AG51" s="73">
        <v>842</v>
      </c>
      <c r="AH51" s="71">
        <f t="shared" si="13"/>
        <v>0.90440386680988183</v>
      </c>
      <c r="AI51" s="93">
        <v>329</v>
      </c>
      <c r="AJ51" s="73">
        <v>16</v>
      </c>
      <c r="AK51" s="71">
        <f t="shared" si="14"/>
        <v>4.8632218844984802E-2</v>
      </c>
      <c r="AL51" s="73">
        <v>313</v>
      </c>
      <c r="AM51" s="71">
        <f t="shared" si="15"/>
        <v>0.95136778115501519</v>
      </c>
      <c r="AN51" s="93">
        <f t="shared" si="16"/>
        <v>9280</v>
      </c>
      <c r="AO51" s="73">
        <f>SUM(F51,K51,P51,U51,Z51,AE51,AJ51)</f>
        <v>1390</v>
      </c>
      <c r="AP51" s="71">
        <f t="shared" si="17"/>
        <v>0.14978448275862069</v>
      </c>
      <c r="AQ51" s="72">
        <f>SUM(H51,M51,R51,W51,AB51,AG51,AL51)</f>
        <v>7890</v>
      </c>
      <c r="AR51" s="71">
        <f t="shared" si="18"/>
        <v>0.85021551724137934</v>
      </c>
      <c r="AS51" s="90"/>
      <c r="AT51" s="263">
        <v>16</v>
      </c>
      <c r="AU51" s="320" t="s">
        <v>54</v>
      </c>
      <c r="AV51" s="11" t="s">
        <v>134</v>
      </c>
      <c r="AW51" s="204">
        <v>8771</v>
      </c>
      <c r="AX51" s="38">
        <v>1328</v>
      </c>
      <c r="AY51" s="84">
        <v>0.15140804925322085</v>
      </c>
      <c r="AZ51" s="38">
        <v>7443</v>
      </c>
      <c r="BA51" s="84">
        <v>0.84859195074677918</v>
      </c>
      <c r="BB51" s="53">
        <v>46</v>
      </c>
      <c r="BC51" s="32" t="s">
        <v>21</v>
      </c>
      <c r="BD51" s="36">
        <f t="shared" si="19"/>
        <v>0.22666195190947666</v>
      </c>
      <c r="BE51" s="36">
        <f t="shared" si="20"/>
        <v>0.22122046123184969</v>
      </c>
      <c r="BF51" s="36">
        <f t="shared" si="21"/>
        <v>0.77333804809052331</v>
      </c>
      <c r="BG51" s="36">
        <f t="shared" si="22"/>
        <v>0.77877953876815031</v>
      </c>
      <c r="BH51" s="36">
        <f t="shared" si="23"/>
        <v>1.1775602011114052E-2</v>
      </c>
      <c r="BI51" s="36">
        <f t="shared" si="24"/>
        <v>1.0587102983638113E-2</v>
      </c>
      <c r="BJ51" s="36">
        <f t="shared" si="25"/>
        <v>0.98822439798888595</v>
      </c>
      <c r="BK51" s="36">
        <f t="shared" si="26"/>
        <v>0.98941289701636193</v>
      </c>
    </row>
    <row r="52" spans="2:78" s="12" customFormat="1" ht="13.5" customHeight="1">
      <c r="B52" s="264"/>
      <c r="C52" s="321"/>
      <c r="D52" s="64" t="s">
        <v>135</v>
      </c>
      <c r="E52" s="94">
        <v>7</v>
      </c>
      <c r="F52" s="63">
        <v>0</v>
      </c>
      <c r="G52" s="61">
        <f t="shared" si="2"/>
        <v>0</v>
      </c>
      <c r="H52" s="63">
        <v>7</v>
      </c>
      <c r="I52" s="61">
        <f t="shared" si="3"/>
        <v>1</v>
      </c>
      <c r="J52" s="94">
        <v>32</v>
      </c>
      <c r="K52" s="63">
        <v>0</v>
      </c>
      <c r="L52" s="61">
        <f t="shared" si="4"/>
        <v>0</v>
      </c>
      <c r="M52" s="63">
        <v>32</v>
      </c>
      <c r="N52" s="61">
        <f t="shared" si="5"/>
        <v>1</v>
      </c>
      <c r="O52" s="94">
        <v>2002</v>
      </c>
      <c r="P52" s="63">
        <v>47</v>
      </c>
      <c r="Q52" s="61">
        <f t="shared" si="6"/>
        <v>2.3476523476523476E-2</v>
      </c>
      <c r="R52" s="63">
        <v>1955</v>
      </c>
      <c r="S52" s="61">
        <f t="shared" si="7"/>
        <v>0.97652347652347649</v>
      </c>
      <c r="T52" s="94">
        <v>1609</v>
      </c>
      <c r="U52" s="63">
        <v>28</v>
      </c>
      <c r="V52" s="61">
        <f t="shared" si="8"/>
        <v>1.740211311373524E-2</v>
      </c>
      <c r="W52" s="63">
        <v>1581</v>
      </c>
      <c r="X52" s="61">
        <f t="shared" si="9"/>
        <v>0.98259788688626482</v>
      </c>
      <c r="Y52" s="94">
        <v>1344</v>
      </c>
      <c r="Z52" s="63">
        <v>19</v>
      </c>
      <c r="AA52" s="61">
        <f t="shared" si="10"/>
        <v>1.4136904761904762E-2</v>
      </c>
      <c r="AB52" s="63">
        <v>1325</v>
      </c>
      <c r="AC52" s="61">
        <f t="shared" si="11"/>
        <v>0.98586309523809523</v>
      </c>
      <c r="AD52" s="94">
        <v>887</v>
      </c>
      <c r="AE52" s="63">
        <v>8</v>
      </c>
      <c r="AF52" s="61">
        <f t="shared" si="12"/>
        <v>9.0191657271702363E-3</v>
      </c>
      <c r="AG52" s="63">
        <v>879</v>
      </c>
      <c r="AH52" s="61">
        <f t="shared" si="13"/>
        <v>0.99098083427282979</v>
      </c>
      <c r="AI52" s="94">
        <v>517</v>
      </c>
      <c r="AJ52" s="63">
        <v>0</v>
      </c>
      <c r="AK52" s="61">
        <f t="shared" si="14"/>
        <v>0</v>
      </c>
      <c r="AL52" s="63">
        <v>517</v>
      </c>
      <c r="AM52" s="61">
        <f t="shared" si="15"/>
        <v>1</v>
      </c>
      <c r="AN52" s="94">
        <f t="shared" si="16"/>
        <v>6398</v>
      </c>
      <c r="AO52" s="63">
        <f>SUM(F52,K52,P52,U52,Z52,AE52,AJ52)</f>
        <v>102</v>
      </c>
      <c r="AP52" s="61">
        <f t="shared" si="17"/>
        <v>1.594248202563301E-2</v>
      </c>
      <c r="AQ52" s="62">
        <f>SUM(H52,M52,R52,W52,AB52,AG52,AL52)</f>
        <v>6296</v>
      </c>
      <c r="AR52" s="61">
        <f t="shared" si="18"/>
        <v>0.98405751797436702</v>
      </c>
      <c r="AS52" s="90"/>
      <c r="AT52" s="264"/>
      <c r="AU52" s="321"/>
      <c r="AV52" s="11" t="s">
        <v>135</v>
      </c>
      <c r="AW52" s="204">
        <v>5843</v>
      </c>
      <c r="AX52" s="38">
        <v>122</v>
      </c>
      <c r="AY52" s="84">
        <v>2.0879685093274002E-2</v>
      </c>
      <c r="AZ52" s="38">
        <v>5721</v>
      </c>
      <c r="BA52" s="84">
        <v>0.97912031490672602</v>
      </c>
      <c r="BB52" s="53">
        <v>47</v>
      </c>
      <c r="BC52" s="32" t="s">
        <v>13</v>
      </c>
      <c r="BD52" s="36">
        <f t="shared" si="19"/>
        <v>0.2300830513688096</v>
      </c>
      <c r="BE52" s="36">
        <f t="shared" si="20"/>
        <v>0.22545540572510053</v>
      </c>
      <c r="BF52" s="36">
        <f t="shared" si="21"/>
        <v>0.76991694863119042</v>
      </c>
      <c r="BG52" s="36">
        <f t="shared" si="22"/>
        <v>0.77454459427489941</v>
      </c>
      <c r="BH52" s="36">
        <f t="shared" si="23"/>
        <v>1.5775798069784706E-2</v>
      </c>
      <c r="BI52" s="36">
        <f t="shared" si="24"/>
        <v>1.6456672666495243E-2</v>
      </c>
      <c r="BJ52" s="36">
        <f t="shared" si="25"/>
        <v>0.98422420193021531</v>
      </c>
      <c r="BK52" s="36">
        <f t="shared" si="26"/>
        <v>0.9835433273335048</v>
      </c>
    </row>
    <row r="53" spans="2:78" s="12" customFormat="1" ht="13.5" customHeight="1">
      <c r="B53" s="265"/>
      <c r="C53" s="322"/>
      <c r="D53" s="70" t="s">
        <v>67</v>
      </c>
      <c r="E53" s="95">
        <v>20</v>
      </c>
      <c r="F53" s="69">
        <v>3</v>
      </c>
      <c r="G53" s="13">
        <f t="shared" si="2"/>
        <v>0.15</v>
      </c>
      <c r="H53" s="69">
        <v>17</v>
      </c>
      <c r="I53" s="13">
        <f t="shared" si="3"/>
        <v>0.85</v>
      </c>
      <c r="J53" s="95">
        <v>72</v>
      </c>
      <c r="K53" s="69">
        <v>5</v>
      </c>
      <c r="L53" s="13">
        <f t="shared" si="4"/>
        <v>6.9444444444444448E-2</v>
      </c>
      <c r="M53" s="69">
        <v>67</v>
      </c>
      <c r="N53" s="13">
        <f t="shared" si="5"/>
        <v>0.93055555555555558</v>
      </c>
      <c r="O53" s="95">
        <v>5317</v>
      </c>
      <c r="P53" s="69">
        <v>591</v>
      </c>
      <c r="Q53" s="13">
        <f t="shared" si="6"/>
        <v>0.11115290577393266</v>
      </c>
      <c r="R53" s="69">
        <v>4726</v>
      </c>
      <c r="S53" s="13">
        <f t="shared" si="7"/>
        <v>0.88884709422606734</v>
      </c>
      <c r="T53" s="95">
        <v>4420</v>
      </c>
      <c r="U53" s="69">
        <v>483</v>
      </c>
      <c r="V53" s="13">
        <f t="shared" si="8"/>
        <v>0.10927601809954751</v>
      </c>
      <c r="W53" s="69">
        <v>3937</v>
      </c>
      <c r="X53" s="13">
        <f t="shared" si="9"/>
        <v>0.89072398190045254</v>
      </c>
      <c r="Y53" s="95">
        <v>3185</v>
      </c>
      <c r="Z53" s="69">
        <v>297</v>
      </c>
      <c r="AA53" s="13">
        <f t="shared" si="10"/>
        <v>9.3249607535321827E-2</v>
      </c>
      <c r="AB53" s="69">
        <v>2888</v>
      </c>
      <c r="AC53" s="13">
        <f t="shared" si="11"/>
        <v>0.90675039246467815</v>
      </c>
      <c r="AD53" s="95">
        <v>1818</v>
      </c>
      <c r="AE53" s="69">
        <v>97</v>
      </c>
      <c r="AF53" s="13">
        <f t="shared" si="12"/>
        <v>5.3355335533553358E-2</v>
      </c>
      <c r="AG53" s="69">
        <v>1721</v>
      </c>
      <c r="AH53" s="13">
        <f t="shared" si="13"/>
        <v>0.94664466446644668</v>
      </c>
      <c r="AI53" s="95">
        <v>846</v>
      </c>
      <c r="AJ53" s="69">
        <v>16</v>
      </c>
      <c r="AK53" s="13">
        <f t="shared" si="14"/>
        <v>1.8912529550827423E-2</v>
      </c>
      <c r="AL53" s="69">
        <v>830</v>
      </c>
      <c r="AM53" s="13">
        <f t="shared" si="15"/>
        <v>0.98108747044917255</v>
      </c>
      <c r="AN53" s="95">
        <f t="shared" si="16"/>
        <v>15678</v>
      </c>
      <c r="AO53" s="69">
        <f>SUM(F53,K53,P53,U53,Z53,AE53,AJ53)</f>
        <v>1492</v>
      </c>
      <c r="AP53" s="13">
        <f t="shared" si="17"/>
        <v>9.5165199642811588E-2</v>
      </c>
      <c r="AQ53" s="33">
        <f>SUM(H53,M53,R53,W53,AB53,AG53,AL53)</f>
        <v>14186</v>
      </c>
      <c r="AR53" s="13">
        <f t="shared" si="18"/>
        <v>0.90483480035718844</v>
      </c>
      <c r="AS53" s="90"/>
      <c r="AT53" s="265"/>
      <c r="AU53" s="322"/>
      <c r="AV53" s="147" t="s">
        <v>67</v>
      </c>
      <c r="AW53" s="204">
        <v>14614</v>
      </c>
      <c r="AX53" s="38">
        <v>1450</v>
      </c>
      <c r="AY53" s="84">
        <v>9.921992609826194E-2</v>
      </c>
      <c r="AZ53" s="38">
        <v>13164</v>
      </c>
      <c r="BA53" s="84">
        <v>0.90078007390173809</v>
      </c>
      <c r="BB53" s="53">
        <v>48</v>
      </c>
      <c r="BC53" s="32" t="s">
        <v>22</v>
      </c>
      <c r="BD53" s="36">
        <f t="shared" si="19"/>
        <v>0.24546142208774585</v>
      </c>
      <c r="BE53" s="36">
        <f t="shared" si="20"/>
        <v>0.24151190378794077</v>
      </c>
      <c r="BF53" s="36">
        <f t="shared" si="21"/>
        <v>0.7545385779122542</v>
      </c>
      <c r="BG53" s="36">
        <f t="shared" si="22"/>
        <v>0.75848809621205926</v>
      </c>
      <c r="BH53" s="36">
        <f t="shared" si="23"/>
        <v>6.1156601842374619E-2</v>
      </c>
      <c r="BI53" s="36">
        <f t="shared" si="24"/>
        <v>5.9707394226967178E-2</v>
      </c>
      <c r="BJ53" s="36">
        <f t="shared" si="25"/>
        <v>0.93884339815762541</v>
      </c>
      <c r="BK53" s="36">
        <f t="shared" si="26"/>
        <v>0.94029260577303286</v>
      </c>
    </row>
    <row r="54" spans="2:78" s="12" customFormat="1" ht="13.5" customHeight="1">
      <c r="B54" s="263">
        <v>17</v>
      </c>
      <c r="C54" s="320" t="s">
        <v>109</v>
      </c>
      <c r="D54" s="74" t="s">
        <v>134</v>
      </c>
      <c r="E54" s="93">
        <v>32</v>
      </c>
      <c r="F54" s="73">
        <v>5</v>
      </c>
      <c r="G54" s="71">
        <f t="shared" si="2"/>
        <v>0.15625</v>
      </c>
      <c r="H54" s="73">
        <v>27</v>
      </c>
      <c r="I54" s="71">
        <f t="shared" si="3"/>
        <v>0.84375</v>
      </c>
      <c r="J54" s="93">
        <v>71</v>
      </c>
      <c r="K54" s="73">
        <v>7</v>
      </c>
      <c r="L54" s="71">
        <f t="shared" si="4"/>
        <v>9.8591549295774641E-2</v>
      </c>
      <c r="M54" s="73">
        <v>64</v>
      </c>
      <c r="N54" s="71">
        <f t="shared" si="5"/>
        <v>0.90140845070422537</v>
      </c>
      <c r="O54" s="93">
        <v>4627</v>
      </c>
      <c r="P54" s="73">
        <v>844</v>
      </c>
      <c r="Q54" s="71">
        <f t="shared" si="6"/>
        <v>0.18240760752107196</v>
      </c>
      <c r="R54" s="73">
        <v>3783</v>
      </c>
      <c r="S54" s="71">
        <f t="shared" si="7"/>
        <v>0.81759239247892801</v>
      </c>
      <c r="T54" s="93">
        <v>3909</v>
      </c>
      <c r="U54" s="73">
        <v>687</v>
      </c>
      <c r="V54" s="71">
        <f t="shared" si="8"/>
        <v>0.17574827321565617</v>
      </c>
      <c r="W54" s="73">
        <v>3222</v>
      </c>
      <c r="X54" s="71">
        <f t="shared" si="9"/>
        <v>0.82425172678434377</v>
      </c>
      <c r="Y54" s="93">
        <v>2484</v>
      </c>
      <c r="Z54" s="73">
        <v>400</v>
      </c>
      <c r="AA54" s="71">
        <f t="shared" si="10"/>
        <v>0.1610305958132045</v>
      </c>
      <c r="AB54" s="73">
        <v>2084</v>
      </c>
      <c r="AC54" s="71">
        <f t="shared" si="11"/>
        <v>0.83896940418679544</v>
      </c>
      <c r="AD54" s="93">
        <v>1282</v>
      </c>
      <c r="AE54" s="73">
        <v>157</v>
      </c>
      <c r="AF54" s="71">
        <f t="shared" si="12"/>
        <v>0.12246489859594384</v>
      </c>
      <c r="AG54" s="73">
        <v>1125</v>
      </c>
      <c r="AH54" s="71">
        <f t="shared" si="13"/>
        <v>0.87753510140405622</v>
      </c>
      <c r="AI54" s="93">
        <v>394</v>
      </c>
      <c r="AJ54" s="73">
        <v>25</v>
      </c>
      <c r="AK54" s="71">
        <f t="shared" si="14"/>
        <v>6.3451776649746189E-2</v>
      </c>
      <c r="AL54" s="73">
        <v>369</v>
      </c>
      <c r="AM54" s="71">
        <f t="shared" si="15"/>
        <v>0.93654822335025378</v>
      </c>
      <c r="AN54" s="93">
        <f t="shared" si="16"/>
        <v>12799</v>
      </c>
      <c r="AO54" s="73">
        <f t="shared" ref="AO54:AO77" si="53">SUM(F54,K54,P54,U54,Z54,AE54,AJ54)</f>
        <v>2125</v>
      </c>
      <c r="AP54" s="71">
        <f t="shared" si="17"/>
        <v>0.16602859598406125</v>
      </c>
      <c r="AQ54" s="72">
        <f t="shared" ref="AQ54:AQ77" si="54">SUM(H54,M54,R54,W54,AB54,AG54,AL54)</f>
        <v>10674</v>
      </c>
      <c r="AR54" s="71">
        <f t="shared" si="18"/>
        <v>0.83397140401593872</v>
      </c>
      <c r="AS54" s="90"/>
      <c r="AT54" s="263">
        <v>17</v>
      </c>
      <c r="AU54" s="320" t="s">
        <v>109</v>
      </c>
      <c r="AV54" s="11" t="s">
        <v>134</v>
      </c>
      <c r="AW54" s="204">
        <v>12045</v>
      </c>
      <c r="AX54" s="38">
        <v>1980</v>
      </c>
      <c r="AY54" s="84">
        <v>0.16438356164383561</v>
      </c>
      <c r="AZ54" s="38">
        <v>10065</v>
      </c>
      <c r="BA54" s="84">
        <v>0.83561643835616439</v>
      </c>
      <c r="BB54" s="53">
        <v>49</v>
      </c>
      <c r="BC54" s="32" t="s">
        <v>23</v>
      </c>
      <c r="BD54" s="36">
        <f t="shared" si="19"/>
        <v>0.14986040400722614</v>
      </c>
      <c r="BE54" s="36">
        <f t="shared" si="20"/>
        <v>0.13930305131761442</v>
      </c>
      <c r="BF54" s="36">
        <f t="shared" si="21"/>
        <v>0.85013959599277389</v>
      </c>
      <c r="BG54" s="36">
        <f t="shared" si="22"/>
        <v>0.86069694868238555</v>
      </c>
      <c r="BH54" s="36">
        <f t="shared" si="23"/>
        <v>8.0608014739751259E-3</v>
      </c>
      <c r="BI54" s="36">
        <f t="shared" si="24"/>
        <v>8.583172147001935E-3</v>
      </c>
      <c r="BJ54" s="36">
        <f t="shared" si="25"/>
        <v>0.99193919852602486</v>
      </c>
      <c r="BK54" s="36">
        <f t="shared" si="26"/>
        <v>0.99141682785299812</v>
      </c>
    </row>
    <row r="55" spans="2:78" s="12" customFormat="1" ht="13.5" customHeight="1">
      <c r="B55" s="264"/>
      <c r="C55" s="321"/>
      <c r="D55" s="64" t="s">
        <v>135</v>
      </c>
      <c r="E55" s="94">
        <v>12</v>
      </c>
      <c r="F55" s="63">
        <v>0</v>
      </c>
      <c r="G55" s="61">
        <f t="shared" si="2"/>
        <v>0</v>
      </c>
      <c r="H55" s="63">
        <v>12</v>
      </c>
      <c r="I55" s="61">
        <f t="shared" si="3"/>
        <v>1</v>
      </c>
      <c r="J55" s="94">
        <v>52</v>
      </c>
      <c r="K55" s="63">
        <v>0</v>
      </c>
      <c r="L55" s="61">
        <f t="shared" si="4"/>
        <v>0</v>
      </c>
      <c r="M55" s="63">
        <v>52</v>
      </c>
      <c r="N55" s="61">
        <f t="shared" si="5"/>
        <v>1</v>
      </c>
      <c r="O55" s="94">
        <v>3087</v>
      </c>
      <c r="P55" s="63">
        <v>64</v>
      </c>
      <c r="Q55" s="61">
        <f t="shared" si="6"/>
        <v>2.0732102364755426E-2</v>
      </c>
      <c r="R55" s="63">
        <v>3023</v>
      </c>
      <c r="S55" s="61">
        <f t="shared" si="7"/>
        <v>0.97926789763524458</v>
      </c>
      <c r="T55" s="94">
        <v>2433</v>
      </c>
      <c r="U55" s="63">
        <v>48</v>
      </c>
      <c r="V55" s="61">
        <f t="shared" si="8"/>
        <v>1.9728729963008632E-2</v>
      </c>
      <c r="W55" s="63">
        <v>2385</v>
      </c>
      <c r="X55" s="61">
        <f t="shared" si="9"/>
        <v>0.98027127003699133</v>
      </c>
      <c r="Y55" s="94">
        <v>1982</v>
      </c>
      <c r="Z55" s="63">
        <v>23</v>
      </c>
      <c r="AA55" s="61">
        <f t="shared" si="10"/>
        <v>1.1604439959636731E-2</v>
      </c>
      <c r="AB55" s="63">
        <v>1959</v>
      </c>
      <c r="AC55" s="61">
        <f t="shared" si="11"/>
        <v>0.98839556004036322</v>
      </c>
      <c r="AD55" s="94">
        <v>1203</v>
      </c>
      <c r="AE55" s="63">
        <v>12</v>
      </c>
      <c r="AF55" s="61">
        <f t="shared" si="12"/>
        <v>9.9750623441396506E-3</v>
      </c>
      <c r="AG55" s="63">
        <v>1191</v>
      </c>
      <c r="AH55" s="61">
        <f t="shared" si="13"/>
        <v>0.9900249376558603</v>
      </c>
      <c r="AI55" s="94">
        <v>688</v>
      </c>
      <c r="AJ55" s="63">
        <v>3</v>
      </c>
      <c r="AK55" s="61">
        <f t="shared" si="14"/>
        <v>4.3604651162790697E-3</v>
      </c>
      <c r="AL55" s="63">
        <v>685</v>
      </c>
      <c r="AM55" s="61">
        <f t="shared" si="15"/>
        <v>0.99563953488372092</v>
      </c>
      <c r="AN55" s="94">
        <f t="shared" si="16"/>
        <v>9457</v>
      </c>
      <c r="AO55" s="63">
        <f t="shared" si="53"/>
        <v>150</v>
      </c>
      <c r="AP55" s="61">
        <f t="shared" si="17"/>
        <v>1.5861266786507348E-2</v>
      </c>
      <c r="AQ55" s="62">
        <f t="shared" si="54"/>
        <v>9307</v>
      </c>
      <c r="AR55" s="61">
        <f t="shared" si="18"/>
        <v>0.98413873321349266</v>
      </c>
      <c r="AS55" s="90"/>
      <c r="AT55" s="264"/>
      <c r="AU55" s="321"/>
      <c r="AV55" s="11" t="s">
        <v>135</v>
      </c>
      <c r="AW55" s="204">
        <v>8799</v>
      </c>
      <c r="AX55" s="38">
        <v>189</v>
      </c>
      <c r="AY55" s="84">
        <v>2.1479713603818614E-2</v>
      </c>
      <c r="AZ55" s="38">
        <v>8610</v>
      </c>
      <c r="BA55" s="84">
        <v>0.97852028639618138</v>
      </c>
      <c r="BB55" s="53">
        <v>50</v>
      </c>
      <c r="BC55" s="32" t="s">
        <v>14</v>
      </c>
      <c r="BD55" s="36">
        <f t="shared" si="19"/>
        <v>0.20761341587360252</v>
      </c>
      <c r="BE55" s="36">
        <f t="shared" si="20"/>
        <v>0.21054683692367676</v>
      </c>
      <c r="BF55" s="36">
        <f t="shared" si="21"/>
        <v>0.79238658412639751</v>
      </c>
      <c r="BG55" s="36">
        <f t="shared" si="22"/>
        <v>0.78945316307632318</v>
      </c>
      <c r="BH55" s="36">
        <f t="shared" si="23"/>
        <v>1.373592377181042E-2</v>
      </c>
      <c r="BI55" s="36">
        <f t="shared" si="24"/>
        <v>1.3910969793322734E-2</v>
      </c>
      <c r="BJ55" s="36">
        <f t="shared" si="25"/>
        <v>0.98626407622818957</v>
      </c>
      <c r="BK55" s="36">
        <f t="shared" si="26"/>
        <v>0.98608903020667726</v>
      </c>
    </row>
    <row r="56" spans="2:78" s="12" customFormat="1" ht="13.5" customHeight="1">
      <c r="B56" s="265"/>
      <c r="C56" s="322"/>
      <c r="D56" s="70" t="s">
        <v>67</v>
      </c>
      <c r="E56" s="95">
        <v>44</v>
      </c>
      <c r="F56" s="69">
        <v>5</v>
      </c>
      <c r="G56" s="13">
        <f t="shared" si="2"/>
        <v>0.11363636363636363</v>
      </c>
      <c r="H56" s="69">
        <v>39</v>
      </c>
      <c r="I56" s="13">
        <f t="shared" si="3"/>
        <v>0.88636363636363635</v>
      </c>
      <c r="J56" s="95">
        <v>123</v>
      </c>
      <c r="K56" s="69">
        <v>7</v>
      </c>
      <c r="L56" s="13">
        <f t="shared" si="4"/>
        <v>5.6910569105691054E-2</v>
      </c>
      <c r="M56" s="69">
        <v>116</v>
      </c>
      <c r="N56" s="13">
        <f t="shared" si="5"/>
        <v>0.94308943089430897</v>
      </c>
      <c r="O56" s="95">
        <v>7714</v>
      </c>
      <c r="P56" s="69">
        <v>908</v>
      </c>
      <c r="Q56" s="13">
        <f t="shared" si="6"/>
        <v>0.11770806326160228</v>
      </c>
      <c r="R56" s="69">
        <v>6806</v>
      </c>
      <c r="S56" s="13">
        <f t="shared" si="7"/>
        <v>0.88229193673839768</v>
      </c>
      <c r="T56" s="95">
        <v>6342</v>
      </c>
      <c r="U56" s="69">
        <v>735</v>
      </c>
      <c r="V56" s="13">
        <f t="shared" si="8"/>
        <v>0.11589403973509933</v>
      </c>
      <c r="W56" s="69">
        <v>5607</v>
      </c>
      <c r="X56" s="13">
        <f t="shared" si="9"/>
        <v>0.88410596026490063</v>
      </c>
      <c r="Y56" s="95">
        <v>4466</v>
      </c>
      <c r="Z56" s="69">
        <v>423</v>
      </c>
      <c r="AA56" s="13">
        <f t="shared" si="10"/>
        <v>9.4715629198387816E-2</v>
      </c>
      <c r="AB56" s="69">
        <v>4043</v>
      </c>
      <c r="AC56" s="13">
        <f t="shared" si="11"/>
        <v>0.90528437080161217</v>
      </c>
      <c r="AD56" s="95">
        <v>2485</v>
      </c>
      <c r="AE56" s="69">
        <v>169</v>
      </c>
      <c r="AF56" s="13">
        <f t="shared" si="12"/>
        <v>6.8008048289738429E-2</v>
      </c>
      <c r="AG56" s="69">
        <v>2316</v>
      </c>
      <c r="AH56" s="13">
        <f t="shared" si="13"/>
        <v>0.93199195171026161</v>
      </c>
      <c r="AI56" s="95">
        <v>1082</v>
      </c>
      <c r="AJ56" s="69">
        <v>28</v>
      </c>
      <c r="AK56" s="13">
        <f t="shared" si="14"/>
        <v>2.5878003696857672E-2</v>
      </c>
      <c r="AL56" s="69">
        <v>1054</v>
      </c>
      <c r="AM56" s="13">
        <f t="shared" si="15"/>
        <v>0.97412199630314233</v>
      </c>
      <c r="AN56" s="95">
        <f t="shared" si="16"/>
        <v>22256</v>
      </c>
      <c r="AO56" s="69">
        <f t="shared" si="53"/>
        <v>2275</v>
      </c>
      <c r="AP56" s="13">
        <f t="shared" si="17"/>
        <v>0.1022196261682243</v>
      </c>
      <c r="AQ56" s="33">
        <f t="shared" si="54"/>
        <v>19981</v>
      </c>
      <c r="AR56" s="13">
        <f t="shared" si="18"/>
        <v>0.89778037383177567</v>
      </c>
      <c r="AS56" s="90"/>
      <c r="AT56" s="265"/>
      <c r="AU56" s="322"/>
      <c r="AV56" s="147" t="s">
        <v>67</v>
      </c>
      <c r="AW56" s="204">
        <v>20844</v>
      </c>
      <c r="AX56" s="38">
        <v>2169</v>
      </c>
      <c r="AY56" s="84">
        <v>0.1040587219343696</v>
      </c>
      <c r="AZ56" s="38">
        <v>18675</v>
      </c>
      <c r="BA56" s="84">
        <v>0.8959412780656304</v>
      </c>
      <c r="BB56" s="53">
        <v>51</v>
      </c>
      <c r="BC56" s="32" t="s">
        <v>42</v>
      </c>
      <c r="BD56" s="36">
        <f t="shared" si="19"/>
        <v>0.31145107152078494</v>
      </c>
      <c r="BE56" s="36">
        <f t="shared" si="20"/>
        <v>0.31511117405466649</v>
      </c>
      <c r="BF56" s="36">
        <f t="shared" si="21"/>
        <v>0.68854892847921512</v>
      </c>
      <c r="BG56" s="36">
        <f t="shared" si="22"/>
        <v>0.68488882594533351</v>
      </c>
      <c r="BH56" s="36">
        <f t="shared" si="23"/>
        <v>1.4324168429148241E-2</v>
      </c>
      <c r="BI56" s="36">
        <f t="shared" si="24"/>
        <v>1.4874371859296482E-2</v>
      </c>
      <c r="BJ56" s="36">
        <f t="shared" si="25"/>
        <v>0.98567583157085181</v>
      </c>
      <c r="BK56" s="36">
        <f t="shared" si="26"/>
        <v>0.98512562814070348</v>
      </c>
    </row>
    <row r="57" spans="2:78" s="12" customFormat="1" ht="13.5" customHeight="1">
      <c r="B57" s="263">
        <v>18</v>
      </c>
      <c r="C57" s="320" t="s">
        <v>55</v>
      </c>
      <c r="D57" s="74" t="s">
        <v>134</v>
      </c>
      <c r="E57" s="93">
        <v>12</v>
      </c>
      <c r="F57" s="73">
        <v>2</v>
      </c>
      <c r="G57" s="71">
        <f t="shared" si="2"/>
        <v>0.16666666666666666</v>
      </c>
      <c r="H57" s="73">
        <v>10</v>
      </c>
      <c r="I57" s="71">
        <f t="shared" si="3"/>
        <v>0.83333333333333337</v>
      </c>
      <c r="J57" s="93">
        <v>63</v>
      </c>
      <c r="K57" s="73">
        <v>12</v>
      </c>
      <c r="L57" s="71">
        <f t="shared" si="4"/>
        <v>0.19047619047619047</v>
      </c>
      <c r="M57" s="73">
        <v>51</v>
      </c>
      <c r="N57" s="71">
        <f t="shared" si="5"/>
        <v>0.80952380952380953</v>
      </c>
      <c r="O57" s="93">
        <v>4118</v>
      </c>
      <c r="P57" s="73">
        <v>896</v>
      </c>
      <c r="Q57" s="71">
        <f t="shared" si="6"/>
        <v>0.21758135016998542</v>
      </c>
      <c r="R57" s="73">
        <v>3222</v>
      </c>
      <c r="S57" s="71">
        <f t="shared" si="7"/>
        <v>0.78241864983001452</v>
      </c>
      <c r="T57" s="93">
        <v>3661</v>
      </c>
      <c r="U57" s="73">
        <v>792</v>
      </c>
      <c r="V57" s="71">
        <f t="shared" si="8"/>
        <v>0.21633433488118001</v>
      </c>
      <c r="W57" s="73">
        <v>2869</v>
      </c>
      <c r="X57" s="71">
        <f t="shared" si="9"/>
        <v>0.78366566511881997</v>
      </c>
      <c r="Y57" s="93">
        <v>2454</v>
      </c>
      <c r="Z57" s="73">
        <v>454</v>
      </c>
      <c r="AA57" s="71">
        <f t="shared" si="10"/>
        <v>0.18500407497962509</v>
      </c>
      <c r="AB57" s="73">
        <v>2000</v>
      </c>
      <c r="AC57" s="71">
        <f t="shared" si="11"/>
        <v>0.81499592502037488</v>
      </c>
      <c r="AD57" s="93">
        <v>1218</v>
      </c>
      <c r="AE57" s="73">
        <v>170</v>
      </c>
      <c r="AF57" s="71">
        <f t="shared" si="12"/>
        <v>0.13957307060755336</v>
      </c>
      <c r="AG57" s="73">
        <v>1048</v>
      </c>
      <c r="AH57" s="71">
        <f t="shared" si="13"/>
        <v>0.86042692939244658</v>
      </c>
      <c r="AI57" s="93">
        <v>358</v>
      </c>
      <c r="AJ57" s="73">
        <v>28</v>
      </c>
      <c r="AK57" s="71">
        <f t="shared" si="14"/>
        <v>7.8212290502793297E-2</v>
      </c>
      <c r="AL57" s="73">
        <v>330</v>
      </c>
      <c r="AM57" s="71">
        <f t="shared" si="15"/>
        <v>0.92178770949720668</v>
      </c>
      <c r="AN57" s="93">
        <f t="shared" si="16"/>
        <v>11884</v>
      </c>
      <c r="AO57" s="73">
        <f t="shared" si="53"/>
        <v>2354</v>
      </c>
      <c r="AP57" s="71">
        <f t="shared" si="17"/>
        <v>0.19808145405587343</v>
      </c>
      <c r="AQ57" s="72">
        <f t="shared" si="54"/>
        <v>9530</v>
      </c>
      <c r="AR57" s="71">
        <f t="shared" si="18"/>
        <v>0.80191854594412659</v>
      </c>
      <c r="AS57" s="90"/>
      <c r="AT57" s="263">
        <v>18</v>
      </c>
      <c r="AU57" s="320" t="s">
        <v>55</v>
      </c>
      <c r="AV57" s="11" t="s">
        <v>134</v>
      </c>
      <c r="AW57" s="204">
        <v>11233</v>
      </c>
      <c r="AX57" s="38">
        <v>2178</v>
      </c>
      <c r="AY57" s="84">
        <v>0.19389299385738448</v>
      </c>
      <c r="AZ57" s="38">
        <v>9055</v>
      </c>
      <c r="BA57" s="84">
        <v>0.80610700614261555</v>
      </c>
      <c r="BB57" s="53">
        <v>52</v>
      </c>
      <c r="BC57" s="32" t="s">
        <v>4</v>
      </c>
      <c r="BD57" s="36">
        <f t="shared" si="19"/>
        <v>0.30901751603834787</v>
      </c>
      <c r="BE57" s="36">
        <f t="shared" si="20"/>
        <v>0.30624710066491417</v>
      </c>
      <c r="BF57" s="36">
        <f t="shared" si="21"/>
        <v>0.69098248396165218</v>
      </c>
      <c r="BG57" s="36">
        <f t="shared" si="22"/>
        <v>0.69375289933508577</v>
      </c>
      <c r="BH57" s="36">
        <f t="shared" si="23"/>
        <v>1.3134851138353765E-2</v>
      </c>
      <c r="BI57" s="36">
        <f t="shared" si="24"/>
        <v>1.5807243707796195E-2</v>
      </c>
      <c r="BJ57" s="36">
        <f t="shared" si="25"/>
        <v>0.98686514886164622</v>
      </c>
      <c r="BK57" s="36">
        <f t="shared" si="26"/>
        <v>0.98419275629220382</v>
      </c>
    </row>
    <row r="58" spans="2:78" s="12" customFormat="1" ht="13.5" customHeight="1">
      <c r="B58" s="264"/>
      <c r="C58" s="321"/>
      <c r="D58" s="174" t="s">
        <v>135</v>
      </c>
      <c r="E58" s="108">
        <v>10</v>
      </c>
      <c r="F58" s="60">
        <v>0</v>
      </c>
      <c r="G58" s="59">
        <f t="shared" si="2"/>
        <v>0</v>
      </c>
      <c r="H58" s="60">
        <v>10</v>
      </c>
      <c r="I58" s="59">
        <f t="shared" si="3"/>
        <v>1</v>
      </c>
      <c r="J58" s="108">
        <v>27</v>
      </c>
      <c r="K58" s="60">
        <v>1</v>
      </c>
      <c r="L58" s="59">
        <f t="shared" si="4"/>
        <v>3.7037037037037035E-2</v>
      </c>
      <c r="M58" s="60">
        <v>26</v>
      </c>
      <c r="N58" s="59">
        <f t="shared" si="5"/>
        <v>0.96296296296296291</v>
      </c>
      <c r="O58" s="108">
        <v>2651</v>
      </c>
      <c r="P58" s="60">
        <v>28</v>
      </c>
      <c r="Q58" s="59">
        <f t="shared" si="6"/>
        <v>1.0562052055827989E-2</v>
      </c>
      <c r="R58" s="60">
        <v>2623</v>
      </c>
      <c r="S58" s="59">
        <f t="shared" si="7"/>
        <v>0.98943794794417206</v>
      </c>
      <c r="T58" s="108">
        <v>2124</v>
      </c>
      <c r="U58" s="60">
        <v>25</v>
      </c>
      <c r="V58" s="59">
        <f t="shared" si="8"/>
        <v>1.1770244821092278E-2</v>
      </c>
      <c r="W58" s="60">
        <v>2099</v>
      </c>
      <c r="X58" s="59">
        <f t="shared" si="9"/>
        <v>0.98822975517890776</v>
      </c>
      <c r="Y58" s="108">
        <v>1736</v>
      </c>
      <c r="Z58" s="60">
        <v>21</v>
      </c>
      <c r="AA58" s="59">
        <f t="shared" si="10"/>
        <v>1.2096774193548387E-2</v>
      </c>
      <c r="AB58" s="60">
        <v>1715</v>
      </c>
      <c r="AC58" s="59">
        <f t="shared" si="11"/>
        <v>0.98790322580645162</v>
      </c>
      <c r="AD58" s="108">
        <v>1029</v>
      </c>
      <c r="AE58" s="60">
        <v>6</v>
      </c>
      <c r="AF58" s="59">
        <f t="shared" si="12"/>
        <v>5.8309037900874635E-3</v>
      </c>
      <c r="AG58" s="60">
        <v>1023</v>
      </c>
      <c r="AH58" s="59">
        <f t="shared" si="13"/>
        <v>0.99416909620991256</v>
      </c>
      <c r="AI58" s="108">
        <v>627</v>
      </c>
      <c r="AJ58" s="60">
        <v>0</v>
      </c>
      <c r="AK58" s="59">
        <f t="shared" si="14"/>
        <v>0</v>
      </c>
      <c r="AL58" s="60">
        <v>627</v>
      </c>
      <c r="AM58" s="59">
        <f t="shared" si="15"/>
        <v>1</v>
      </c>
      <c r="AN58" s="108">
        <f t="shared" si="16"/>
        <v>8204</v>
      </c>
      <c r="AO58" s="60">
        <f t="shared" si="53"/>
        <v>81</v>
      </c>
      <c r="AP58" s="59">
        <f t="shared" si="17"/>
        <v>9.8732325694783039E-3</v>
      </c>
      <c r="AQ58" s="175">
        <f t="shared" si="54"/>
        <v>8123</v>
      </c>
      <c r="AR58" s="59">
        <f t="shared" si="18"/>
        <v>0.99012676743052175</v>
      </c>
      <c r="AS58" s="90"/>
      <c r="AT58" s="264"/>
      <c r="AU58" s="321"/>
      <c r="AV58" s="11" t="s">
        <v>135</v>
      </c>
      <c r="AW58" s="204">
        <v>7679</v>
      </c>
      <c r="AX58" s="38">
        <v>109</v>
      </c>
      <c r="AY58" s="84">
        <v>1.4194556582888396E-2</v>
      </c>
      <c r="AZ58" s="38">
        <v>7570</v>
      </c>
      <c r="BA58" s="84">
        <v>0.98580544341711163</v>
      </c>
      <c r="BB58" s="53">
        <v>53</v>
      </c>
      <c r="BC58" s="32" t="s">
        <v>19</v>
      </c>
      <c r="BD58" s="36">
        <f t="shared" si="19"/>
        <v>0.20391906961924486</v>
      </c>
      <c r="BE58" s="36">
        <f t="shared" si="20"/>
        <v>0.22224117346068564</v>
      </c>
      <c r="BF58" s="36">
        <f t="shared" si="21"/>
        <v>0.79608093038075511</v>
      </c>
      <c r="BG58" s="36">
        <f t="shared" si="22"/>
        <v>0.77775882653931439</v>
      </c>
      <c r="BH58" s="36">
        <f t="shared" si="23"/>
        <v>5.5388659406684193E-2</v>
      </c>
      <c r="BI58" s="36">
        <f t="shared" si="24"/>
        <v>3.8407681536307262E-2</v>
      </c>
      <c r="BJ58" s="36">
        <f t="shared" si="25"/>
        <v>0.94461134059331586</v>
      </c>
      <c r="BK58" s="36">
        <f t="shared" si="26"/>
        <v>0.96159231846369275</v>
      </c>
    </row>
    <row r="59" spans="2:78" s="12" customFormat="1" ht="13.5" customHeight="1">
      <c r="B59" s="265"/>
      <c r="C59" s="322"/>
      <c r="D59" s="147" t="s">
        <v>67</v>
      </c>
      <c r="E59" s="97">
        <v>22</v>
      </c>
      <c r="F59" s="57">
        <v>2</v>
      </c>
      <c r="G59" s="55">
        <f t="shared" si="2"/>
        <v>9.0909090909090912E-2</v>
      </c>
      <c r="H59" s="57">
        <v>20</v>
      </c>
      <c r="I59" s="55">
        <f t="shared" si="3"/>
        <v>0.90909090909090906</v>
      </c>
      <c r="J59" s="97">
        <v>90</v>
      </c>
      <c r="K59" s="57">
        <v>13</v>
      </c>
      <c r="L59" s="55">
        <f t="shared" si="4"/>
        <v>0.14444444444444443</v>
      </c>
      <c r="M59" s="57">
        <v>77</v>
      </c>
      <c r="N59" s="55">
        <f t="shared" si="5"/>
        <v>0.85555555555555551</v>
      </c>
      <c r="O59" s="97">
        <v>6769</v>
      </c>
      <c r="P59" s="57">
        <v>924</v>
      </c>
      <c r="Q59" s="55">
        <f t="shared" si="6"/>
        <v>0.13650465356773525</v>
      </c>
      <c r="R59" s="57">
        <v>5845</v>
      </c>
      <c r="S59" s="55">
        <f t="shared" si="7"/>
        <v>0.86349534643226478</v>
      </c>
      <c r="T59" s="97">
        <v>5785</v>
      </c>
      <c r="U59" s="57">
        <v>817</v>
      </c>
      <c r="V59" s="55">
        <f t="shared" si="8"/>
        <v>0.14122731201382888</v>
      </c>
      <c r="W59" s="57">
        <v>4968</v>
      </c>
      <c r="X59" s="55">
        <f t="shared" si="9"/>
        <v>0.85877268798617112</v>
      </c>
      <c r="Y59" s="97">
        <v>4190</v>
      </c>
      <c r="Z59" s="57">
        <v>475</v>
      </c>
      <c r="AA59" s="55">
        <f t="shared" si="10"/>
        <v>0.11336515513126491</v>
      </c>
      <c r="AB59" s="57">
        <v>3715</v>
      </c>
      <c r="AC59" s="55">
        <f t="shared" si="11"/>
        <v>0.88663484486873512</v>
      </c>
      <c r="AD59" s="97">
        <v>2247</v>
      </c>
      <c r="AE59" s="57">
        <v>176</v>
      </c>
      <c r="AF59" s="55">
        <f t="shared" si="12"/>
        <v>7.8326657765910107E-2</v>
      </c>
      <c r="AG59" s="57">
        <v>2071</v>
      </c>
      <c r="AH59" s="55">
        <f t="shared" si="13"/>
        <v>0.92167334223408992</v>
      </c>
      <c r="AI59" s="97">
        <v>985</v>
      </c>
      <c r="AJ59" s="57">
        <v>28</v>
      </c>
      <c r="AK59" s="55">
        <f t="shared" si="14"/>
        <v>2.8426395939086295E-2</v>
      </c>
      <c r="AL59" s="57">
        <v>957</v>
      </c>
      <c r="AM59" s="55">
        <f t="shared" si="15"/>
        <v>0.97157360406091375</v>
      </c>
      <c r="AN59" s="97">
        <f t="shared" si="16"/>
        <v>20088</v>
      </c>
      <c r="AO59" s="57">
        <f t="shared" si="53"/>
        <v>2435</v>
      </c>
      <c r="AP59" s="55">
        <f t="shared" si="17"/>
        <v>0.12121664675428116</v>
      </c>
      <c r="AQ59" s="56">
        <f t="shared" si="54"/>
        <v>17653</v>
      </c>
      <c r="AR59" s="55">
        <f t="shared" si="18"/>
        <v>0.87878335324571888</v>
      </c>
      <c r="AS59" s="90"/>
      <c r="AT59" s="265"/>
      <c r="AU59" s="322"/>
      <c r="AV59" s="147" t="s">
        <v>67</v>
      </c>
      <c r="AW59" s="204">
        <v>18912</v>
      </c>
      <c r="AX59" s="38">
        <v>2287</v>
      </c>
      <c r="AY59" s="84">
        <v>0.12092851099830795</v>
      </c>
      <c r="AZ59" s="38">
        <v>16625</v>
      </c>
      <c r="BA59" s="84">
        <v>0.87907148900169207</v>
      </c>
      <c r="BB59" s="53">
        <v>54</v>
      </c>
      <c r="BC59" s="32" t="s">
        <v>24</v>
      </c>
      <c r="BD59" s="36">
        <f t="shared" si="19"/>
        <v>0.20771800281293953</v>
      </c>
      <c r="BE59" s="36">
        <f t="shared" si="20"/>
        <v>0.21747700394218134</v>
      </c>
      <c r="BF59" s="36">
        <f t="shared" si="21"/>
        <v>0.79228199718706049</v>
      </c>
      <c r="BG59" s="36">
        <f t="shared" si="22"/>
        <v>0.78252299605781861</v>
      </c>
      <c r="BH59" s="36">
        <f t="shared" si="23"/>
        <v>1.6137496720020992E-2</v>
      </c>
      <c r="BI59" s="36">
        <f t="shared" si="24"/>
        <v>1.3048306496390895E-2</v>
      </c>
      <c r="BJ59" s="36">
        <f t="shared" si="25"/>
        <v>0.98386250327997904</v>
      </c>
      <c r="BK59" s="36">
        <f t="shared" si="26"/>
        <v>0.98695169350360912</v>
      </c>
    </row>
    <row r="60" spans="2:78" s="12" customFormat="1" ht="13.5" customHeight="1">
      <c r="B60" s="263">
        <v>19</v>
      </c>
      <c r="C60" s="320" t="s">
        <v>110</v>
      </c>
      <c r="D60" s="74" t="s">
        <v>134</v>
      </c>
      <c r="E60" s="93">
        <v>11</v>
      </c>
      <c r="F60" s="73">
        <v>0</v>
      </c>
      <c r="G60" s="71">
        <f t="shared" si="2"/>
        <v>0</v>
      </c>
      <c r="H60" s="73">
        <v>11</v>
      </c>
      <c r="I60" s="71">
        <f t="shared" si="3"/>
        <v>1</v>
      </c>
      <c r="J60" s="93">
        <v>60</v>
      </c>
      <c r="K60" s="73">
        <v>5</v>
      </c>
      <c r="L60" s="71">
        <f t="shared" si="4"/>
        <v>8.3333333333333329E-2</v>
      </c>
      <c r="M60" s="73">
        <v>55</v>
      </c>
      <c r="N60" s="71">
        <f t="shared" si="5"/>
        <v>0.91666666666666663</v>
      </c>
      <c r="O60" s="93">
        <v>2177</v>
      </c>
      <c r="P60" s="73">
        <v>267</v>
      </c>
      <c r="Q60" s="71">
        <f t="shared" si="6"/>
        <v>0.12264584290307763</v>
      </c>
      <c r="R60" s="73">
        <v>1910</v>
      </c>
      <c r="S60" s="71">
        <f t="shared" si="7"/>
        <v>0.87735415709692233</v>
      </c>
      <c r="T60" s="93">
        <v>1929</v>
      </c>
      <c r="U60" s="73">
        <v>232</v>
      </c>
      <c r="V60" s="71">
        <f t="shared" si="8"/>
        <v>0.12026956972524624</v>
      </c>
      <c r="W60" s="73">
        <v>1697</v>
      </c>
      <c r="X60" s="71">
        <f t="shared" si="9"/>
        <v>0.87973043027475373</v>
      </c>
      <c r="Y60" s="93">
        <v>1204</v>
      </c>
      <c r="Z60" s="73">
        <v>118</v>
      </c>
      <c r="AA60" s="71">
        <f t="shared" si="10"/>
        <v>9.8006644518272429E-2</v>
      </c>
      <c r="AB60" s="73">
        <v>1086</v>
      </c>
      <c r="AC60" s="71">
        <f t="shared" si="11"/>
        <v>0.90199335548172754</v>
      </c>
      <c r="AD60" s="93">
        <v>596</v>
      </c>
      <c r="AE60" s="73">
        <v>39</v>
      </c>
      <c r="AF60" s="71">
        <f t="shared" si="12"/>
        <v>6.5436241610738258E-2</v>
      </c>
      <c r="AG60" s="73">
        <v>557</v>
      </c>
      <c r="AH60" s="71">
        <f t="shared" si="13"/>
        <v>0.93456375838926176</v>
      </c>
      <c r="AI60" s="93">
        <v>181</v>
      </c>
      <c r="AJ60" s="73">
        <v>8</v>
      </c>
      <c r="AK60" s="71">
        <f t="shared" si="14"/>
        <v>4.4198895027624308E-2</v>
      </c>
      <c r="AL60" s="73">
        <v>173</v>
      </c>
      <c r="AM60" s="71">
        <f t="shared" si="15"/>
        <v>0.95580110497237569</v>
      </c>
      <c r="AN60" s="93">
        <f t="shared" si="16"/>
        <v>6158</v>
      </c>
      <c r="AO60" s="73">
        <f t="shared" si="53"/>
        <v>669</v>
      </c>
      <c r="AP60" s="71">
        <f t="shared" si="17"/>
        <v>0.10863916856122117</v>
      </c>
      <c r="AQ60" s="72">
        <f t="shared" si="54"/>
        <v>5489</v>
      </c>
      <c r="AR60" s="71">
        <f t="shared" si="18"/>
        <v>0.89136083143877887</v>
      </c>
      <c r="AS60" s="90"/>
      <c r="AT60" s="263">
        <v>19</v>
      </c>
      <c r="AU60" s="320" t="s">
        <v>110</v>
      </c>
      <c r="AV60" s="11" t="s">
        <v>134</v>
      </c>
      <c r="AW60" s="204">
        <v>5972</v>
      </c>
      <c r="AX60" s="38">
        <v>639</v>
      </c>
      <c r="AY60" s="84">
        <v>0.10699933020763563</v>
      </c>
      <c r="AZ60" s="38">
        <v>5333</v>
      </c>
      <c r="BA60" s="84">
        <v>0.89300066979236437</v>
      </c>
      <c r="BB60" s="53">
        <v>55</v>
      </c>
      <c r="BC60" s="32" t="s">
        <v>15</v>
      </c>
      <c r="BD60" s="36">
        <f t="shared" si="19"/>
        <v>0.15249813571961224</v>
      </c>
      <c r="BE60" s="36">
        <f t="shared" si="20"/>
        <v>0.1735593884751078</v>
      </c>
      <c r="BF60" s="36">
        <f t="shared" si="21"/>
        <v>0.84750186428038776</v>
      </c>
      <c r="BG60" s="36">
        <f t="shared" si="22"/>
        <v>0.82644061152489223</v>
      </c>
      <c r="BH60" s="36">
        <f t="shared" si="23"/>
        <v>5.6490792000903857E-3</v>
      </c>
      <c r="BI60" s="36">
        <f t="shared" si="24"/>
        <v>5.9780009564801527E-3</v>
      </c>
      <c r="BJ60" s="36">
        <f t="shared" si="25"/>
        <v>0.99435092079990961</v>
      </c>
      <c r="BK60" s="36">
        <f t="shared" si="26"/>
        <v>0.99402199904351984</v>
      </c>
    </row>
    <row r="61" spans="2:78" s="12" customFormat="1" ht="13.5" customHeight="1">
      <c r="B61" s="264"/>
      <c r="C61" s="321"/>
      <c r="D61" s="64" t="s">
        <v>135</v>
      </c>
      <c r="E61" s="94">
        <v>15</v>
      </c>
      <c r="F61" s="63">
        <v>0</v>
      </c>
      <c r="G61" s="61">
        <f t="shared" si="2"/>
        <v>0</v>
      </c>
      <c r="H61" s="63">
        <v>15</v>
      </c>
      <c r="I61" s="61">
        <f t="shared" si="3"/>
        <v>1</v>
      </c>
      <c r="J61" s="94">
        <v>45</v>
      </c>
      <c r="K61" s="63">
        <v>1</v>
      </c>
      <c r="L61" s="61">
        <f t="shared" si="4"/>
        <v>2.2222222222222223E-2</v>
      </c>
      <c r="M61" s="63">
        <v>44</v>
      </c>
      <c r="N61" s="61">
        <f t="shared" si="5"/>
        <v>0.97777777777777775</v>
      </c>
      <c r="O61" s="94">
        <v>2509</v>
      </c>
      <c r="P61" s="63">
        <v>43</v>
      </c>
      <c r="Q61" s="61">
        <f t="shared" si="6"/>
        <v>1.7138302112395375E-2</v>
      </c>
      <c r="R61" s="63">
        <v>2466</v>
      </c>
      <c r="S61" s="61">
        <f t="shared" si="7"/>
        <v>0.98286169788760458</v>
      </c>
      <c r="T61" s="94">
        <v>1976</v>
      </c>
      <c r="U61" s="63">
        <v>21</v>
      </c>
      <c r="V61" s="61">
        <f t="shared" si="8"/>
        <v>1.0627530364372469E-2</v>
      </c>
      <c r="W61" s="63">
        <v>1955</v>
      </c>
      <c r="X61" s="61">
        <f t="shared" si="9"/>
        <v>0.98937246963562753</v>
      </c>
      <c r="Y61" s="94">
        <v>1378</v>
      </c>
      <c r="Z61" s="63">
        <v>4</v>
      </c>
      <c r="AA61" s="61">
        <f t="shared" si="10"/>
        <v>2.9027576197387518E-3</v>
      </c>
      <c r="AB61" s="63">
        <v>1374</v>
      </c>
      <c r="AC61" s="61">
        <f t="shared" si="11"/>
        <v>0.99709724238026121</v>
      </c>
      <c r="AD61" s="94">
        <v>768</v>
      </c>
      <c r="AE61" s="63">
        <v>3</v>
      </c>
      <c r="AF61" s="61">
        <f t="shared" si="12"/>
        <v>3.90625E-3</v>
      </c>
      <c r="AG61" s="63">
        <v>765</v>
      </c>
      <c r="AH61" s="61">
        <f t="shared" si="13"/>
        <v>0.99609375</v>
      </c>
      <c r="AI61" s="94">
        <v>352</v>
      </c>
      <c r="AJ61" s="63">
        <v>2</v>
      </c>
      <c r="AK61" s="61">
        <f t="shared" si="14"/>
        <v>5.681818181818182E-3</v>
      </c>
      <c r="AL61" s="63">
        <v>350</v>
      </c>
      <c r="AM61" s="61">
        <f t="shared" si="15"/>
        <v>0.99431818181818177</v>
      </c>
      <c r="AN61" s="94">
        <f t="shared" si="16"/>
        <v>7043</v>
      </c>
      <c r="AO61" s="63">
        <f t="shared" si="53"/>
        <v>74</v>
      </c>
      <c r="AP61" s="61">
        <f t="shared" si="17"/>
        <v>1.0506886270055374E-2</v>
      </c>
      <c r="AQ61" s="62">
        <f t="shared" si="54"/>
        <v>6969</v>
      </c>
      <c r="AR61" s="61">
        <f t="shared" si="18"/>
        <v>0.98949311372994464</v>
      </c>
      <c r="AS61" s="90"/>
      <c r="AT61" s="264"/>
      <c r="AU61" s="321"/>
      <c r="AV61" s="11" t="s">
        <v>135</v>
      </c>
      <c r="AW61" s="204">
        <v>6476</v>
      </c>
      <c r="AX61" s="38">
        <v>62</v>
      </c>
      <c r="AY61" s="84">
        <v>9.5738109944410125E-3</v>
      </c>
      <c r="AZ61" s="38">
        <v>6414</v>
      </c>
      <c r="BA61" s="84">
        <v>0.99042618900555901</v>
      </c>
      <c r="BB61" s="53">
        <v>56</v>
      </c>
      <c r="BC61" s="32" t="s">
        <v>9</v>
      </c>
      <c r="BD61" s="36">
        <f t="shared" si="19"/>
        <v>0.19969742813918306</v>
      </c>
      <c r="BE61" s="36">
        <f t="shared" si="20"/>
        <v>0.2005072355661644</v>
      </c>
      <c r="BF61" s="36">
        <f t="shared" si="21"/>
        <v>0.80030257186081699</v>
      </c>
      <c r="BG61" s="36">
        <f t="shared" si="22"/>
        <v>0.79949276443383555</v>
      </c>
      <c r="BH61" s="36">
        <f t="shared" si="23"/>
        <v>3.2111756168359942E-2</v>
      </c>
      <c r="BI61" s="36">
        <f t="shared" si="24"/>
        <v>3.3697289156626509E-2</v>
      </c>
      <c r="BJ61" s="36">
        <f t="shared" si="25"/>
        <v>0.96788824383164007</v>
      </c>
      <c r="BK61" s="36">
        <f t="shared" si="26"/>
        <v>0.96630271084337349</v>
      </c>
    </row>
    <row r="62" spans="2:78" s="12" customFormat="1" ht="13.5" customHeight="1">
      <c r="B62" s="265"/>
      <c r="C62" s="322"/>
      <c r="D62" s="70" t="s">
        <v>67</v>
      </c>
      <c r="E62" s="95">
        <v>26</v>
      </c>
      <c r="F62" s="69">
        <v>0</v>
      </c>
      <c r="G62" s="13">
        <f t="shared" si="2"/>
        <v>0</v>
      </c>
      <c r="H62" s="69">
        <v>26</v>
      </c>
      <c r="I62" s="13">
        <f t="shared" si="3"/>
        <v>1</v>
      </c>
      <c r="J62" s="95">
        <v>105</v>
      </c>
      <c r="K62" s="69">
        <v>6</v>
      </c>
      <c r="L62" s="13">
        <f t="shared" si="4"/>
        <v>5.7142857142857141E-2</v>
      </c>
      <c r="M62" s="69">
        <v>99</v>
      </c>
      <c r="N62" s="13">
        <f t="shared" si="5"/>
        <v>0.94285714285714284</v>
      </c>
      <c r="O62" s="95">
        <v>4686</v>
      </c>
      <c r="P62" s="69">
        <v>310</v>
      </c>
      <c r="Q62" s="13">
        <f t="shared" si="6"/>
        <v>6.615450277422108E-2</v>
      </c>
      <c r="R62" s="69">
        <v>4376</v>
      </c>
      <c r="S62" s="13">
        <f t="shared" si="7"/>
        <v>0.93384549722577892</v>
      </c>
      <c r="T62" s="95">
        <v>3905</v>
      </c>
      <c r="U62" s="69">
        <v>253</v>
      </c>
      <c r="V62" s="13">
        <f t="shared" si="8"/>
        <v>6.4788732394366194E-2</v>
      </c>
      <c r="W62" s="69">
        <v>3652</v>
      </c>
      <c r="X62" s="13">
        <f t="shared" si="9"/>
        <v>0.93521126760563378</v>
      </c>
      <c r="Y62" s="95">
        <v>2582</v>
      </c>
      <c r="Z62" s="69">
        <v>122</v>
      </c>
      <c r="AA62" s="13">
        <f t="shared" si="10"/>
        <v>4.7250193648334625E-2</v>
      </c>
      <c r="AB62" s="69">
        <v>2460</v>
      </c>
      <c r="AC62" s="13">
        <f t="shared" si="11"/>
        <v>0.9527498063516654</v>
      </c>
      <c r="AD62" s="95">
        <v>1364</v>
      </c>
      <c r="AE62" s="69">
        <v>42</v>
      </c>
      <c r="AF62" s="13">
        <f t="shared" si="12"/>
        <v>3.0791788856304986E-2</v>
      </c>
      <c r="AG62" s="69">
        <v>1322</v>
      </c>
      <c r="AH62" s="13">
        <f t="shared" si="13"/>
        <v>0.96920821114369504</v>
      </c>
      <c r="AI62" s="95">
        <v>533</v>
      </c>
      <c r="AJ62" s="69">
        <v>10</v>
      </c>
      <c r="AK62" s="13">
        <f t="shared" si="14"/>
        <v>1.8761726078799251E-2</v>
      </c>
      <c r="AL62" s="69">
        <v>523</v>
      </c>
      <c r="AM62" s="13">
        <f t="shared" si="15"/>
        <v>0.98123827392120078</v>
      </c>
      <c r="AN62" s="95">
        <f t="shared" si="16"/>
        <v>13201</v>
      </c>
      <c r="AO62" s="69">
        <f t="shared" si="53"/>
        <v>743</v>
      </c>
      <c r="AP62" s="13">
        <f t="shared" si="17"/>
        <v>5.628361487766078E-2</v>
      </c>
      <c r="AQ62" s="33">
        <f t="shared" si="54"/>
        <v>12458</v>
      </c>
      <c r="AR62" s="13">
        <f t="shared" si="18"/>
        <v>0.94371638512233924</v>
      </c>
      <c r="AS62" s="90"/>
      <c r="AT62" s="265"/>
      <c r="AU62" s="322"/>
      <c r="AV62" s="147" t="s">
        <v>67</v>
      </c>
      <c r="AW62" s="204">
        <v>12448</v>
      </c>
      <c r="AX62" s="38">
        <v>701</v>
      </c>
      <c r="AY62" s="84">
        <v>5.6314267352185088E-2</v>
      </c>
      <c r="AZ62" s="38">
        <v>11747</v>
      </c>
      <c r="BA62" s="84">
        <v>0.94368573264781486</v>
      </c>
      <c r="BB62" s="53">
        <v>57</v>
      </c>
      <c r="BC62" s="32" t="s">
        <v>43</v>
      </c>
      <c r="BD62" s="36">
        <f t="shared" si="19"/>
        <v>0.19778801843317972</v>
      </c>
      <c r="BE62" s="36">
        <f t="shared" si="20"/>
        <v>0.18840579710144928</v>
      </c>
      <c r="BF62" s="36">
        <f t="shared" si="21"/>
        <v>0.80221198156682028</v>
      </c>
      <c r="BG62" s="36">
        <f t="shared" si="22"/>
        <v>0.81159420289855078</v>
      </c>
      <c r="BH62" s="36">
        <f t="shared" si="23"/>
        <v>2.7846705266060104E-2</v>
      </c>
      <c r="BI62" s="36">
        <f t="shared" si="24"/>
        <v>4.0738569753810079E-2</v>
      </c>
      <c r="BJ62" s="36">
        <f t="shared" si="25"/>
        <v>0.97215329473393985</v>
      </c>
      <c r="BK62" s="36">
        <f t="shared" si="26"/>
        <v>0.95926143024618993</v>
      </c>
    </row>
    <row r="63" spans="2:78" s="12" customFormat="1" ht="13.5" customHeight="1">
      <c r="B63" s="263">
        <v>20</v>
      </c>
      <c r="C63" s="320" t="s">
        <v>111</v>
      </c>
      <c r="D63" s="74" t="s">
        <v>134</v>
      </c>
      <c r="E63" s="93">
        <v>20</v>
      </c>
      <c r="F63" s="73">
        <v>2</v>
      </c>
      <c r="G63" s="71">
        <f t="shared" si="2"/>
        <v>0.1</v>
      </c>
      <c r="H63" s="73">
        <v>18</v>
      </c>
      <c r="I63" s="71">
        <f t="shared" si="3"/>
        <v>0.9</v>
      </c>
      <c r="J63" s="93">
        <v>69</v>
      </c>
      <c r="K63" s="73">
        <v>6</v>
      </c>
      <c r="L63" s="71">
        <f t="shared" si="4"/>
        <v>8.6956521739130432E-2</v>
      </c>
      <c r="M63" s="73">
        <v>63</v>
      </c>
      <c r="N63" s="71">
        <f t="shared" si="5"/>
        <v>0.91304347826086951</v>
      </c>
      <c r="O63" s="93">
        <v>4985</v>
      </c>
      <c r="P63" s="73">
        <v>945</v>
      </c>
      <c r="Q63" s="71">
        <f t="shared" si="6"/>
        <v>0.18956870611835505</v>
      </c>
      <c r="R63" s="73">
        <v>4040</v>
      </c>
      <c r="S63" s="71">
        <f t="shared" si="7"/>
        <v>0.81043129388164492</v>
      </c>
      <c r="T63" s="93">
        <v>4020</v>
      </c>
      <c r="U63" s="73">
        <v>699</v>
      </c>
      <c r="V63" s="71">
        <f t="shared" si="8"/>
        <v>0.17388059701492536</v>
      </c>
      <c r="W63" s="73">
        <v>3321</v>
      </c>
      <c r="X63" s="71">
        <f t="shared" si="9"/>
        <v>0.82611940298507458</v>
      </c>
      <c r="Y63" s="93">
        <v>2411</v>
      </c>
      <c r="Z63" s="73">
        <v>359</v>
      </c>
      <c r="AA63" s="71">
        <f t="shared" si="10"/>
        <v>0.14890087100788055</v>
      </c>
      <c r="AB63" s="73">
        <v>2052</v>
      </c>
      <c r="AC63" s="71">
        <f t="shared" si="11"/>
        <v>0.85109912899211948</v>
      </c>
      <c r="AD63" s="93">
        <v>1024</v>
      </c>
      <c r="AE63" s="73">
        <v>126</v>
      </c>
      <c r="AF63" s="71">
        <f t="shared" si="12"/>
        <v>0.123046875</v>
      </c>
      <c r="AG63" s="73">
        <v>898</v>
      </c>
      <c r="AH63" s="71">
        <f t="shared" si="13"/>
        <v>0.876953125</v>
      </c>
      <c r="AI63" s="93">
        <v>326</v>
      </c>
      <c r="AJ63" s="73">
        <v>18</v>
      </c>
      <c r="AK63" s="71">
        <f t="shared" si="14"/>
        <v>5.5214723926380369E-2</v>
      </c>
      <c r="AL63" s="73">
        <v>308</v>
      </c>
      <c r="AM63" s="71">
        <f t="shared" si="15"/>
        <v>0.94478527607361962</v>
      </c>
      <c r="AN63" s="93">
        <f t="shared" si="16"/>
        <v>12855</v>
      </c>
      <c r="AO63" s="73">
        <f t="shared" si="53"/>
        <v>2155</v>
      </c>
      <c r="AP63" s="71">
        <f t="shared" si="17"/>
        <v>0.1676390509529366</v>
      </c>
      <c r="AQ63" s="72">
        <f t="shared" si="54"/>
        <v>10700</v>
      </c>
      <c r="AR63" s="71">
        <f t="shared" si="18"/>
        <v>0.83236094904706337</v>
      </c>
      <c r="AS63" s="90"/>
      <c r="AT63" s="263">
        <v>20</v>
      </c>
      <c r="AU63" s="320" t="s">
        <v>111</v>
      </c>
      <c r="AV63" s="11" t="s">
        <v>134</v>
      </c>
      <c r="AW63" s="204">
        <v>12064</v>
      </c>
      <c r="AX63" s="38">
        <v>2072</v>
      </c>
      <c r="AY63" s="84">
        <v>0.17175066312997347</v>
      </c>
      <c r="AZ63" s="38">
        <v>9992</v>
      </c>
      <c r="BA63" s="84">
        <v>0.82824933687002655</v>
      </c>
      <c r="BB63" s="53">
        <v>58</v>
      </c>
      <c r="BC63" s="32" t="s">
        <v>25</v>
      </c>
      <c r="BD63" s="36">
        <f t="shared" si="19"/>
        <v>0.28035248041775457</v>
      </c>
      <c r="BE63" s="36">
        <f t="shared" si="20"/>
        <v>0.27186512118018968</v>
      </c>
      <c r="BF63" s="36">
        <f t="shared" si="21"/>
        <v>0.71964751958224538</v>
      </c>
      <c r="BG63" s="36">
        <f t="shared" si="22"/>
        <v>0.72813487881981032</v>
      </c>
      <c r="BH63" s="36">
        <f t="shared" si="23"/>
        <v>3.1521242576518956E-2</v>
      </c>
      <c r="BI63" s="36">
        <f t="shared" si="24"/>
        <v>2.577441475526129E-2</v>
      </c>
      <c r="BJ63" s="36">
        <f t="shared" si="25"/>
        <v>0.968478757423481</v>
      </c>
      <c r="BK63" s="36">
        <f t="shared" si="26"/>
        <v>0.97422558524473868</v>
      </c>
    </row>
    <row r="64" spans="2:78" s="12" customFormat="1" ht="13.5" customHeight="1">
      <c r="B64" s="264"/>
      <c r="C64" s="321"/>
      <c r="D64" s="64" t="s">
        <v>135</v>
      </c>
      <c r="E64" s="94">
        <v>18</v>
      </c>
      <c r="F64" s="63">
        <v>2</v>
      </c>
      <c r="G64" s="61">
        <f t="shared" si="2"/>
        <v>0.1111111111111111</v>
      </c>
      <c r="H64" s="63">
        <v>16</v>
      </c>
      <c r="I64" s="61">
        <f t="shared" si="3"/>
        <v>0.88888888888888884</v>
      </c>
      <c r="J64" s="94">
        <v>41</v>
      </c>
      <c r="K64" s="63">
        <v>1</v>
      </c>
      <c r="L64" s="61">
        <f t="shared" si="4"/>
        <v>2.4390243902439025E-2</v>
      </c>
      <c r="M64" s="63">
        <v>40</v>
      </c>
      <c r="N64" s="61">
        <f t="shared" si="5"/>
        <v>0.97560975609756095</v>
      </c>
      <c r="O64" s="94">
        <v>3291</v>
      </c>
      <c r="P64" s="63">
        <v>71</v>
      </c>
      <c r="Q64" s="61">
        <f t="shared" si="6"/>
        <v>2.1573989668793678E-2</v>
      </c>
      <c r="R64" s="63">
        <v>3220</v>
      </c>
      <c r="S64" s="61">
        <f t="shared" si="7"/>
        <v>0.97842601033120635</v>
      </c>
      <c r="T64" s="94">
        <v>2452</v>
      </c>
      <c r="U64" s="63">
        <v>56</v>
      </c>
      <c r="V64" s="61">
        <f t="shared" si="8"/>
        <v>2.2838499184339316E-2</v>
      </c>
      <c r="W64" s="63">
        <v>2396</v>
      </c>
      <c r="X64" s="61">
        <f t="shared" si="9"/>
        <v>0.97716150081566067</v>
      </c>
      <c r="Y64" s="94">
        <v>1787</v>
      </c>
      <c r="Z64" s="63">
        <v>29</v>
      </c>
      <c r="AA64" s="61">
        <f t="shared" si="10"/>
        <v>1.6228315612758813E-2</v>
      </c>
      <c r="AB64" s="63">
        <v>1758</v>
      </c>
      <c r="AC64" s="61">
        <f t="shared" si="11"/>
        <v>0.98377168438724116</v>
      </c>
      <c r="AD64" s="94">
        <v>1056</v>
      </c>
      <c r="AE64" s="63">
        <v>13</v>
      </c>
      <c r="AF64" s="61">
        <f t="shared" si="12"/>
        <v>1.231060606060606E-2</v>
      </c>
      <c r="AG64" s="63">
        <v>1043</v>
      </c>
      <c r="AH64" s="61">
        <f t="shared" si="13"/>
        <v>0.98768939393939392</v>
      </c>
      <c r="AI64" s="94">
        <v>524</v>
      </c>
      <c r="AJ64" s="63">
        <v>3</v>
      </c>
      <c r="AK64" s="61">
        <f t="shared" si="14"/>
        <v>5.7251908396946565E-3</v>
      </c>
      <c r="AL64" s="63">
        <v>521</v>
      </c>
      <c r="AM64" s="61">
        <f t="shared" si="15"/>
        <v>0.99427480916030531</v>
      </c>
      <c r="AN64" s="94">
        <f t="shared" si="16"/>
        <v>9169</v>
      </c>
      <c r="AO64" s="63">
        <f t="shared" si="53"/>
        <v>175</v>
      </c>
      <c r="AP64" s="61">
        <f t="shared" si="17"/>
        <v>1.9086050823426765E-2</v>
      </c>
      <c r="AQ64" s="62">
        <f t="shared" si="54"/>
        <v>8994</v>
      </c>
      <c r="AR64" s="61">
        <f t="shared" si="18"/>
        <v>0.98091394917657326</v>
      </c>
      <c r="AS64" s="90"/>
      <c r="AT64" s="264"/>
      <c r="AU64" s="321"/>
      <c r="AV64" s="11" t="s">
        <v>135</v>
      </c>
      <c r="AW64" s="204">
        <v>8494</v>
      </c>
      <c r="AX64" s="38">
        <v>168</v>
      </c>
      <c r="AY64" s="84">
        <v>1.9778667294560865E-2</v>
      </c>
      <c r="AZ64" s="38">
        <v>8326</v>
      </c>
      <c r="BA64" s="84">
        <v>0.9802213327054391</v>
      </c>
      <c r="BB64" s="53">
        <v>59</v>
      </c>
      <c r="BC64" s="32" t="s">
        <v>20</v>
      </c>
      <c r="BD64" s="36">
        <f t="shared" si="19"/>
        <v>0.22682872435325602</v>
      </c>
      <c r="BE64" s="36">
        <f t="shared" si="20"/>
        <v>0.22188277087033748</v>
      </c>
      <c r="BF64" s="36">
        <f t="shared" si="21"/>
        <v>0.77317127564674393</v>
      </c>
      <c r="BG64" s="36">
        <f t="shared" si="22"/>
        <v>0.77811722912966252</v>
      </c>
      <c r="BH64" s="36">
        <f t="shared" si="23"/>
        <v>1.092896174863388E-2</v>
      </c>
      <c r="BI64" s="36">
        <f t="shared" si="24"/>
        <v>1.1963641224435237E-2</v>
      </c>
      <c r="BJ64" s="36">
        <f t="shared" si="25"/>
        <v>0.98907103825136611</v>
      </c>
      <c r="BK64" s="36">
        <f t="shared" si="26"/>
        <v>0.98803635877556473</v>
      </c>
    </row>
    <row r="65" spans="2:63" s="12" customFormat="1" ht="13.5" customHeight="1">
      <c r="B65" s="265"/>
      <c r="C65" s="322"/>
      <c r="D65" s="58" t="s">
        <v>67</v>
      </c>
      <c r="E65" s="97">
        <v>38</v>
      </c>
      <c r="F65" s="57">
        <v>4</v>
      </c>
      <c r="G65" s="55">
        <f t="shared" si="2"/>
        <v>0.10526315789473684</v>
      </c>
      <c r="H65" s="57">
        <v>34</v>
      </c>
      <c r="I65" s="55">
        <f t="shared" si="3"/>
        <v>0.89473684210526316</v>
      </c>
      <c r="J65" s="97">
        <v>110</v>
      </c>
      <c r="K65" s="57">
        <v>7</v>
      </c>
      <c r="L65" s="55">
        <f t="shared" si="4"/>
        <v>6.363636363636363E-2</v>
      </c>
      <c r="M65" s="57">
        <v>103</v>
      </c>
      <c r="N65" s="55">
        <f t="shared" si="5"/>
        <v>0.9363636363636364</v>
      </c>
      <c r="O65" s="97">
        <v>8276</v>
      </c>
      <c r="P65" s="57">
        <v>1016</v>
      </c>
      <c r="Q65" s="55">
        <f t="shared" si="6"/>
        <v>0.12276462058965684</v>
      </c>
      <c r="R65" s="57">
        <v>7260</v>
      </c>
      <c r="S65" s="55">
        <f t="shared" si="7"/>
        <v>0.87723537941034313</v>
      </c>
      <c r="T65" s="97">
        <v>6472</v>
      </c>
      <c r="U65" s="57">
        <v>755</v>
      </c>
      <c r="V65" s="55">
        <f t="shared" si="8"/>
        <v>0.11665636588380716</v>
      </c>
      <c r="W65" s="57">
        <v>5717</v>
      </c>
      <c r="X65" s="55">
        <f t="shared" si="9"/>
        <v>0.88334363411619288</v>
      </c>
      <c r="Y65" s="97">
        <v>4198</v>
      </c>
      <c r="Z65" s="57">
        <v>388</v>
      </c>
      <c r="AA65" s="55">
        <f t="shared" si="10"/>
        <v>9.2424964268699381E-2</v>
      </c>
      <c r="AB65" s="57">
        <v>3810</v>
      </c>
      <c r="AC65" s="55">
        <f t="shared" si="11"/>
        <v>0.90757503573130061</v>
      </c>
      <c r="AD65" s="97">
        <v>2080</v>
      </c>
      <c r="AE65" s="57">
        <v>139</v>
      </c>
      <c r="AF65" s="55">
        <f t="shared" si="12"/>
        <v>6.6826923076923075E-2</v>
      </c>
      <c r="AG65" s="57">
        <v>1941</v>
      </c>
      <c r="AH65" s="55">
        <f t="shared" si="13"/>
        <v>0.93317307692307694</v>
      </c>
      <c r="AI65" s="97">
        <v>850</v>
      </c>
      <c r="AJ65" s="57">
        <v>21</v>
      </c>
      <c r="AK65" s="55">
        <f t="shared" si="14"/>
        <v>2.4705882352941175E-2</v>
      </c>
      <c r="AL65" s="57">
        <v>829</v>
      </c>
      <c r="AM65" s="55">
        <f t="shared" si="15"/>
        <v>0.97529411764705887</v>
      </c>
      <c r="AN65" s="97">
        <f t="shared" si="16"/>
        <v>22024</v>
      </c>
      <c r="AO65" s="57">
        <f t="shared" si="53"/>
        <v>2330</v>
      </c>
      <c r="AP65" s="55">
        <f t="shared" si="17"/>
        <v>0.1057936796222303</v>
      </c>
      <c r="AQ65" s="56">
        <f t="shared" si="54"/>
        <v>19694</v>
      </c>
      <c r="AR65" s="55">
        <f t="shared" si="18"/>
        <v>0.8942063203777697</v>
      </c>
      <c r="AS65" s="90"/>
      <c r="AT65" s="265"/>
      <c r="AU65" s="322"/>
      <c r="AV65" s="147" t="s">
        <v>67</v>
      </c>
      <c r="AW65" s="204">
        <v>20558</v>
      </c>
      <c r="AX65" s="38">
        <v>2240</v>
      </c>
      <c r="AY65" s="84">
        <v>0.10896001556571651</v>
      </c>
      <c r="AZ65" s="38">
        <v>18318</v>
      </c>
      <c r="BA65" s="84">
        <v>0.89103998443428345</v>
      </c>
      <c r="BB65" s="53">
        <v>60</v>
      </c>
      <c r="BC65" s="32" t="s">
        <v>44</v>
      </c>
      <c r="BD65" s="36">
        <f t="shared" si="19"/>
        <v>0.16025641025641027</v>
      </c>
      <c r="BE65" s="36">
        <f t="shared" si="20"/>
        <v>0.16042361247303394</v>
      </c>
      <c r="BF65" s="36">
        <f t="shared" si="21"/>
        <v>0.83974358974358976</v>
      </c>
      <c r="BG65" s="36">
        <f t="shared" si="22"/>
        <v>0.83957638752696606</v>
      </c>
      <c r="BH65" s="36">
        <f t="shared" si="23"/>
        <v>1.3417009305345163E-2</v>
      </c>
      <c r="BI65" s="36">
        <f t="shared" si="24"/>
        <v>1.6155088852988692E-2</v>
      </c>
      <c r="BJ65" s="36">
        <f t="shared" si="25"/>
        <v>0.98658299069465483</v>
      </c>
      <c r="BK65" s="36">
        <f t="shared" si="26"/>
        <v>0.98384491114701134</v>
      </c>
    </row>
    <row r="66" spans="2:63" s="12" customFormat="1" ht="13.5" customHeight="1">
      <c r="B66" s="263">
        <v>21</v>
      </c>
      <c r="C66" s="320" t="s">
        <v>112</v>
      </c>
      <c r="D66" s="74" t="s">
        <v>134</v>
      </c>
      <c r="E66" s="93">
        <v>22</v>
      </c>
      <c r="F66" s="73">
        <v>1</v>
      </c>
      <c r="G66" s="71">
        <f t="shared" si="2"/>
        <v>4.5454545454545456E-2</v>
      </c>
      <c r="H66" s="73">
        <v>21</v>
      </c>
      <c r="I66" s="71">
        <f t="shared" si="3"/>
        <v>0.95454545454545459</v>
      </c>
      <c r="J66" s="93">
        <v>48</v>
      </c>
      <c r="K66" s="73">
        <v>5</v>
      </c>
      <c r="L66" s="71">
        <f t="shared" si="4"/>
        <v>0.10416666666666667</v>
      </c>
      <c r="M66" s="73">
        <v>43</v>
      </c>
      <c r="N66" s="71">
        <f t="shared" si="5"/>
        <v>0.89583333333333337</v>
      </c>
      <c r="O66" s="93">
        <v>3028</v>
      </c>
      <c r="P66" s="73">
        <v>546</v>
      </c>
      <c r="Q66" s="71">
        <f t="shared" si="6"/>
        <v>0.18031704095112286</v>
      </c>
      <c r="R66" s="73">
        <v>2482</v>
      </c>
      <c r="S66" s="71">
        <f t="shared" si="7"/>
        <v>0.81968295904887711</v>
      </c>
      <c r="T66" s="93">
        <v>2773</v>
      </c>
      <c r="U66" s="73">
        <v>474</v>
      </c>
      <c r="V66" s="71">
        <f t="shared" si="8"/>
        <v>0.1709340064911648</v>
      </c>
      <c r="W66" s="73">
        <v>2299</v>
      </c>
      <c r="X66" s="71">
        <f t="shared" si="9"/>
        <v>0.82906599350883514</v>
      </c>
      <c r="Y66" s="93">
        <v>1686</v>
      </c>
      <c r="Z66" s="73">
        <v>247</v>
      </c>
      <c r="AA66" s="71">
        <f t="shared" si="10"/>
        <v>0.1465005931198102</v>
      </c>
      <c r="AB66" s="73">
        <v>1439</v>
      </c>
      <c r="AC66" s="71">
        <f t="shared" si="11"/>
        <v>0.85349940688018977</v>
      </c>
      <c r="AD66" s="93">
        <v>670</v>
      </c>
      <c r="AE66" s="73">
        <v>75</v>
      </c>
      <c r="AF66" s="71">
        <f t="shared" si="12"/>
        <v>0.11194029850746269</v>
      </c>
      <c r="AG66" s="73">
        <v>595</v>
      </c>
      <c r="AH66" s="71">
        <f t="shared" si="13"/>
        <v>0.88805970149253732</v>
      </c>
      <c r="AI66" s="93">
        <v>169</v>
      </c>
      <c r="AJ66" s="73">
        <v>8</v>
      </c>
      <c r="AK66" s="71">
        <f t="shared" si="14"/>
        <v>4.7337278106508875E-2</v>
      </c>
      <c r="AL66" s="73">
        <v>161</v>
      </c>
      <c r="AM66" s="71">
        <f t="shared" si="15"/>
        <v>0.9526627218934911</v>
      </c>
      <c r="AN66" s="93">
        <f t="shared" si="16"/>
        <v>8396</v>
      </c>
      <c r="AO66" s="73">
        <f t="shared" si="53"/>
        <v>1356</v>
      </c>
      <c r="AP66" s="71">
        <f t="shared" si="17"/>
        <v>0.16150547879942831</v>
      </c>
      <c r="AQ66" s="72">
        <f t="shared" si="54"/>
        <v>7040</v>
      </c>
      <c r="AR66" s="71">
        <f t="shared" si="18"/>
        <v>0.83849452120057166</v>
      </c>
      <c r="AS66" s="90"/>
      <c r="AT66" s="263">
        <v>21</v>
      </c>
      <c r="AU66" s="320" t="s">
        <v>112</v>
      </c>
      <c r="AV66" s="11" t="s">
        <v>134</v>
      </c>
      <c r="AW66" s="204">
        <v>7882</v>
      </c>
      <c r="AX66" s="38">
        <v>1257</v>
      </c>
      <c r="AY66" s="84">
        <v>0.15947729002791169</v>
      </c>
      <c r="AZ66" s="38">
        <v>6625</v>
      </c>
      <c r="BA66" s="84">
        <v>0.84052270997208833</v>
      </c>
      <c r="BB66" s="53">
        <v>61</v>
      </c>
      <c r="BC66" s="32" t="s">
        <v>16</v>
      </c>
      <c r="BD66" s="36">
        <f t="shared" si="19"/>
        <v>0.20913315821378056</v>
      </c>
      <c r="BE66" s="36">
        <f t="shared" si="20"/>
        <v>0.20484822013540074</v>
      </c>
      <c r="BF66" s="36">
        <f t="shared" si="21"/>
        <v>0.79086684178621947</v>
      </c>
      <c r="BG66" s="36">
        <f t="shared" si="22"/>
        <v>0.79515177986459928</v>
      </c>
      <c r="BH66" s="36">
        <f t="shared" si="23"/>
        <v>1.0752688172043012E-2</v>
      </c>
      <c r="BI66" s="36">
        <f t="shared" si="24"/>
        <v>9.6074663738676923E-3</v>
      </c>
      <c r="BJ66" s="36">
        <f t="shared" si="25"/>
        <v>0.989247311827957</v>
      </c>
      <c r="BK66" s="36">
        <f t="shared" si="26"/>
        <v>0.99039253362613233</v>
      </c>
    </row>
    <row r="67" spans="2:63" s="12" customFormat="1" ht="13.5" customHeight="1">
      <c r="B67" s="264"/>
      <c r="C67" s="321"/>
      <c r="D67" s="64" t="s">
        <v>135</v>
      </c>
      <c r="E67" s="94">
        <v>9</v>
      </c>
      <c r="F67" s="63">
        <v>0</v>
      </c>
      <c r="G67" s="61">
        <f t="shared" si="2"/>
        <v>0</v>
      </c>
      <c r="H67" s="63">
        <v>9</v>
      </c>
      <c r="I67" s="61">
        <f t="shared" si="3"/>
        <v>1</v>
      </c>
      <c r="J67" s="94">
        <v>32</v>
      </c>
      <c r="K67" s="63">
        <v>0</v>
      </c>
      <c r="L67" s="61">
        <f t="shared" si="4"/>
        <v>0</v>
      </c>
      <c r="M67" s="63">
        <v>32</v>
      </c>
      <c r="N67" s="61">
        <f t="shared" si="5"/>
        <v>1</v>
      </c>
      <c r="O67" s="94">
        <v>2029</v>
      </c>
      <c r="P67" s="63">
        <v>37</v>
      </c>
      <c r="Q67" s="61">
        <f t="shared" si="6"/>
        <v>1.8235584031542632E-2</v>
      </c>
      <c r="R67" s="63">
        <v>1992</v>
      </c>
      <c r="S67" s="61">
        <f t="shared" si="7"/>
        <v>0.98176441596845732</v>
      </c>
      <c r="T67" s="94">
        <v>1659</v>
      </c>
      <c r="U67" s="63">
        <v>37</v>
      </c>
      <c r="V67" s="61">
        <f t="shared" si="8"/>
        <v>2.2302591922845089E-2</v>
      </c>
      <c r="W67" s="63">
        <v>1622</v>
      </c>
      <c r="X67" s="61">
        <f t="shared" si="9"/>
        <v>0.97769740807715488</v>
      </c>
      <c r="Y67" s="94">
        <v>1248</v>
      </c>
      <c r="Z67" s="63">
        <v>16</v>
      </c>
      <c r="AA67" s="61">
        <f t="shared" si="10"/>
        <v>1.282051282051282E-2</v>
      </c>
      <c r="AB67" s="63">
        <v>1232</v>
      </c>
      <c r="AC67" s="61">
        <f t="shared" si="11"/>
        <v>0.98717948717948723</v>
      </c>
      <c r="AD67" s="94">
        <v>686</v>
      </c>
      <c r="AE67" s="63">
        <v>3</v>
      </c>
      <c r="AF67" s="61">
        <f t="shared" si="12"/>
        <v>4.3731778425655978E-3</v>
      </c>
      <c r="AG67" s="63">
        <v>683</v>
      </c>
      <c r="AH67" s="61">
        <f t="shared" si="13"/>
        <v>0.99562682215743437</v>
      </c>
      <c r="AI67" s="94">
        <v>289</v>
      </c>
      <c r="AJ67" s="63">
        <v>1</v>
      </c>
      <c r="AK67" s="61">
        <f t="shared" si="14"/>
        <v>3.4602076124567475E-3</v>
      </c>
      <c r="AL67" s="63">
        <v>288</v>
      </c>
      <c r="AM67" s="61">
        <f t="shared" si="15"/>
        <v>0.9965397923875432</v>
      </c>
      <c r="AN67" s="94">
        <f t="shared" si="16"/>
        <v>5952</v>
      </c>
      <c r="AO67" s="63">
        <f t="shared" si="53"/>
        <v>94</v>
      </c>
      <c r="AP67" s="61">
        <f t="shared" si="17"/>
        <v>1.5793010752688172E-2</v>
      </c>
      <c r="AQ67" s="62">
        <f t="shared" si="54"/>
        <v>5858</v>
      </c>
      <c r="AR67" s="61">
        <f t="shared" si="18"/>
        <v>0.98420698924731187</v>
      </c>
      <c r="AS67" s="90"/>
      <c r="AT67" s="264"/>
      <c r="AU67" s="321"/>
      <c r="AV67" s="11" t="s">
        <v>135</v>
      </c>
      <c r="AW67" s="204">
        <v>5589</v>
      </c>
      <c r="AX67" s="38">
        <v>108</v>
      </c>
      <c r="AY67" s="84">
        <v>1.932367149758454E-2</v>
      </c>
      <c r="AZ67" s="38">
        <v>5481</v>
      </c>
      <c r="BA67" s="84">
        <v>0.98067632850241548</v>
      </c>
      <c r="BB67" s="53">
        <v>62</v>
      </c>
      <c r="BC67" s="32" t="s">
        <v>17</v>
      </c>
      <c r="BD67" s="36">
        <f t="shared" si="19"/>
        <v>0.13003206270039189</v>
      </c>
      <c r="BE67" s="36">
        <f t="shared" si="20"/>
        <v>0.12708173200102485</v>
      </c>
      <c r="BF67" s="36">
        <f t="shared" si="21"/>
        <v>0.86996793729960809</v>
      </c>
      <c r="BG67" s="36">
        <f t="shared" si="22"/>
        <v>0.87291826799897509</v>
      </c>
      <c r="BH67" s="36">
        <f t="shared" si="23"/>
        <v>7.9018506966105212E-3</v>
      </c>
      <c r="BI67" s="36">
        <f t="shared" si="24"/>
        <v>6.8950657185951301E-3</v>
      </c>
      <c r="BJ67" s="36">
        <f t="shared" si="25"/>
        <v>0.99209814930338946</v>
      </c>
      <c r="BK67" s="36">
        <f t="shared" si="26"/>
        <v>0.99310493428140489</v>
      </c>
    </row>
    <row r="68" spans="2:63" s="12" customFormat="1" ht="13.5" customHeight="1">
      <c r="B68" s="265"/>
      <c r="C68" s="322"/>
      <c r="D68" s="70" t="s">
        <v>67</v>
      </c>
      <c r="E68" s="95">
        <v>31</v>
      </c>
      <c r="F68" s="69">
        <v>1</v>
      </c>
      <c r="G68" s="13">
        <f t="shared" si="2"/>
        <v>3.2258064516129031E-2</v>
      </c>
      <c r="H68" s="69">
        <v>30</v>
      </c>
      <c r="I68" s="13">
        <f t="shared" si="3"/>
        <v>0.967741935483871</v>
      </c>
      <c r="J68" s="95">
        <v>80</v>
      </c>
      <c r="K68" s="69">
        <v>5</v>
      </c>
      <c r="L68" s="13">
        <f t="shared" si="4"/>
        <v>6.25E-2</v>
      </c>
      <c r="M68" s="69">
        <v>75</v>
      </c>
      <c r="N68" s="13">
        <f t="shared" si="5"/>
        <v>0.9375</v>
      </c>
      <c r="O68" s="95">
        <v>5057</v>
      </c>
      <c r="P68" s="69">
        <v>583</v>
      </c>
      <c r="Q68" s="13">
        <f t="shared" si="6"/>
        <v>0.11528574253509986</v>
      </c>
      <c r="R68" s="69">
        <v>4474</v>
      </c>
      <c r="S68" s="13">
        <f t="shared" si="7"/>
        <v>0.88471425746490018</v>
      </c>
      <c r="T68" s="95">
        <v>4432</v>
      </c>
      <c r="U68" s="69">
        <v>511</v>
      </c>
      <c r="V68" s="13">
        <f t="shared" si="8"/>
        <v>0.11529783393501805</v>
      </c>
      <c r="W68" s="69">
        <v>3921</v>
      </c>
      <c r="X68" s="13">
        <f t="shared" si="9"/>
        <v>0.88470216606498198</v>
      </c>
      <c r="Y68" s="95">
        <v>2934</v>
      </c>
      <c r="Z68" s="69">
        <v>263</v>
      </c>
      <c r="AA68" s="13">
        <f t="shared" si="10"/>
        <v>8.9638718473074308E-2</v>
      </c>
      <c r="AB68" s="69">
        <v>2671</v>
      </c>
      <c r="AC68" s="13">
        <f t="shared" si="11"/>
        <v>0.91036128152692575</v>
      </c>
      <c r="AD68" s="95">
        <v>1356</v>
      </c>
      <c r="AE68" s="69">
        <v>78</v>
      </c>
      <c r="AF68" s="13">
        <f t="shared" si="12"/>
        <v>5.7522123893805309E-2</v>
      </c>
      <c r="AG68" s="69">
        <v>1278</v>
      </c>
      <c r="AH68" s="13">
        <f t="shared" si="13"/>
        <v>0.94247787610619471</v>
      </c>
      <c r="AI68" s="95">
        <v>458</v>
      </c>
      <c r="AJ68" s="69">
        <v>9</v>
      </c>
      <c r="AK68" s="13">
        <f t="shared" si="14"/>
        <v>1.9650655021834062E-2</v>
      </c>
      <c r="AL68" s="69">
        <v>449</v>
      </c>
      <c r="AM68" s="13">
        <f t="shared" si="15"/>
        <v>0.98034934497816595</v>
      </c>
      <c r="AN68" s="95">
        <f t="shared" si="16"/>
        <v>14348</v>
      </c>
      <c r="AO68" s="69">
        <f t="shared" si="53"/>
        <v>1450</v>
      </c>
      <c r="AP68" s="13">
        <f t="shared" si="17"/>
        <v>0.10105938109841092</v>
      </c>
      <c r="AQ68" s="33">
        <f t="shared" si="54"/>
        <v>12898</v>
      </c>
      <c r="AR68" s="13">
        <f t="shared" si="18"/>
        <v>0.89894061890158905</v>
      </c>
      <c r="AS68" s="90"/>
      <c r="AT68" s="265"/>
      <c r="AU68" s="322"/>
      <c r="AV68" s="147" t="s">
        <v>67</v>
      </c>
      <c r="AW68" s="204">
        <v>13471</v>
      </c>
      <c r="AX68" s="38">
        <v>1365</v>
      </c>
      <c r="AY68" s="84">
        <v>0.10132878034295895</v>
      </c>
      <c r="AZ68" s="38">
        <v>12106</v>
      </c>
      <c r="BA68" s="84">
        <v>0.898671219657041</v>
      </c>
      <c r="BB68" s="53">
        <v>63</v>
      </c>
      <c r="BC68" s="32" t="s">
        <v>26</v>
      </c>
      <c r="BD68" s="36">
        <f t="shared" si="19"/>
        <v>0.16242362525458248</v>
      </c>
      <c r="BE68" s="36">
        <f t="shared" si="20"/>
        <v>0.14070988772183993</v>
      </c>
      <c r="BF68" s="36">
        <f t="shared" si="21"/>
        <v>0.83757637474541746</v>
      </c>
      <c r="BG68" s="36">
        <f t="shared" si="22"/>
        <v>0.8592901122781601</v>
      </c>
      <c r="BH68" s="36">
        <f t="shared" si="23"/>
        <v>3.4836618957601942E-2</v>
      </c>
      <c r="BI68" s="36">
        <f t="shared" si="24"/>
        <v>3.4714119019836641E-2</v>
      </c>
      <c r="BJ68" s="36">
        <f t="shared" si="25"/>
        <v>0.96516338104239807</v>
      </c>
      <c r="BK68" s="36">
        <f t="shared" si="26"/>
        <v>0.96528588098016332</v>
      </c>
    </row>
    <row r="69" spans="2:63" s="12" customFormat="1" ht="13.5" customHeight="1">
      <c r="B69" s="263">
        <v>22</v>
      </c>
      <c r="C69" s="320" t="s">
        <v>56</v>
      </c>
      <c r="D69" s="74" t="s">
        <v>134</v>
      </c>
      <c r="E69" s="93">
        <v>14</v>
      </c>
      <c r="F69" s="73">
        <v>4</v>
      </c>
      <c r="G69" s="71">
        <f t="shared" si="2"/>
        <v>0.2857142857142857</v>
      </c>
      <c r="H69" s="73">
        <v>10</v>
      </c>
      <c r="I69" s="71">
        <f t="shared" si="3"/>
        <v>0.7142857142857143</v>
      </c>
      <c r="J69" s="93">
        <v>69</v>
      </c>
      <c r="K69" s="73">
        <v>4</v>
      </c>
      <c r="L69" s="71">
        <f t="shared" si="4"/>
        <v>5.7971014492753624E-2</v>
      </c>
      <c r="M69" s="73">
        <v>65</v>
      </c>
      <c r="N69" s="71">
        <f t="shared" si="5"/>
        <v>0.94202898550724634</v>
      </c>
      <c r="O69" s="93">
        <v>4296</v>
      </c>
      <c r="P69" s="73">
        <v>999</v>
      </c>
      <c r="Q69" s="71">
        <f t="shared" si="6"/>
        <v>0.23254189944134079</v>
      </c>
      <c r="R69" s="73">
        <v>3297</v>
      </c>
      <c r="S69" s="71">
        <f t="shared" si="7"/>
        <v>0.76745810055865926</v>
      </c>
      <c r="T69" s="93">
        <v>3298</v>
      </c>
      <c r="U69" s="73">
        <v>747</v>
      </c>
      <c r="V69" s="71">
        <f t="shared" si="8"/>
        <v>0.2265009096422074</v>
      </c>
      <c r="W69" s="73">
        <v>2551</v>
      </c>
      <c r="X69" s="71">
        <f t="shared" si="9"/>
        <v>0.77349909035779263</v>
      </c>
      <c r="Y69" s="93">
        <v>1886</v>
      </c>
      <c r="Z69" s="73">
        <v>369</v>
      </c>
      <c r="AA69" s="71">
        <f t="shared" si="10"/>
        <v>0.19565217391304349</v>
      </c>
      <c r="AB69" s="73">
        <v>1517</v>
      </c>
      <c r="AC69" s="71">
        <f t="shared" si="11"/>
        <v>0.80434782608695654</v>
      </c>
      <c r="AD69" s="93">
        <v>764</v>
      </c>
      <c r="AE69" s="73">
        <v>95</v>
      </c>
      <c r="AF69" s="71">
        <f t="shared" si="12"/>
        <v>0.1243455497382199</v>
      </c>
      <c r="AG69" s="73">
        <v>669</v>
      </c>
      <c r="AH69" s="71">
        <f t="shared" si="13"/>
        <v>0.87565445026178013</v>
      </c>
      <c r="AI69" s="93">
        <v>225</v>
      </c>
      <c r="AJ69" s="73">
        <v>5</v>
      </c>
      <c r="AK69" s="71">
        <f t="shared" si="14"/>
        <v>2.2222222222222223E-2</v>
      </c>
      <c r="AL69" s="73">
        <v>220</v>
      </c>
      <c r="AM69" s="71">
        <f t="shared" si="15"/>
        <v>0.97777777777777775</v>
      </c>
      <c r="AN69" s="93">
        <f t="shared" si="16"/>
        <v>10552</v>
      </c>
      <c r="AO69" s="73">
        <f t="shared" si="53"/>
        <v>2223</v>
      </c>
      <c r="AP69" s="71">
        <f t="shared" si="17"/>
        <v>0.21067096285064443</v>
      </c>
      <c r="AQ69" s="72">
        <f t="shared" si="54"/>
        <v>8329</v>
      </c>
      <c r="AR69" s="71">
        <f t="shared" si="18"/>
        <v>0.78932903714935554</v>
      </c>
      <c r="AS69" s="90"/>
      <c r="AT69" s="263">
        <v>22</v>
      </c>
      <c r="AU69" s="320" t="s">
        <v>56</v>
      </c>
      <c r="AV69" s="11" t="s">
        <v>134</v>
      </c>
      <c r="AW69" s="204">
        <v>9812</v>
      </c>
      <c r="AX69" s="38">
        <v>1973</v>
      </c>
      <c r="AY69" s="84">
        <v>0.20108030982470446</v>
      </c>
      <c r="AZ69" s="38">
        <v>7839</v>
      </c>
      <c r="BA69" s="84">
        <v>0.79891969017529552</v>
      </c>
      <c r="BB69" s="53">
        <v>64</v>
      </c>
      <c r="BC69" s="32" t="s">
        <v>45</v>
      </c>
      <c r="BD69" s="36">
        <f t="shared" si="19"/>
        <v>0.10160245482441187</v>
      </c>
      <c r="BE69" s="36">
        <f t="shared" si="20"/>
        <v>0.10448307410795975</v>
      </c>
      <c r="BF69" s="36">
        <f t="shared" si="21"/>
        <v>0.89839754517558812</v>
      </c>
      <c r="BG69" s="36">
        <f t="shared" si="22"/>
        <v>0.89551692589204024</v>
      </c>
      <c r="BH69" s="36">
        <f t="shared" si="23"/>
        <v>7.8973346495557744E-3</v>
      </c>
      <c r="BI69" s="36">
        <f t="shared" si="24"/>
        <v>7.2689511941848393E-3</v>
      </c>
      <c r="BJ69" s="36">
        <f t="shared" si="25"/>
        <v>0.99210266535044422</v>
      </c>
      <c r="BK69" s="36">
        <f t="shared" si="26"/>
        <v>0.9927310488058152</v>
      </c>
    </row>
    <row r="70" spans="2:63" s="12" customFormat="1" ht="13.5" customHeight="1">
      <c r="B70" s="264"/>
      <c r="C70" s="321"/>
      <c r="D70" s="64" t="s">
        <v>135</v>
      </c>
      <c r="E70" s="94">
        <v>14</v>
      </c>
      <c r="F70" s="63">
        <v>0</v>
      </c>
      <c r="G70" s="61">
        <f t="shared" si="2"/>
        <v>0</v>
      </c>
      <c r="H70" s="63">
        <v>14</v>
      </c>
      <c r="I70" s="61">
        <f t="shared" si="3"/>
        <v>1</v>
      </c>
      <c r="J70" s="94">
        <v>31</v>
      </c>
      <c r="K70" s="63">
        <v>2</v>
      </c>
      <c r="L70" s="61">
        <f t="shared" si="4"/>
        <v>6.4516129032258063E-2</v>
      </c>
      <c r="M70" s="63">
        <v>29</v>
      </c>
      <c r="N70" s="61">
        <f t="shared" si="5"/>
        <v>0.93548387096774188</v>
      </c>
      <c r="O70" s="94">
        <v>3166</v>
      </c>
      <c r="P70" s="63">
        <v>66</v>
      </c>
      <c r="Q70" s="61">
        <f t="shared" si="6"/>
        <v>2.0846493998736577E-2</v>
      </c>
      <c r="R70" s="63">
        <v>3100</v>
      </c>
      <c r="S70" s="61">
        <f t="shared" si="7"/>
        <v>0.97915350600126339</v>
      </c>
      <c r="T70" s="94">
        <v>2315</v>
      </c>
      <c r="U70" s="63">
        <v>65</v>
      </c>
      <c r="V70" s="61">
        <f t="shared" si="8"/>
        <v>2.8077753779697623E-2</v>
      </c>
      <c r="W70" s="63">
        <v>2250</v>
      </c>
      <c r="X70" s="61">
        <f t="shared" si="9"/>
        <v>0.97192224622030232</v>
      </c>
      <c r="Y70" s="94">
        <v>1656</v>
      </c>
      <c r="Z70" s="63">
        <v>44</v>
      </c>
      <c r="AA70" s="61">
        <f t="shared" si="10"/>
        <v>2.6570048309178744E-2</v>
      </c>
      <c r="AB70" s="63">
        <v>1612</v>
      </c>
      <c r="AC70" s="61">
        <f t="shared" si="11"/>
        <v>0.97342995169082125</v>
      </c>
      <c r="AD70" s="94">
        <v>861</v>
      </c>
      <c r="AE70" s="63">
        <v>16</v>
      </c>
      <c r="AF70" s="61">
        <f t="shared" si="12"/>
        <v>1.8583042973286876E-2</v>
      </c>
      <c r="AG70" s="63">
        <v>845</v>
      </c>
      <c r="AH70" s="61">
        <f t="shared" si="13"/>
        <v>0.98141695702671317</v>
      </c>
      <c r="AI70" s="94">
        <v>450</v>
      </c>
      <c r="AJ70" s="63">
        <v>4</v>
      </c>
      <c r="AK70" s="61">
        <f t="shared" si="14"/>
        <v>8.8888888888888889E-3</v>
      </c>
      <c r="AL70" s="63">
        <v>446</v>
      </c>
      <c r="AM70" s="61">
        <f t="shared" si="15"/>
        <v>0.99111111111111116</v>
      </c>
      <c r="AN70" s="94">
        <f t="shared" si="16"/>
        <v>8493</v>
      </c>
      <c r="AO70" s="63">
        <f t="shared" si="53"/>
        <v>197</v>
      </c>
      <c r="AP70" s="61">
        <f t="shared" si="17"/>
        <v>2.3195572824679149E-2</v>
      </c>
      <c r="AQ70" s="62">
        <f t="shared" si="54"/>
        <v>8296</v>
      </c>
      <c r="AR70" s="61">
        <f t="shared" si="18"/>
        <v>0.9768044271753209</v>
      </c>
      <c r="AS70" s="90"/>
      <c r="AT70" s="264"/>
      <c r="AU70" s="321"/>
      <c r="AV70" s="11" t="s">
        <v>135</v>
      </c>
      <c r="AW70" s="204">
        <v>7747</v>
      </c>
      <c r="AX70" s="38">
        <v>176</v>
      </c>
      <c r="AY70" s="84">
        <v>2.271847166645153E-2</v>
      </c>
      <c r="AZ70" s="38">
        <v>7571</v>
      </c>
      <c r="BA70" s="84">
        <v>0.97728152833354842</v>
      </c>
      <c r="BB70" s="53">
        <v>65</v>
      </c>
      <c r="BC70" s="32" t="s">
        <v>10</v>
      </c>
      <c r="BD70" s="36">
        <f t="shared" si="19"/>
        <v>0.22986247544204322</v>
      </c>
      <c r="BE70" s="36">
        <f t="shared" si="20"/>
        <v>0.2306312769010043</v>
      </c>
      <c r="BF70" s="36">
        <f t="shared" si="21"/>
        <v>0.77013752455795681</v>
      </c>
      <c r="BG70" s="36">
        <f t="shared" si="22"/>
        <v>0.76936872309899573</v>
      </c>
      <c r="BH70" s="36">
        <f t="shared" si="23"/>
        <v>1.2363996043521267E-2</v>
      </c>
      <c r="BI70" s="36">
        <f t="shared" si="24"/>
        <v>1.1247443762781187E-2</v>
      </c>
      <c r="BJ70" s="36">
        <f t="shared" si="25"/>
        <v>0.98763600395647877</v>
      </c>
      <c r="BK70" s="36">
        <f t="shared" si="26"/>
        <v>0.9887525562372188</v>
      </c>
    </row>
    <row r="71" spans="2:63" s="12" customFormat="1" ht="13.5" customHeight="1">
      <c r="B71" s="265"/>
      <c r="C71" s="322"/>
      <c r="D71" s="70" t="s">
        <v>67</v>
      </c>
      <c r="E71" s="95">
        <v>28</v>
      </c>
      <c r="F71" s="69">
        <v>4</v>
      </c>
      <c r="G71" s="13">
        <f t="shared" ref="G71:G134" si="55">IFERROR(F71/E71,"-")</f>
        <v>0.14285714285714285</v>
      </c>
      <c r="H71" s="69">
        <v>24</v>
      </c>
      <c r="I71" s="13">
        <f t="shared" ref="I71:I134" si="56">IFERROR(H71/E71,"-")</f>
        <v>0.8571428571428571</v>
      </c>
      <c r="J71" s="95">
        <v>100</v>
      </c>
      <c r="K71" s="69">
        <v>6</v>
      </c>
      <c r="L71" s="13">
        <f t="shared" ref="L71:L134" si="57">IFERROR(K71/J71,"-")</f>
        <v>0.06</v>
      </c>
      <c r="M71" s="69">
        <v>94</v>
      </c>
      <c r="N71" s="13">
        <f t="shared" ref="N71:N134" si="58">IFERROR(M71/J71,"-")</f>
        <v>0.94</v>
      </c>
      <c r="O71" s="95">
        <v>7462</v>
      </c>
      <c r="P71" s="69">
        <v>1065</v>
      </c>
      <c r="Q71" s="13">
        <f t="shared" ref="Q71:Q134" si="59">IFERROR(P71/O71,"-")</f>
        <v>0.14272313052800858</v>
      </c>
      <c r="R71" s="69">
        <v>6397</v>
      </c>
      <c r="S71" s="13">
        <f t="shared" ref="S71:S134" si="60">IFERROR(R71/O71,"-")</f>
        <v>0.85727686947199144</v>
      </c>
      <c r="T71" s="95">
        <v>5613</v>
      </c>
      <c r="U71" s="69">
        <v>812</v>
      </c>
      <c r="V71" s="13">
        <f t="shared" ref="V71:V134" si="61">IFERROR(U71/T71,"-")</f>
        <v>0.14466417245679672</v>
      </c>
      <c r="W71" s="69">
        <v>4801</v>
      </c>
      <c r="X71" s="13">
        <f t="shared" ref="X71:X134" si="62">IFERROR(W71/T71,"-")</f>
        <v>0.85533582754320325</v>
      </c>
      <c r="Y71" s="95">
        <v>3542</v>
      </c>
      <c r="Z71" s="69">
        <v>413</v>
      </c>
      <c r="AA71" s="13">
        <f t="shared" ref="AA71:AA134" si="63">IFERROR(Z71/Y71,"-")</f>
        <v>0.116600790513834</v>
      </c>
      <c r="AB71" s="69">
        <v>3129</v>
      </c>
      <c r="AC71" s="13">
        <f t="shared" ref="AC71:AC134" si="64">IFERROR(AB71/Y71,"-")</f>
        <v>0.88339920948616601</v>
      </c>
      <c r="AD71" s="95">
        <v>1625</v>
      </c>
      <c r="AE71" s="69">
        <v>111</v>
      </c>
      <c r="AF71" s="13">
        <f t="shared" ref="AF71:AF134" si="65">IFERROR(AE71/AD71,"-")</f>
        <v>6.8307692307692305E-2</v>
      </c>
      <c r="AG71" s="69">
        <v>1514</v>
      </c>
      <c r="AH71" s="13">
        <f t="shared" ref="AH71:AH134" si="66">IFERROR(AG71/AD71,"-")</f>
        <v>0.93169230769230771</v>
      </c>
      <c r="AI71" s="95">
        <v>675</v>
      </c>
      <c r="AJ71" s="69">
        <v>9</v>
      </c>
      <c r="AK71" s="13">
        <f t="shared" ref="AK71:AK134" si="67">IFERROR(AJ71/AI71,"-")</f>
        <v>1.3333333333333334E-2</v>
      </c>
      <c r="AL71" s="69">
        <v>666</v>
      </c>
      <c r="AM71" s="13">
        <f t="shared" ref="AM71:AM134" si="68">IFERROR(AL71/AI71,"-")</f>
        <v>0.98666666666666669</v>
      </c>
      <c r="AN71" s="95">
        <f t="shared" ref="AN71:AN134" si="69">SUM(E71,J71,O71,T71,Y71,AD71,AI71)</f>
        <v>19045</v>
      </c>
      <c r="AO71" s="69">
        <f t="shared" si="53"/>
        <v>2420</v>
      </c>
      <c r="AP71" s="13">
        <f t="shared" ref="AP71:AP134" si="70">IFERROR(AO71/AN71,"-")</f>
        <v>0.12706747177736938</v>
      </c>
      <c r="AQ71" s="33">
        <f t="shared" si="54"/>
        <v>16625</v>
      </c>
      <c r="AR71" s="13">
        <f t="shared" ref="AR71:AR134" si="71">IFERROR(AQ71/AN71,"-")</f>
        <v>0.87293252822263057</v>
      </c>
      <c r="AS71" s="90"/>
      <c r="AT71" s="265"/>
      <c r="AU71" s="322"/>
      <c r="AV71" s="147" t="s">
        <v>67</v>
      </c>
      <c r="AW71" s="204">
        <v>17559</v>
      </c>
      <c r="AX71" s="38">
        <v>2149</v>
      </c>
      <c r="AY71" s="84">
        <v>0.12238737969132639</v>
      </c>
      <c r="AZ71" s="38">
        <v>15410</v>
      </c>
      <c r="BA71" s="84">
        <v>0.8776126203086736</v>
      </c>
      <c r="BB71" s="53">
        <v>66</v>
      </c>
      <c r="BC71" s="32" t="s">
        <v>5</v>
      </c>
      <c r="BD71" s="36">
        <f t="shared" ref="BD71:BD80" si="72">INDEX($AP:$AP,(ROW()+(BB71*2)-2))</f>
        <v>0.26523094361008787</v>
      </c>
      <c r="BE71" s="36">
        <f t="shared" ref="BE71:BE80" si="73">INDEX($AY:$AY,(ROW()+(BB71*2)-2))</f>
        <v>0.26101488909146159</v>
      </c>
      <c r="BF71" s="36">
        <f t="shared" ref="BF71:BF80" si="74">INDEX($AR:$AR,(ROW()+(BB71*2)-2))</f>
        <v>0.73476905638991219</v>
      </c>
      <c r="BG71" s="36">
        <f t="shared" ref="BG71:BG80" si="75">INDEX($BA:$BA,(ROW()+(BB71*2)-2))</f>
        <v>0.73898511090853847</v>
      </c>
      <c r="BH71" s="36">
        <f t="shared" ref="BH71:BH80" si="76">INDEX($AP:$AP,(ROW()+(BB71*2)-1))</f>
        <v>1.5321154979375369E-2</v>
      </c>
      <c r="BI71" s="36">
        <f t="shared" ref="BI71:BI80" si="77">INDEX($AY:$AY,(ROW()+(BB71*2)-1))</f>
        <v>1.4659018483110261E-2</v>
      </c>
      <c r="BJ71" s="36">
        <f t="shared" ref="BJ71:BJ80" si="78">INDEX($AR:$AR,(ROW()+(BB71*2)-1))</f>
        <v>0.98467884502062464</v>
      </c>
      <c r="BK71" s="36">
        <f t="shared" ref="BK71:BK80" si="79">INDEX($BA:$BA,(ROW()+(BB71*2)-1))</f>
        <v>0.98534098151688976</v>
      </c>
    </row>
    <row r="72" spans="2:63" s="12" customFormat="1" ht="13.5" customHeight="1">
      <c r="B72" s="263">
        <v>23</v>
      </c>
      <c r="C72" s="320" t="s">
        <v>113</v>
      </c>
      <c r="D72" s="74" t="s">
        <v>134</v>
      </c>
      <c r="E72" s="93">
        <v>25</v>
      </c>
      <c r="F72" s="73">
        <v>3</v>
      </c>
      <c r="G72" s="71">
        <f t="shared" si="55"/>
        <v>0.12</v>
      </c>
      <c r="H72" s="73">
        <v>22</v>
      </c>
      <c r="I72" s="71">
        <f t="shared" si="56"/>
        <v>0.88</v>
      </c>
      <c r="J72" s="93">
        <v>89</v>
      </c>
      <c r="K72" s="73">
        <v>7</v>
      </c>
      <c r="L72" s="71">
        <f t="shared" si="57"/>
        <v>7.8651685393258425E-2</v>
      </c>
      <c r="M72" s="73">
        <v>82</v>
      </c>
      <c r="N72" s="71">
        <f t="shared" si="58"/>
        <v>0.9213483146067416</v>
      </c>
      <c r="O72" s="93">
        <v>5829</v>
      </c>
      <c r="P72" s="73">
        <v>1184</v>
      </c>
      <c r="Q72" s="71">
        <f t="shared" si="59"/>
        <v>0.20312231943729628</v>
      </c>
      <c r="R72" s="73">
        <v>4645</v>
      </c>
      <c r="S72" s="71">
        <f t="shared" si="60"/>
        <v>0.79687768056270369</v>
      </c>
      <c r="T72" s="93">
        <v>5504</v>
      </c>
      <c r="U72" s="73">
        <v>1015</v>
      </c>
      <c r="V72" s="71">
        <f t="shared" si="61"/>
        <v>0.18441133720930233</v>
      </c>
      <c r="W72" s="73">
        <v>4489</v>
      </c>
      <c r="X72" s="71">
        <f t="shared" si="62"/>
        <v>0.81558866279069764</v>
      </c>
      <c r="Y72" s="93">
        <v>3348</v>
      </c>
      <c r="Z72" s="73">
        <v>475</v>
      </c>
      <c r="AA72" s="71">
        <f t="shared" si="63"/>
        <v>0.14187574671445638</v>
      </c>
      <c r="AB72" s="73">
        <v>2873</v>
      </c>
      <c r="AC72" s="71">
        <f t="shared" si="64"/>
        <v>0.85812425328554365</v>
      </c>
      <c r="AD72" s="93">
        <v>1327</v>
      </c>
      <c r="AE72" s="73">
        <v>127</v>
      </c>
      <c r="AF72" s="71">
        <f t="shared" si="65"/>
        <v>9.5704596834966085E-2</v>
      </c>
      <c r="AG72" s="73">
        <v>1200</v>
      </c>
      <c r="AH72" s="71">
        <f t="shared" si="66"/>
        <v>0.90429540316503387</v>
      </c>
      <c r="AI72" s="93">
        <v>343</v>
      </c>
      <c r="AJ72" s="73">
        <v>22</v>
      </c>
      <c r="AK72" s="71">
        <f t="shared" si="67"/>
        <v>6.4139941690962099E-2</v>
      </c>
      <c r="AL72" s="73">
        <v>321</v>
      </c>
      <c r="AM72" s="71">
        <f t="shared" si="68"/>
        <v>0.93586005830903785</v>
      </c>
      <c r="AN72" s="93">
        <f t="shared" si="69"/>
        <v>16465</v>
      </c>
      <c r="AO72" s="73">
        <f t="shared" si="53"/>
        <v>2833</v>
      </c>
      <c r="AP72" s="71">
        <f t="shared" si="70"/>
        <v>0.17206194959003948</v>
      </c>
      <c r="AQ72" s="72">
        <f t="shared" si="54"/>
        <v>13632</v>
      </c>
      <c r="AR72" s="71">
        <f t="shared" si="71"/>
        <v>0.82793805040996049</v>
      </c>
      <c r="AS72" s="90"/>
      <c r="AT72" s="263">
        <v>23</v>
      </c>
      <c r="AU72" s="320" t="s">
        <v>113</v>
      </c>
      <c r="AV72" s="11" t="s">
        <v>134</v>
      </c>
      <c r="AW72" s="204">
        <v>15763</v>
      </c>
      <c r="AX72" s="38">
        <v>2731</v>
      </c>
      <c r="AY72" s="84">
        <v>0.17325382224195901</v>
      </c>
      <c r="AZ72" s="38">
        <v>13032</v>
      </c>
      <c r="BA72" s="84">
        <v>0.82674617775804093</v>
      </c>
      <c r="BB72" s="53">
        <v>67</v>
      </c>
      <c r="BC72" s="32" t="s">
        <v>6</v>
      </c>
      <c r="BD72" s="36">
        <f t="shared" si="72"/>
        <v>0.2071307300509338</v>
      </c>
      <c r="BE72" s="36">
        <f t="shared" si="73"/>
        <v>0.1877890841813136</v>
      </c>
      <c r="BF72" s="36">
        <f t="shared" si="74"/>
        <v>0.79286926994906626</v>
      </c>
      <c r="BG72" s="36">
        <f t="shared" si="75"/>
        <v>0.81221091581868643</v>
      </c>
      <c r="BH72" s="36">
        <f t="shared" si="76"/>
        <v>8.8062622309197647E-3</v>
      </c>
      <c r="BI72" s="36">
        <f t="shared" si="77"/>
        <v>1.6632016632016633E-2</v>
      </c>
      <c r="BJ72" s="36">
        <f t="shared" si="78"/>
        <v>0.99119373776908026</v>
      </c>
      <c r="BK72" s="36">
        <f t="shared" si="79"/>
        <v>0.98336798336798337</v>
      </c>
    </row>
    <row r="73" spans="2:63" s="12" customFormat="1" ht="13.5" customHeight="1">
      <c r="B73" s="264"/>
      <c r="C73" s="321"/>
      <c r="D73" s="64" t="s">
        <v>135</v>
      </c>
      <c r="E73" s="94">
        <v>22</v>
      </c>
      <c r="F73" s="63">
        <v>0</v>
      </c>
      <c r="G73" s="61">
        <f t="shared" si="55"/>
        <v>0</v>
      </c>
      <c r="H73" s="63">
        <v>22</v>
      </c>
      <c r="I73" s="61">
        <f t="shared" si="56"/>
        <v>1</v>
      </c>
      <c r="J73" s="94">
        <v>76</v>
      </c>
      <c r="K73" s="63">
        <v>0</v>
      </c>
      <c r="L73" s="61">
        <f t="shared" si="57"/>
        <v>0</v>
      </c>
      <c r="M73" s="63">
        <v>76</v>
      </c>
      <c r="N73" s="61">
        <f t="shared" si="58"/>
        <v>1</v>
      </c>
      <c r="O73" s="94">
        <v>4252</v>
      </c>
      <c r="P73" s="63">
        <v>49</v>
      </c>
      <c r="Q73" s="61">
        <f t="shared" si="59"/>
        <v>1.1523988711194732E-2</v>
      </c>
      <c r="R73" s="63">
        <v>4203</v>
      </c>
      <c r="S73" s="61">
        <f t="shared" si="60"/>
        <v>0.98847601128880525</v>
      </c>
      <c r="T73" s="94">
        <v>3914</v>
      </c>
      <c r="U73" s="63">
        <v>34</v>
      </c>
      <c r="V73" s="61">
        <f t="shared" si="61"/>
        <v>8.6867654573326517E-3</v>
      </c>
      <c r="W73" s="63">
        <v>3880</v>
      </c>
      <c r="X73" s="61">
        <f t="shared" si="62"/>
        <v>0.9913132345426674</v>
      </c>
      <c r="Y73" s="94">
        <v>2904</v>
      </c>
      <c r="Z73" s="63">
        <v>22</v>
      </c>
      <c r="AA73" s="61">
        <f t="shared" si="63"/>
        <v>7.575757575757576E-3</v>
      </c>
      <c r="AB73" s="63">
        <v>2882</v>
      </c>
      <c r="AC73" s="61">
        <f t="shared" si="64"/>
        <v>0.99242424242424243</v>
      </c>
      <c r="AD73" s="94">
        <v>1450</v>
      </c>
      <c r="AE73" s="63">
        <v>4</v>
      </c>
      <c r="AF73" s="61">
        <f t="shared" si="65"/>
        <v>2.7586206896551722E-3</v>
      </c>
      <c r="AG73" s="63">
        <v>1446</v>
      </c>
      <c r="AH73" s="61">
        <f t="shared" si="66"/>
        <v>0.99724137931034484</v>
      </c>
      <c r="AI73" s="94">
        <v>593</v>
      </c>
      <c r="AJ73" s="63">
        <v>0</v>
      </c>
      <c r="AK73" s="61">
        <f t="shared" si="67"/>
        <v>0</v>
      </c>
      <c r="AL73" s="63">
        <v>593</v>
      </c>
      <c r="AM73" s="61">
        <f t="shared" si="68"/>
        <v>1</v>
      </c>
      <c r="AN73" s="94">
        <f t="shared" si="69"/>
        <v>13211</v>
      </c>
      <c r="AO73" s="63">
        <f t="shared" si="53"/>
        <v>109</v>
      </c>
      <c r="AP73" s="61">
        <f t="shared" si="70"/>
        <v>8.2507001740973439E-3</v>
      </c>
      <c r="AQ73" s="62">
        <f t="shared" si="54"/>
        <v>13102</v>
      </c>
      <c r="AR73" s="61">
        <f t="shared" si="71"/>
        <v>0.99174929982590265</v>
      </c>
      <c r="AS73" s="90"/>
      <c r="AT73" s="264"/>
      <c r="AU73" s="321"/>
      <c r="AV73" s="11" t="s">
        <v>135</v>
      </c>
      <c r="AW73" s="204">
        <v>12452</v>
      </c>
      <c r="AX73" s="38">
        <v>96</v>
      </c>
      <c r="AY73" s="84">
        <v>7.7096048827497588E-3</v>
      </c>
      <c r="AZ73" s="38">
        <v>12356</v>
      </c>
      <c r="BA73" s="84">
        <v>0.99229039511725026</v>
      </c>
      <c r="BB73" s="53">
        <v>68</v>
      </c>
      <c r="BC73" s="32" t="s">
        <v>46</v>
      </c>
      <c r="BD73" s="36">
        <f t="shared" si="72"/>
        <v>0.23425863236289776</v>
      </c>
      <c r="BE73" s="36">
        <f t="shared" si="73"/>
        <v>0.22352941176470589</v>
      </c>
      <c r="BF73" s="36">
        <f t="shared" si="74"/>
        <v>0.76574136763710221</v>
      </c>
      <c r="BG73" s="36">
        <f t="shared" si="75"/>
        <v>0.77647058823529413</v>
      </c>
      <c r="BH73" s="36">
        <f t="shared" si="76"/>
        <v>1.0486891385767791E-2</v>
      </c>
      <c r="BI73" s="36">
        <f t="shared" si="77"/>
        <v>1.1016949152542373E-2</v>
      </c>
      <c r="BJ73" s="36">
        <f t="shared" si="78"/>
        <v>0.98951310861423225</v>
      </c>
      <c r="BK73" s="36">
        <f t="shared" si="79"/>
        <v>0.98898305084745763</v>
      </c>
    </row>
    <row r="74" spans="2:63" s="12" customFormat="1" ht="13.5" customHeight="1">
      <c r="B74" s="265"/>
      <c r="C74" s="322"/>
      <c r="D74" s="70" t="s">
        <v>67</v>
      </c>
      <c r="E74" s="95">
        <v>47</v>
      </c>
      <c r="F74" s="69">
        <v>3</v>
      </c>
      <c r="G74" s="13">
        <f t="shared" si="55"/>
        <v>6.3829787234042548E-2</v>
      </c>
      <c r="H74" s="69">
        <v>44</v>
      </c>
      <c r="I74" s="13">
        <f t="shared" si="56"/>
        <v>0.93617021276595747</v>
      </c>
      <c r="J74" s="95">
        <v>165</v>
      </c>
      <c r="K74" s="69">
        <v>7</v>
      </c>
      <c r="L74" s="13">
        <f t="shared" si="57"/>
        <v>4.2424242424242427E-2</v>
      </c>
      <c r="M74" s="69">
        <v>158</v>
      </c>
      <c r="N74" s="13">
        <f t="shared" si="58"/>
        <v>0.95757575757575752</v>
      </c>
      <c r="O74" s="95">
        <v>10081</v>
      </c>
      <c r="P74" s="69">
        <v>1233</v>
      </c>
      <c r="Q74" s="13">
        <f t="shared" si="59"/>
        <v>0.1223092947128261</v>
      </c>
      <c r="R74" s="69">
        <v>8848</v>
      </c>
      <c r="S74" s="13">
        <f t="shared" si="60"/>
        <v>0.87769070528717386</v>
      </c>
      <c r="T74" s="95">
        <v>9418</v>
      </c>
      <c r="U74" s="69">
        <v>1049</v>
      </c>
      <c r="V74" s="13">
        <f t="shared" si="61"/>
        <v>0.11138245912083244</v>
      </c>
      <c r="W74" s="69">
        <v>8369</v>
      </c>
      <c r="X74" s="13">
        <f t="shared" si="62"/>
        <v>0.88861754087916756</v>
      </c>
      <c r="Y74" s="95">
        <v>6252</v>
      </c>
      <c r="Z74" s="69">
        <v>497</v>
      </c>
      <c r="AA74" s="13">
        <f t="shared" si="63"/>
        <v>7.9494561740243122E-2</v>
      </c>
      <c r="AB74" s="69">
        <v>5755</v>
      </c>
      <c r="AC74" s="13">
        <f t="shared" si="64"/>
        <v>0.92050543825975684</v>
      </c>
      <c r="AD74" s="95">
        <v>2777</v>
      </c>
      <c r="AE74" s="69">
        <v>131</v>
      </c>
      <c r="AF74" s="13">
        <f t="shared" si="65"/>
        <v>4.7173208498379547E-2</v>
      </c>
      <c r="AG74" s="69">
        <v>2646</v>
      </c>
      <c r="AH74" s="13">
        <f t="shared" si="66"/>
        <v>0.95282679150162042</v>
      </c>
      <c r="AI74" s="95">
        <v>936</v>
      </c>
      <c r="AJ74" s="69">
        <v>22</v>
      </c>
      <c r="AK74" s="13">
        <f t="shared" si="67"/>
        <v>2.3504273504273504E-2</v>
      </c>
      <c r="AL74" s="69">
        <v>914</v>
      </c>
      <c r="AM74" s="13">
        <f t="shared" si="68"/>
        <v>0.97649572649572647</v>
      </c>
      <c r="AN74" s="95">
        <f t="shared" si="69"/>
        <v>29676</v>
      </c>
      <c r="AO74" s="69">
        <f t="shared" si="53"/>
        <v>2942</v>
      </c>
      <c r="AP74" s="13">
        <f t="shared" si="70"/>
        <v>9.9137350047176165E-2</v>
      </c>
      <c r="AQ74" s="33">
        <f t="shared" si="54"/>
        <v>26734</v>
      </c>
      <c r="AR74" s="13">
        <f t="shared" si="71"/>
        <v>0.90086264995282384</v>
      </c>
      <c r="AS74" s="90"/>
      <c r="AT74" s="265"/>
      <c r="AU74" s="322"/>
      <c r="AV74" s="147" t="s">
        <v>67</v>
      </c>
      <c r="AW74" s="204">
        <v>28215</v>
      </c>
      <c r="AX74" s="38">
        <v>2827</v>
      </c>
      <c r="AY74" s="84">
        <v>0.10019493177387914</v>
      </c>
      <c r="AZ74" s="38">
        <v>25388</v>
      </c>
      <c r="BA74" s="84">
        <v>0.89980506822612083</v>
      </c>
      <c r="BB74" s="53">
        <v>69</v>
      </c>
      <c r="BC74" s="32" t="s">
        <v>47</v>
      </c>
      <c r="BD74" s="36">
        <f t="shared" si="72"/>
        <v>0.21565694340563452</v>
      </c>
      <c r="BE74" s="36">
        <f t="shared" si="73"/>
        <v>0.20386988222097588</v>
      </c>
      <c r="BF74" s="36">
        <f t="shared" si="74"/>
        <v>0.78434305659436554</v>
      </c>
      <c r="BG74" s="36">
        <f t="shared" si="75"/>
        <v>0.79613011777902409</v>
      </c>
      <c r="BH74" s="36">
        <f t="shared" si="76"/>
        <v>1.8524332810047096E-2</v>
      </c>
      <c r="BI74" s="36">
        <f t="shared" si="77"/>
        <v>1.5805070793546264E-2</v>
      </c>
      <c r="BJ74" s="36">
        <f t="shared" si="78"/>
        <v>0.98147566718995294</v>
      </c>
      <c r="BK74" s="36">
        <f t="shared" si="79"/>
        <v>0.98419492920645368</v>
      </c>
    </row>
    <row r="75" spans="2:63" s="12" customFormat="1" ht="13.5" customHeight="1">
      <c r="B75" s="263">
        <v>24</v>
      </c>
      <c r="C75" s="320" t="s">
        <v>114</v>
      </c>
      <c r="D75" s="74" t="s">
        <v>134</v>
      </c>
      <c r="E75" s="93">
        <v>22</v>
      </c>
      <c r="F75" s="73">
        <v>0</v>
      </c>
      <c r="G75" s="71">
        <f t="shared" si="55"/>
        <v>0</v>
      </c>
      <c r="H75" s="73">
        <v>22</v>
      </c>
      <c r="I75" s="71">
        <f t="shared" si="56"/>
        <v>1</v>
      </c>
      <c r="J75" s="93">
        <v>47</v>
      </c>
      <c r="K75" s="73">
        <v>4</v>
      </c>
      <c r="L75" s="71">
        <f t="shared" si="57"/>
        <v>8.5106382978723402E-2</v>
      </c>
      <c r="M75" s="73">
        <v>43</v>
      </c>
      <c r="N75" s="71">
        <f t="shared" si="58"/>
        <v>0.91489361702127658</v>
      </c>
      <c r="O75" s="93">
        <v>3353</v>
      </c>
      <c r="P75" s="73">
        <v>642</v>
      </c>
      <c r="Q75" s="71">
        <f t="shared" si="59"/>
        <v>0.19147032508201611</v>
      </c>
      <c r="R75" s="73">
        <v>2711</v>
      </c>
      <c r="S75" s="71">
        <f t="shared" si="60"/>
        <v>0.80852967491798389</v>
      </c>
      <c r="T75" s="93">
        <v>2447</v>
      </c>
      <c r="U75" s="73">
        <v>477</v>
      </c>
      <c r="V75" s="71">
        <f t="shared" si="61"/>
        <v>0.19493257049448304</v>
      </c>
      <c r="W75" s="73">
        <v>1970</v>
      </c>
      <c r="X75" s="71">
        <f t="shared" si="62"/>
        <v>0.80506742950551691</v>
      </c>
      <c r="Y75" s="93">
        <v>1604</v>
      </c>
      <c r="Z75" s="73">
        <v>249</v>
      </c>
      <c r="AA75" s="71">
        <f t="shared" si="63"/>
        <v>0.15523690773067331</v>
      </c>
      <c r="AB75" s="73">
        <v>1355</v>
      </c>
      <c r="AC75" s="71">
        <f t="shared" si="64"/>
        <v>0.84476309226932667</v>
      </c>
      <c r="AD75" s="93">
        <v>741</v>
      </c>
      <c r="AE75" s="73">
        <v>103</v>
      </c>
      <c r="AF75" s="71">
        <f t="shared" si="65"/>
        <v>0.13900134952766532</v>
      </c>
      <c r="AG75" s="73">
        <v>638</v>
      </c>
      <c r="AH75" s="71">
        <f t="shared" si="66"/>
        <v>0.8609986504723347</v>
      </c>
      <c r="AI75" s="93">
        <v>234</v>
      </c>
      <c r="AJ75" s="73">
        <v>10</v>
      </c>
      <c r="AK75" s="71">
        <f t="shared" si="67"/>
        <v>4.2735042735042736E-2</v>
      </c>
      <c r="AL75" s="73">
        <v>224</v>
      </c>
      <c r="AM75" s="71">
        <f t="shared" si="68"/>
        <v>0.95726495726495731</v>
      </c>
      <c r="AN75" s="93">
        <f t="shared" si="69"/>
        <v>8448</v>
      </c>
      <c r="AO75" s="73">
        <f t="shared" si="53"/>
        <v>1485</v>
      </c>
      <c r="AP75" s="71">
        <f t="shared" si="70"/>
        <v>0.17578125</v>
      </c>
      <c r="AQ75" s="72">
        <f t="shared" si="54"/>
        <v>6963</v>
      </c>
      <c r="AR75" s="71">
        <f t="shared" si="71"/>
        <v>0.82421875</v>
      </c>
      <c r="AS75" s="90"/>
      <c r="AT75" s="263">
        <v>24</v>
      </c>
      <c r="AU75" s="320" t="s">
        <v>114</v>
      </c>
      <c r="AV75" s="11" t="s">
        <v>134</v>
      </c>
      <c r="AW75" s="204">
        <v>7805</v>
      </c>
      <c r="AX75" s="38">
        <v>1345</v>
      </c>
      <c r="AY75" s="84">
        <v>0.17232543241511852</v>
      </c>
      <c r="AZ75" s="38">
        <v>6460</v>
      </c>
      <c r="BA75" s="84">
        <v>0.82767456758488145</v>
      </c>
      <c r="BB75" s="53">
        <v>70</v>
      </c>
      <c r="BC75" s="32" t="s">
        <v>48</v>
      </c>
      <c r="BD75" s="36">
        <f t="shared" si="72"/>
        <v>0.25931677018633542</v>
      </c>
      <c r="BE75" s="36">
        <f t="shared" si="73"/>
        <v>0.23387096774193547</v>
      </c>
      <c r="BF75" s="36">
        <f t="shared" si="74"/>
        <v>0.74068322981366463</v>
      </c>
      <c r="BG75" s="36">
        <f t="shared" si="75"/>
        <v>0.7661290322580645</v>
      </c>
      <c r="BH75" s="36">
        <f t="shared" si="76"/>
        <v>6.0362173038229373E-3</v>
      </c>
      <c r="BI75" s="36">
        <f t="shared" si="77"/>
        <v>8.658008658008658E-3</v>
      </c>
      <c r="BJ75" s="36">
        <f t="shared" si="78"/>
        <v>0.99396378269617702</v>
      </c>
      <c r="BK75" s="36">
        <f t="shared" si="79"/>
        <v>0.9913419913419913</v>
      </c>
    </row>
    <row r="76" spans="2:63" s="12" customFormat="1" ht="13.5" customHeight="1">
      <c r="B76" s="264"/>
      <c r="C76" s="321"/>
      <c r="D76" s="64" t="s">
        <v>135</v>
      </c>
      <c r="E76" s="94">
        <v>10</v>
      </c>
      <c r="F76" s="63">
        <v>0</v>
      </c>
      <c r="G76" s="61">
        <f t="shared" si="55"/>
        <v>0</v>
      </c>
      <c r="H76" s="63">
        <v>10</v>
      </c>
      <c r="I76" s="61">
        <f t="shared" si="56"/>
        <v>1</v>
      </c>
      <c r="J76" s="94">
        <v>30</v>
      </c>
      <c r="K76" s="63">
        <v>0</v>
      </c>
      <c r="L76" s="61">
        <f t="shared" si="57"/>
        <v>0</v>
      </c>
      <c r="M76" s="63">
        <v>30</v>
      </c>
      <c r="N76" s="61">
        <f t="shared" si="58"/>
        <v>1</v>
      </c>
      <c r="O76" s="94">
        <v>1696</v>
      </c>
      <c r="P76" s="63">
        <v>17</v>
      </c>
      <c r="Q76" s="61">
        <f t="shared" si="59"/>
        <v>1.0023584905660377E-2</v>
      </c>
      <c r="R76" s="63">
        <v>1679</v>
      </c>
      <c r="S76" s="61">
        <f t="shared" si="60"/>
        <v>0.98997641509433965</v>
      </c>
      <c r="T76" s="94">
        <v>1263</v>
      </c>
      <c r="U76" s="63">
        <v>6</v>
      </c>
      <c r="V76" s="61">
        <f t="shared" si="61"/>
        <v>4.7505938242280287E-3</v>
      </c>
      <c r="W76" s="63">
        <v>1257</v>
      </c>
      <c r="X76" s="61">
        <f t="shared" si="62"/>
        <v>0.99524940617577196</v>
      </c>
      <c r="Y76" s="94">
        <v>1015</v>
      </c>
      <c r="Z76" s="63">
        <v>4</v>
      </c>
      <c r="AA76" s="61">
        <f t="shared" si="63"/>
        <v>3.9408866995073889E-3</v>
      </c>
      <c r="AB76" s="63">
        <v>1011</v>
      </c>
      <c r="AC76" s="61">
        <f t="shared" si="64"/>
        <v>0.99605911330049257</v>
      </c>
      <c r="AD76" s="94">
        <v>593</v>
      </c>
      <c r="AE76" s="63">
        <v>0</v>
      </c>
      <c r="AF76" s="61">
        <f t="shared" si="65"/>
        <v>0</v>
      </c>
      <c r="AG76" s="63">
        <v>593</v>
      </c>
      <c r="AH76" s="61">
        <f t="shared" si="66"/>
        <v>1</v>
      </c>
      <c r="AI76" s="94">
        <v>328</v>
      </c>
      <c r="AJ76" s="63">
        <v>0</v>
      </c>
      <c r="AK76" s="61">
        <f t="shared" si="67"/>
        <v>0</v>
      </c>
      <c r="AL76" s="63">
        <v>328</v>
      </c>
      <c r="AM76" s="61">
        <f t="shared" si="68"/>
        <v>1</v>
      </c>
      <c r="AN76" s="94">
        <f t="shared" si="69"/>
        <v>4935</v>
      </c>
      <c r="AO76" s="63">
        <f t="shared" si="53"/>
        <v>27</v>
      </c>
      <c r="AP76" s="61">
        <f t="shared" si="70"/>
        <v>5.47112462006079E-3</v>
      </c>
      <c r="AQ76" s="62">
        <f t="shared" si="54"/>
        <v>4908</v>
      </c>
      <c r="AR76" s="61">
        <f t="shared" si="71"/>
        <v>0.99452887537993917</v>
      </c>
      <c r="AS76" s="90"/>
      <c r="AT76" s="264"/>
      <c r="AU76" s="321"/>
      <c r="AV76" s="11" t="s">
        <v>135</v>
      </c>
      <c r="AW76" s="204">
        <v>4515</v>
      </c>
      <c r="AX76" s="38">
        <v>29</v>
      </c>
      <c r="AY76" s="84">
        <v>6.4230343300110742E-3</v>
      </c>
      <c r="AZ76" s="38">
        <v>4486</v>
      </c>
      <c r="BA76" s="84">
        <v>0.99357696566998888</v>
      </c>
      <c r="BB76" s="53">
        <v>71</v>
      </c>
      <c r="BC76" s="32" t="s">
        <v>49</v>
      </c>
      <c r="BD76" s="36">
        <f t="shared" si="72"/>
        <v>7.2053525476067942E-2</v>
      </c>
      <c r="BE76" s="36">
        <f t="shared" si="73"/>
        <v>6.3518830803822368E-2</v>
      </c>
      <c r="BF76" s="36">
        <f t="shared" si="74"/>
        <v>0.92794647452393209</v>
      </c>
      <c r="BG76" s="36">
        <f t="shared" si="75"/>
        <v>0.93648116919617763</v>
      </c>
      <c r="BH76" s="36">
        <f t="shared" si="76"/>
        <v>4.475703324808184E-3</v>
      </c>
      <c r="BI76" s="36">
        <f t="shared" si="77"/>
        <v>5.1813471502590676E-3</v>
      </c>
      <c r="BJ76" s="36">
        <f t="shared" si="78"/>
        <v>0.99552429667519182</v>
      </c>
      <c r="BK76" s="36">
        <f t="shared" si="79"/>
        <v>0.99481865284974091</v>
      </c>
    </row>
    <row r="77" spans="2:63" s="12" customFormat="1" ht="13.5" customHeight="1">
      <c r="B77" s="265"/>
      <c r="C77" s="322"/>
      <c r="D77" s="70" t="s">
        <v>67</v>
      </c>
      <c r="E77" s="95">
        <v>32</v>
      </c>
      <c r="F77" s="69">
        <v>0</v>
      </c>
      <c r="G77" s="13">
        <f t="shared" si="55"/>
        <v>0</v>
      </c>
      <c r="H77" s="69">
        <v>32</v>
      </c>
      <c r="I77" s="13">
        <f t="shared" si="56"/>
        <v>1</v>
      </c>
      <c r="J77" s="95">
        <v>77</v>
      </c>
      <c r="K77" s="69">
        <v>4</v>
      </c>
      <c r="L77" s="13">
        <f t="shared" si="57"/>
        <v>5.1948051948051951E-2</v>
      </c>
      <c r="M77" s="69">
        <v>73</v>
      </c>
      <c r="N77" s="13">
        <f t="shared" si="58"/>
        <v>0.94805194805194803</v>
      </c>
      <c r="O77" s="95">
        <v>5049</v>
      </c>
      <c r="P77" s="69">
        <v>659</v>
      </c>
      <c r="Q77" s="13">
        <f t="shared" si="59"/>
        <v>0.13052089522677757</v>
      </c>
      <c r="R77" s="69">
        <v>4390</v>
      </c>
      <c r="S77" s="13">
        <f t="shared" si="60"/>
        <v>0.86947910477322243</v>
      </c>
      <c r="T77" s="95">
        <v>3710</v>
      </c>
      <c r="U77" s="69">
        <v>483</v>
      </c>
      <c r="V77" s="13">
        <f t="shared" si="61"/>
        <v>0.13018867924528302</v>
      </c>
      <c r="W77" s="69">
        <v>3227</v>
      </c>
      <c r="X77" s="13">
        <f t="shared" si="62"/>
        <v>0.86981132075471701</v>
      </c>
      <c r="Y77" s="95">
        <v>2619</v>
      </c>
      <c r="Z77" s="69">
        <v>253</v>
      </c>
      <c r="AA77" s="13">
        <f t="shared" si="63"/>
        <v>9.6601756395570823E-2</v>
      </c>
      <c r="AB77" s="69">
        <v>2366</v>
      </c>
      <c r="AC77" s="13">
        <f t="shared" si="64"/>
        <v>0.90339824360442922</v>
      </c>
      <c r="AD77" s="95">
        <v>1334</v>
      </c>
      <c r="AE77" s="69">
        <v>103</v>
      </c>
      <c r="AF77" s="13">
        <f t="shared" si="65"/>
        <v>7.7211394302848582E-2</v>
      </c>
      <c r="AG77" s="69">
        <v>1231</v>
      </c>
      <c r="AH77" s="13">
        <f t="shared" si="66"/>
        <v>0.92278860569715138</v>
      </c>
      <c r="AI77" s="95">
        <v>562</v>
      </c>
      <c r="AJ77" s="69">
        <v>10</v>
      </c>
      <c r="AK77" s="13">
        <f t="shared" si="67"/>
        <v>1.7793594306049824E-2</v>
      </c>
      <c r="AL77" s="69">
        <v>552</v>
      </c>
      <c r="AM77" s="13">
        <f t="shared" si="68"/>
        <v>0.98220640569395012</v>
      </c>
      <c r="AN77" s="95">
        <f t="shared" si="69"/>
        <v>13383</v>
      </c>
      <c r="AO77" s="69">
        <f t="shared" si="53"/>
        <v>1512</v>
      </c>
      <c r="AP77" s="13">
        <f t="shared" si="70"/>
        <v>0.11297915265635508</v>
      </c>
      <c r="AQ77" s="33">
        <f t="shared" si="54"/>
        <v>11871</v>
      </c>
      <c r="AR77" s="13">
        <f t="shared" si="71"/>
        <v>0.88702084734364495</v>
      </c>
      <c r="AS77" s="90"/>
      <c r="AT77" s="265"/>
      <c r="AU77" s="322"/>
      <c r="AV77" s="147" t="s">
        <v>67</v>
      </c>
      <c r="AW77" s="204">
        <v>12320</v>
      </c>
      <c r="AX77" s="38">
        <v>1374</v>
      </c>
      <c r="AY77" s="84">
        <v>0.11152597402597403</v>
      </c>
      <c r="AZ77" s="38">
        <v>10946</v>
      </c>
      <c r="BA77" s="84">
        <v>0.88847402597402603</v>
      </c>
      <c r="BB77" s="53">
        <v>72</v>
      </c>
      <c r="BC77" s="32" t="s">
        <v>27</v>
      </c>
      <c r="BD77" s="36">
        <f t="shared" si="72"/>
        <v>0.1409090909090909</v>
      </c>
      <c r="BE77" s="36">
        <f t="shared" si="73"/>
        <v>0.12238055322715842</v>
      </c>
      <c r="BF77" s="36">
        <f t="shared" si="74"/>
        <v>0.85909090909090913</v>
      </c>
      <c r="BG77" s="36">
        <f t="shared" si="75"/>
        <v>0.87761944677284154</v>
      </c>
      <c r="BH77" s="36">
        <f t="shared" si="76"/>
        <v>5.1813471502590676E-3</v>
      </c>
      <c r="BI77" s="36">
        <f t="shared" si="77"/>
        <v>6.4239828693790149E-3</v>
      </c>
      <c r="BJ77" s="36">
        <f t="shared" si="78"/>
        <v>0.99481865284974091</v>
      </c>
      <c r="BK77" s="36">
        <f t="shared" si="79"/>
        <v>0.99357601713062094</v>
      </c>
    </row>
    <row r="78" spans="2:63" s="12" customFormat="1" ht="13.5" customHeight="1">
      <c r="B78" s="263">
        <v>25</v>
      </c>
      <c r="C78" s="320" t="s">
        <v>115</v>
      </c>
      <c r="D78" s="74" t="s">
        <v>134</v>
      </c>
      <c r="E78" s="93">
        <v>8</v>
      </c>
      <c r="F78" s="73">
        <v>1</v>
      </c>
      <c r="G78" s="71">
        <f t="shared" si="55"/>
        <v>0.125</v>
      </c>
      <c r="H78" s="73">
        <v>7</v>
      </c>
      <c r="I78" s="71">
        <f t="shared" si="56"/>
        <v>0.875</v>
      </c>
      <c r="J78" s="93">
        <v>16</v>
      </c>
      <c r="K78" s="73">
        <v>1</v>
      </c>
      <c r="L78" s="71">
        <f t="shared" si="57"/>
        <v>6.25E-2</v>
      </c>
      <c r="M78" s="73">
        <v>15</v>
      </c>
      <c r="N78" s="71">
        <f t="shared" si="58"/>
        <v>0.9375</v>
      </c>
      <c r="O78" s="93">
        <v>2042</v>
      </c>
      <c r="P78" s="73">
        <v>348</v>
      </c>
      <c r="Q78" s="71">
        <f t="shared" si="59"/>
        <v>0.17042115572967678</v>
      </c>
      <c r="R78" s="73">
        <v>1694</v>
      </c>
      <c r="S78" s="71">
        <f t="shared" si="60"/>
        <v>0.82957884427032325</v>
      </c>
      <c r="T78" s="93">
        <v>1691</v>
      </c>
      <c r="U78" s="73">
        <v>259</v>
      </c>
      <c r="V78" s="71">
        <f t="shared" si="61"/>
        <v>0.15316380839739799</v>
      </c>
      <c r="W78" s="73">
        <v>1432</v>
      </c>
      <c r="X78" s="71">
        <f t="shared" si="62"/>
        <v>0.84683619160260204</v>
      </c>
      <c r="Y78" s="93">
        <v>1004</v>
      </c>
      <c r="Z78" s="73">
        <v>155</v>
      </c>
      <c r="AA78" s="71">
        <f t="shared" si="63"/>
        <v>0.15438247011952191</v>
      </c>
      <c r="AB78" s="73">
        <v>849</v>
      </c>
      <c r="AC78" s="71">
        <f t="shared" si="64"/>
        <v>0.84561752988047811</v>
      </c>
      <c r="AD78" s="93">
        <v>485</v>
      </c>
      <c r="AE78" s="73">
        <v>46</v>
      </c>
      <c r="AF78" s="71">
        <f t="shared" si="65"/>
        <v>9.4845360824742264E-2</v>
      </c>
      <c r="AG78" s="73">
        <v>439</v>
      </c>
      <c r="AH78" s="71">
        <f t="shared" si="66"/>
        <v>0.90515463917525774</v>
      </c>
      <c r="AI78" s="93">
        <v>182</v>
      </c>
      <c r="AJ78" s="73">
        <v>5</v>
      </c>
      <c r="AK78" s="71">
        <f t="shared" si="67"/>
        <v>2.7472527472527472E-2</v>
      </c>
      <c r="AL78" s="73">
        <v>177</v>
      </c>
      <c r="AM78" s="71">
        <f t="shared" si="68"/>
        <v>0.97252747252747251</v>
      </c>
      <c r="AN78" s="93">
        <f t="shared" si="69"/>
        <v>5428</v>
      </c>
      <c r="AO78" s="73">
        <f t="shared" ref="AO78:AO101" si="80">SUM(F78,K78,P78,U78,Z78,AE78,AJ78)</f>
        <v>815</v>
      </c>
      <c r="AP78" s="71">
        <f t="shared" si="70"/>
        <v>0.15014738393515106</v>
      </c>
      <c r="AQ78" s="72">
        <f t="shared" ref="AQ78:AQ101" si="81">SUM(H78,M78,R78,W78,AB78,AG78,AL78)</f>
        <v>4613</v>
      </c>
      <c r="AR78" s="71">
        <f t="shared" si="71"/>
        <v>0.84985261606484896</v>
      </c>
      <c r="AS78" s="90"/>
      <c r="AT78" s="263">
        <v>25</v>
      </c>
      <c r="AU78" s="320" t="s">
        <v>115</v>
      </c>
      <c r="AV78" s="11" t="s">
        <v>134</v>
      </c>
      <c r="AW78" s="204">
        <v>4997</v>
      </c>
      <c r="AX78" s="38">
        <v>655</v>
      </c>
      <c r="AY78" s="84">
        <v>0.131078647188313</v>
      </c>
      <c r="AZ78" s="38">
        <v>4342</v>
      </c>
      <c r="BA78" s="84">
        <v>0.86892135281168703</v>
      </c>
      <c r="BB78" s="53">
        <v>73</v>
      </c>
      <c r="BC78" s="32" t="s">
        <v>28</v>
      </c>
      <c r="BD78" s="36">
        <f t="shared" si="72"/>
        <v>0.15146579804560262</v>
      </c>
      <c r="BE78" s="36">
        <f t="shared" si="73"/>
        <v>0.16121356335514575</v>
      </c>
      <c r="BF78" s="36">
        <f t="shared" si="74"/>
        <v>0.84853420195439744</v>
      </c>
      <c r="BG78" s="36">
        <f t="shared" si="75"/>
        <v>0.83878643664485431</v>
      </c>
      <c r="BH78" s="36">
        <f t="shared" si="76"/>
        <v>7.819287576020852E-3</v>
      </c>
      <c r="BI78" s="36">
        <f t="shared" si="77"/>
        <v>1.0452961672473868E-2</v>
      </c>
      <c r="BJ78" s="36">
        <f t="shared" si="78"/>
        <v>0.99218071242397909</v>
      </c>
      <c r="BK78" s="36">
        <f t="shared" si="79"/>
        <v>0.98954703832752611</v>
      </c>
    </row>
    <row r="79" spans="2:63" s="12" customFormat="1" ht="13.5" customHeight="1">
      <c r="B79" s="264"/>
      <c r="C79" s="321"/>
      <c r="D79" s="64" t="s">
        <v>135</v>
      </c>
      <c r="E79" s="94">
        <v>4</v>
      </c>
      <c r="F79" s="63">
        <v>0</v>
      </c>
      <c r="G79" s="61">
        <f t="shared" si="55"/>
        <v>0</v>
      </c>
      <c r="H79" s="63">
        <v>4</v>
      </c>
      <c r="I79" s="61">
        <f t="shared" si="56"/>
        <v>1</v>
      </c>
      <c r="J79" s="94">
        <v>10</v>
      </c>
      <c r="K79" s="63">
        <v>1</v>
      </c>
      <c r="L79" s="61">
        <f t="shared" si="57"/>
        <v>0.1</v>
      </c>
      <c r="M79" s="63">
        <v>9</v>
      </c>
      <c r="N79" s="61">
        <f t="shared" si="58"/>
        <v>0.9</v>
      </c>
      <c r="O79" s="94">
        <v>1195</v>
      </c>
      <c r="P79" s="63">
        <v>30</v>
      </c>
      <c r="Q79" s="61">
        <f t="shared" si="59"/>
        <v>2.5104602510460251E-2</v>
      </c>
      <c r="R79" s="63">
        <v>1165</v>
      </c>
      <c r="S79" s="61">
        <f t="shared" si="60"/>
        <v>0.97489539748953979</v>
      </c>
      <c r="T79" s="94">
        <v>897</v>
      </c>
      <c r="U79" s="63">
        <v>23</v>
      </c>
      <c r="V79" s="61">
        <f t="shared" si="61"/>
        <v>2.564102564102564E-2</v>
      </c>
      <c r="W79" s="63">
        <v>874</v>
      </c>
      <c r="X79" s="61">
        <f t="shared" si="62"/>
        <v>0.97435897435897434</v>
      </c>
      <c r="Y79" s="94">
        <v>726</v>
      </c>
      <c r="Z79" s="63">
        <v>12</v>
      </c>
      <c r="AA79" s="61">
        <f t="shared" si="63"/>
        <v>1.6528925619834711E-2</v>
      </c>
      <c r="AB79" s="63">
        <v>714</v>
      </c>
      <c r="AC79" s="61">
        <f t="shared" si="64"/>
        <v>0.98347107438016534</v>
      </c>
      <c r="AD79" s="94">
        <v>508</v>
      </c>
      <c r="AE79" s="63">
        <v>6</v>
      </c>
      <c r="AF79" s="61">
        <f t="shared" si="65"/>
        <v>1.1811023622047244E-2</v>
      </c>
      <c r="AG79" s="63">
        <v>502</v>
      </c>
      <c r="AH79" s="61">
        <f t="shared" si="66"/>
        <v>0.98818897637795278</v>
      </c>
      <c r="AI79" s="94">
        <v>299</v>
      </c>
      <c r="AJ79" s="63">
        <v>1</v>
      </c>
      <c r="AK79" s="61">
        <f t="shared" si="67"/>
        <v>3.3444816053511705E-3</v>
      </c>
      <c r="AL79" s="63">
        <v>298</v>
      </c>
      <c r="AM79" s="61">
        <f t="shared" si="68"/>
        <v>0.99665551839464883</v>
      </c>
      <c r="AN79" s="94">
        <f t="shared" si="69"/>
        <v>3639</v>
      </c>
      <c r="AO79" s="63">
        <f t="shared" si="80"/>
        <v>73</v>
      </c>
      <c r="AP79" s="61">
        <f t="shared" si="70"/>
        <v>2.0060456169277274E-2</v>
      </c>
      <c r="AQ79" s="62">
        <f t="shared" si="81"/>
        <v>3566</v>
      </c>
      <c r="AR79" s="61">
        <f t="shared" si="71"/>
        <v>0.97993954383072268</v>
      </c>
      <c r="AS79" s="90"/>
      <c r="AT79" s="264"/>
      <c r="AU79" s="321"/>
      <c r="AV79" s="11" t="s">
        <v>135</v>
      </c>
      <c r="AW79" s="204">
        <v>3245</v>
      </c>
      <c r="AX79" s="38">
        <v>78</v>
      </c>
      <c r="AY79" s="84">
        <v>2.4036979969183359E-2</v>
      </c>
      <c r="AZ79" s="38">
        <v>3167</v>
      </c>
      <c r="BA79" s="84">
        <v>0.97596302003081659</v>
      </c>
      <c r="BB79" s="53">
        <v>74</v>
      </c>
      <c r="BC79" s="32" t="s">
        <v>29</v>
      </c>
      <c r="BD79" s="36">
        <f t="shared" si="72"/>
        <v>0.19600000000000001</v>
      </c>
      <c r="BE79" s="36">
        <f t="shared" si="73"/>
        <v>0.20231213872832371</v>
      </c>
      <c r="BF79" s="36">
        <f t="shared" si="74"/>
        <v>0.80400000000000005</v>
      </c>
      <c r="BG79" s="36">
        <f t="shared" si="75"/>
        <v>0.79768786127167635</v>
      </c>
      <c r="BH79" s="36">
        <f t="shared" si="76"/>
        <v>2.2255192878338281E-2</v>
      </c>
      <c r="BI79" s="36">
        <f t="shared" si="77"/>
        <v>1.6366612111292964E-2</v>
      </c>
      <c r="BJ79" s="36">
        <f t="shared" si="78"/>
        <v>0.97774480712166167</v>
      </c>
      <c r="BK79" s="36">
        <f t="shared" si="79"/>
        <v>0.98363338788870702</v>
      </c>
    </row>
    <row r="80" spans="2:63" s="12" customFormat="1" ht="13.5" customHeight="1">
      <c r="B80" s="265"/>
      <c r="C80" s="322"/>
      <c r="D80" s="70" t="s">
        <v>67</v>
      </c>
      <c r="E80" s="95">
        <v>12</v>
      </c>
      <c r="F80" s="69">
        <v>1</v>
      </c>
      <c r="G80" s="13">
        <f t="shared" si="55"/>
        <v>8.3333333333333329E-2</v>
      </c>
      <c r="H80" s="69">
        <v>11</v>
      </c>
      <c r="I80" s="13">
        <f t="shared" si="56"/>
        <v>0.91666666666666663</v>
      </c>
      <c r="J80" s="95">
        <v>26</v>
      </c>
      <c r="K80" s="69">
        <v>2</v>
      </c>
      <c r="L80" s="13">
        <f t="shared" si="57"/>
        <v>7.6923076923076927E-2</v>
      </c>
      <c r="M80" s="69">
        <v>24</v>
      </c>
      <c r="N80" s="13">
        <f t="shared" si="58"/>
        <v>0.92307692307692313</v>
      </c>
      <c r="O80" s="95">
        <v>3237</v>
      </c>
      <c r="P80" s="69">
        <v>378</v>
      </c>
      <c r="Q80" s="13">
        <f t="shared" si="59"/>
        <v>0.11677479147358666</v>
      </c>
      <c r="R80" s="69">
        <v>2859</v>
      </c>
      <c r="S80" s="13">
        <f t="shared" si="60"/>
        <v>0.8832252085264134</v>
      </c>
      <c r="T80" s="95">
        <v>2588</v>
      </c>
      <c r="U80" s="69">
        <v>282</v>
      </c>
      <c r="V80" s="13">
        <f t="shared" si="61"/>
        <v>0.10896445131375579</v>
      </c>
      <c r="W80" s="69">
        <v>2306</v>
      </c>
      <c r="X80" s="13">
        <f t="shared" si="62"/>
        <v>0.89103554868624424</v>
      </c>
      <c r="Y80" s="95">
        <v>1730</v>
      </c>
      <c r="Z80" s="69">
        <v>167</v>
      </c>
      <c r="AA80" s="13">
        <f t="shared" si="63"/>
        <v>9.6531791907514444E-2</v>
      </c>
      <c r="AB80" s="69">
        <v>1563</v>
      </c>
      <c r="AC80" s="13">
        <f t="shared" si="64"/>
        <v>0.90346820809248551</v>
      </c>
      <c r="AD80" s="95">
        <v>993</v>
      </c>
      <c r="AE80" s="69">
        <v>52</v>
      </c>
      <c r="AF80" s="13">
        <f t="shared" si="65"/>
        <v>5.2366565961732128E-2</v>
      </c>
      <c r="AG80" s="69">
        <v>941</v>
      </c>
      <c r="AH80" s="13">
        <f t="shared" si="66"/>
        <v>0.94763343403826783</v>
      </c>
      <c r="AI80" s="95">
        <v>481</v>
      </c>
      <c r="AJ80" s="69">
        <v>6</v>
      </c>
      <c r="AK80" s="13">
        <f t="shared" si="67"/>
        <v>1.2474012474012475E-2</v>
      </c>
      <c r="AL80" s="69">
        <v>475</v>
      </c>
      <c r="AM80" s="13">
        <f t="shared" si="68"/>
        <v>0.98752598752598753</v>
      </c>
      <c r="AN80" s="95">
        <f t="shared" si="69"/>
        <v>9067</v>
      </c>
      <c r="AO80" s="69">
        <f t="shared" si="80"/>
        <v>888</v>
      </c>
      <c r="AP80" s="13">
        <f t="shared" si="70"/>
        <v>9.7937575824418213E-2</v>
      </c>
      <c r="AQ80" s="33">
        <f t="shared" si="81"/>
        <v>8179</v>
      </c>
      <c r="AR80" s="13">
        <f t="shared" si="71"/>
        <v>0.9020624241755818</v>
      </c>
      <c r="AS80" s="90"/>
      <c r="AT80" s="265"/>
      <c r="AU80" s="322"/>
      <c r="AV80" s="147" t="s">
        <v>67</v>
      </c>
      <c r="AW80" s="204">
        <v>8242</v>
      </c>
      <c r="AX80" s="38">
        <v>733</v>
      </c>
      <c r="AY80" s="84">
        <v>8.8934724581412272E-2</v>
      </c>
      <c r="AZ80" s="38">
        <v>7509</v>
      </c>
      <c r="BA80" s="84">
        <v>0.91106527541858773</v>
      </c>
      <c r="BB80" s="53">
        <v>75</v>
      </c>
      <c r="BC80" s="32" t="s">
        <v>192</v>
      </c>
      <c r="BD80" s="36">
        <f t="shared" si="72"/>
        <v>0.19584409620572871</v>
      </c>
      <c r="BE80" s="36">
        <f t="shared" si="73"/>
        <v>0.19262847847588738</v>
      </c>
      <c r="BF80" s="36">
        <f t="shared" si="74"/>
        <v>0.80415590379427127</v>
      </c>
      <c r="BG80" s="36">
        <f t="shared" si="75"/>
        <v>0.80737152152411262</v>
      </c>
      <c r="BH80" s="36">
        <f t="shared" si="76"/>
        <v>1.7281807942984805E-2</v>
      </c>
      <c r="BI80" s="36">
        <f t="shared" si="77"/>
        <v>1.7546282428820951E-2</v>
      </c>
      <c r="BJ80" s="36">
        <f t="shared" si="78"/>
        <v>0.98271819205701516</v>
      </c>
      <c r="BK80" s="36">
        <f t="shared" si="79"/>
        <v>0.98245371757117905</v>
      </c>
    </row>
    <row r="81" spans="2:53" s="12" customFormat="1" ht="13.5" customHeight="1">
      <c r="B81" s="263">
        <v>26</v>
      </c>
      <c r="C81" s="320" t="s">
        <v>30</v>
      </c>
      <c r="D81" s="74" t="s">
        <v>134</v>
      </c>
      <c r="E81" s="93">
        <v>179</v>
      </c>
      <c r="F81" s="73">
        <v>17</v>
      </c>
      <c r="G81" s="71">
        <f t="shared" si="55"/>
        <v>9.4972067039106142E-2</v>
      </c>
      <c r="H81" s="73">
        <v>162</v>
      </c>
      <c r="I81" s="71">
        <f t="shared" si="56"/>
        <v>0.9050279329608939</v>
      </c>
      <c r="J81" s="93">
        <v>415</v>
      </c>
      <c r="K81" s="73">
        <v>32</v>
      </c>
      <c r="L81" s="71">
        <f t="shared" si="57"/>
        <v>7.7108433734939766E-2</v>
      </c>
      <c r="M81" s="73">
        <v>383</v>
      </c>
      <c r="N81" s="71">
        <f t="shared" si="58"/>
        <v>0.92289156626506019</v>
      </c>
      <c r="O81" s="93">
        <v>31250</v>
      </c>
      <c r="P81" s="73">
        <v>5117</v>
      </c>
      <c r="Q81" s="71">
        <f t="shared" si="59"/>
        <v>0.163744</v>
      </c>
      <c r="R81" s="73">
        <v>26133</v>
      </c>
      <c r="S81" s="71">
        <f t="shared" si="60"/>
        <v>0.836256</v>
      </c>
      <c r="T81" s="93">
        <v>26398</v>
      </c>
      <c r="U81" s="73">
        <v>3813</v>
      </c>
      <c r="V81" s="71">
        <f t="shared" si="61"/>
        <v>0.14444276081521326</v>
      </c>
      <c r="W81" s="73">
        <v>22585</v>
      </c>
      <c r="X81" s="71">
        <f t="shared" si="62"/>
        <v>0.85555723918478677</v>
      </c>
      <c r="Y81" s="93">
        <v>13919</v>
      </c>
      <c r="Z81" s="73">
        <v>1602</v>
      </c>
      <c r="AA81" s="71">
        <f t="shared" si="63"/>
        <v>0.1150944751778145</v>
      </c>
      <c r="AB81" s="73">
        <v>12317</v>
      </c>
      <c r="AC81" s="71">
        <f t="shared" si="64"/>
        <v>0.88490552482218554</v>
      </c>
      <c r="AD81" s="93">
        <v>5729</v>
      </c>
      <c r="AE81" s="73">
        <v>468</v>
      </c>
      <c r="AF81" s="71">
        <f t="shared" si="65"/>
        <v>8.1689649153429925E-2</v>
      </c>
      <c r="AG81" s="73">
        <v>5261</v>
      </c>
      <c r="AH81" s="71">
        <f t="shared" si="66"/>
        <v>0.91831035084657009</v>
      </c>
      <c r="AI81" s="93">
        <v>1758</v>
      </c>
      <c r="AJ81" s="73">
        <v>66</v>
      </c>
      <c r="AK81" s="71">
        <f t="shared" si="67"/>
        <v>3.7542662116040959E-2</v>
      </c>
      <c r="AL81" s="73">
        <v>1692</v>
      </c>
      <c r="AM81" s="71">
        <f t="shared" si="68"/>
        <v>0.96245733788395904</v>
      </c>
      <c r="AN81" s="93">
        <f t="shared" si="69"/>
        <v>79648</v>
      </c>
      <c r="AO81" s="73">
        <f t="shared" si="80"/>
        <v>11115</v>
      </c>
      <c r="AP81" s="71">
        <f t="shared" si="70"/>
        <v>0.13955152671755724</v>
      </c>
      <c r="AQ81" s="72">
        <f t="shared" si="81"/>
        <v>68533</v>
      </c>
      <c r="AR81" s="71">
        <f t="shared" si="71"/>
        <v>0.86044847328244278</v>
      </c>
      <c r="AS81" s="90"/>
      <c r="AT81" s="263">
        <v>26</v>
      </c>
      <c r="AU81" s="320" t="s">
        <v>30</v>
      </c>
      <c r="AV81" s="11" t="s">
        <v>134</v>
      </c>
      <c r="AW81" s="204">
        <v>74521</v>
      </c>
      <c r="AX81" s="38">
        <v>9858</v>
      </c>
      <c r="AY81" s="84">
        <v>0.13228485930140496</v>
      </c>
      <c r="AZ81" s="38">
        <v>64663</v>
      </c>
      <c r="BA81" s="84">
        <v>0.86771514069859501</v>
      </c>
    </row>
    <row r="82" spans="2:53" s="12" customFormat="1" ht="13.5" customHeight="1">
      <c r="B82" s="264"/>
      <c r="C82" s="321"/>
      <c r="D82" s="64" t="s">
        <v>135</v>
      </c>
      <c r="E82" s="94">
        <v>95</v>
      </c>
      <c r="F82" s="63">
        <v>0</v>
      </c>
      <c r="G82" s="61">
        <f t="shared" si="55"/>
        <v>0</v>
      </c>
      <c r="H82" s="63">
        <v>95</v>
      </c>
      <c r="I82" s="61">
        <f t="shared" si="56"/>
        <v>1</v>
      </c>
      <c r="J82" s="94">
        <v>321</v>
      </c>
      <c r="K82" s="63">
        <v>1</v>
      </c>
      <c r="L82" s="61">
        <f t="shared" si="57"/>
        <v>3.1152647975077881E-3</v>
      </c>
      <c r="M82" s="63">
        <v>320</v>
      </c>
      <c r="N82" s="61">
        <f t="shared" si="58"/>
        <v>0.99688473520249221</v>
      </c>
      <c r="O82" s="94">
        <v>19310</v>
      </c>
      <c r="P82" s="63">
        <v>287</v>
      </c>
      <c r="Q82" s="61">
        <f t="shared" si="59"/>
        <v>1.4862765406525116E-2</v>
      </c>
      <c r="R82" s="63">
        <v>19023</v>
      </c>
      <c r="S82" s="61">
        <f t="shared" si="60"/>
        <v>0.98513723459347491</v>
      </c>
      <c r="T82" s="94">
        <v>15132</v>
      </c>
      <c r="U82" s="63">
        <v>186</v>
      </c>
      <c r="V82" s="61">
        <f t="shared" si="61"/>
        <v>1.2291831879460745E-2</v>
      </c>
      <c r="W82" s="63">
        <v>14946</v>
      </c>
      <c r="X82" s="61">
        <f t="shared" si="62"/>
        <v>0.9877081681205393</v>
      </c>
      <c r="Y82" s="94">
        <v>10369</v>
      </c>
      <c r="Z82" s="63">
        <v>91</v>
      </c>
      <c r="AA82" s="61">
        <f t="shared" si="63"/>
        <v>8.7761597068184011E-3</v>
      </c>
      <c r="AB82" s="63">
        <v>10278</v>
      </c>
      <c r="AC82" s="61">
        <f t="shared" si="64"/>
        <v>0.99122384029318156</v>
      </c>
      <c r="AD82" s="94">
        <v>5551</v>
      </c>
      <c r="AE82" s="63">
        <v>17</v>
      </c>
      <c r="AF82" s="61">
        <f t="shared" si="65"/>
        <v>3.0625112592325707E-3</v>
      </c>
      <c r="AG82" s="63">
        <v>5534</v>
      </c>
      <c r="AH82" s="61">
        <f t="shared" si="66"/>
        <v>0.99693748874076737</v>
      </c>
      <c r="AI82" s="94">
        <v>2725</v>
      </c>
      <c r="AJ82" s="63">
        <v>7</v>
      </c>
      <c r="AK82" s="61">
        <f t="shared" si="67"/>
        <v>2.5688073394495412E-3</v>
      </c>
      <c r="AL82" s="63">
        <v>2718</v>
      </c>
      <c r="AM82" s="61">
        <f t="shared" si="68"/>
        <v>0.99743119266055047</v>
      </c>
      <c r="AN82" s="94">
        <f t="shared" si="69"/>
        <v>53503</v>
      </c>
      <c r="AO82" s="63">
        <f t="shared" si="80"/>
        <v>589</v>
      </c>
      <c r="AP82" s="61">
        <f t="shared" si="70"/>
        <v>1.1008728482514999E-2</v>
      </c>
      <c r="AQ82" s="62">
        <f t="shared" si="81"/>
        <v>52914</v>
      </c>
      <c r="AR82" s="61">
        <f t="shared" si="71"/>
        <v>0.988991271517485</v>
      </c>
      <c r="AS82" s="90"/>
      <c r="AT82" s="264"/>
      <c r="AU82" s="321"/>
      <c r="AV82" s="11" t="s">
        <v>135</v>
      </c>
      <c r="AW82" s="204">
        <v>50217</v>
      </c>
      <c r="AX82" s="38">
        <v>629</v>
      </c>
      <c r="AY82" s="84">
        <v>1.2525638727920823E-2</v>
      </c>
      <c r="AZ82" s="38">
        <v>49588</v>
      </c>
      <c r="BA82" s="84">
        <v>0.98747436127207922</v>
      </c>
    </row>
    <row r="83" spans="2:53" s="12" customFormat="1" ht="13.5" customHeight="1">
      <c r="B83" s="265"/>
      <c r="C83" s="322"/>
      <c r="D83" s="70" t="s">
        <v>67</v>
      </c>
      <c r="E83" s="95">
        <v>274</v>
      </c>
      <c r="F83" s="69">
        <v>17</v>
      </c>
      <c r="G83" s="13">
        <f t="shared" si="55"/>
        <v>6.2043795620437957E-2</v>
      </c>
      <c r="H83" s="69">
        <v>257</v>
      </c>
      <c r="I83" s="13">
        <f t="shared" si="56"/>
        <v>0.93795620437956206</v>
      </c>
      <c r="J83" s="95">
        <v>736</v>
      </c>
      <c r="K83" s="69">
        <v>33</v>
      </c>
      <c r="L83" s="13">
        <f t="shared" si="57"/>
        <v>4.4836956521739128E-2</v>
      </c>
      <c r="M83" s="69">
        <v>703</v>
      </c>
      <c r="N83" s="13">
        <f t="shared" si="58"/>
        <v>0.95516304347826086</v>
      </c>
      <c r="O83" s="95">
        <v>50560</v>
      </c>
      <c r="P83" s="69">
        <v>5404</v>
      </c>
      <c r="Q83" s="13">
        <f t="shared" si="59"/>
        <v>0.10688291139240506</v>
      </c>
      <c r="R83" s="69">
        <v>45156</v>
      </c>
      <c r="S83" s="13">
        <f t="shared" si="60"/>
        <v>0.89311708860759498</v>
      </c>
      <c r="T83" s="95">
        <v>41530</v>
      </c>
      <c r="U83" s="69">
        <v>3999</v>
      </c>
      <c r="V83" s="13">
        <f t="shared" si="61"/>
        <v>9.6291837226101615E-2</v>
      </c>
      <c r="W83" s="69">
        <v>37531</v>
      </c>
      <c r="X83" s="13">
        <f t="shared" si="62"/>
        <v>0.90370816277389843</v>
      </c>
      <c r="Y83" s="95">
        <v>24288</v>
      </c>
      <c r="Z83" s="69">
        <v>1693</v>
      </c>
      <c r="AA83" s="13">
        <f t="shared" si="63"/>
        <v>6.9705204216073777E-2</v>
      </c>
      <c r="AB83" s="69">
        <v>22595</v>
      </c>
      <c r="AC83" s="13">
        <f t="shared" si="64"/>
        <v>0.93029479578392626</v>
      </c>
      <c r="AD83" s="95">
        <v>11280</v>
      </c>
      <c r="AE83" s="69">
        <v>485</v>
      </c>
      <c r="AF83" s="13">
        <f t="shared" si="65"/>
        <v>4.2996453900709219E-2</v>
      </c>
      <c r="AG83" s="69">
        <v>10795</v>
      </c>
      <c r="AH83" s="13">
        <f t="shared" si="66"/>
        <v>0.95700354609929073</v>
      </c>
      <c r="AI83" s="95">
        <v>4483</v>
      </c>
      <c r="AJ83" s="69">
        <v>73</v>
      </c>
      <c r="AK83" s="13">
        <f t="shared" si="67"/>
        <v>1.6283738567923266E-2</v>
      </c>
      <c r="AL83" s="69">
        <v>4410</v>
      </c>
      <c r="AM83" s="13">
        <f t="shared" si="68"/>
        <v>0.98371626143207669</v>
      </c>
      <c r="AN83" s="95">
        <f t="shared" si="69"/>
        <v>133151</v>
      </c>
      <c r="AO83" s="69">
        <f t="shared" si="80"/>
        <v>11704</v>
      </c>
      <c r="AP83" s="13">
        <f t="shared" si="70"/>
        <v>8.7900203528324991E-2</v>
      </c>
      <c r="AQ83" s="33">
        <f t="shared" si="81"/>
        <v>121447</v>
      </c>
      <c r="AR83" s="13">
        <f t="shared" si="71"/>
        <v>0.91209979647167505</v>
      </c>
      <c r="AS83" s="90"/>
      <c r="AT83" s="265"/>
      <c r="AU83" s="322"/>
      <c r="AV83" s="147" t="s">
        <v>67</v>
      </c>
      <c r="AW83" s="204">
        <v>124738</v>
      </c>
      <c r="AX83" s="38">
        <v>10487</v>
      </c>
      <c r="AY83" s="84">
        <v>8.4072215363401689E-2</v>
      </c>
      <c r="AZ83" s="38">
        <v>114251</v>
      </c>
      <c r="BA83" s="84">
        <v>0.9159277846365983</v>
      </c>
    </row>
    <row r="84" spans="2:53" s="12" customFormat="1" ht="13.5" customHeight="1">
      <c r="B84" s="263">
        <v>27</v>
      </c>
      <c r="C84" s="320" t="s">
        <v>31</v>
      </c>
      <c r="D84" s="74" t="s">
        <v>134</v>
      </c>
      <c r="E84" s="93">
        <v>38</v>
      </c>
      <c r="F84" s="73">
        <v>4</v>
      </c>
      <c r="G84" s="71">
        <f t="shared" si="55"/>
        <v>0.10526315789473684</v>
      </c>
      <c r="H84" s="73">
        <v>34</v>
      </c>
      <c r="I84" s="71">
        <f t="shared" si="56"/>
        <v>0.89473684210526316</v>
      </c>
      <c r="J84" s="93">
        <v>78</v>
      </c>
      <c r="K84" s="73">
        <v>9</v>
      </c>
      <c r="L84" s="71">
        <f t="shared" si="57"/>
        <v>0.11538461538461539</v>
      </c>
      <c r="M84" s="73">
        <v>69</v>
      </c>
      <c r="N84" s="71">
        <f t="shared" si="58"/>
        <v>0.88461538461538458</v>
      </c>
      <c r="O84" s="93">
        <v>4927</v>
      </c>
      <c r="P84" s="73">
        <v>793</v>
      </c>
      <c r="Q84" s="71">
        <f t="shared" si="59"/>
        <v>0.16094986807387862</v>
      </c>
      <c r="R84" s="73">
        <v>4134</v>
      </c>
      <c r="S84" s="71">
        <f t="shared" si="60"/>
        <v>0.83905013192612132</v>
      </c>
      <c r="T84" s="93">
        <v>4103</v>
      </c>
      <c r="U84" s="73">
        <v>583</v>
      </c>
      <c r="V84" s="71">
        <f t="shared" si="61"/>
        <v>0.14209115281501342</v>
      </c>
      <c r="W84" s="73">
        <v>3520</v>
      </c>
      <c r="X84" s="71">
        <f t="shared" si="62"/>
        <v>0.85790884718498661</v>
      </c>
      <c r="Y84" s="93">
        <v>2385</v>
      </c>
      <c r="Z84" s="73">
        <v>249</v>
      </c>
      <c r="AA84" s="71">
        <f t="shared" si="63"/>
        <v>0.10440251572327044</v>
      </c>
      <c r="AB84" s="73">
        <v>2136</v>
      </c>
      <c r="AC84" s="71">
        <f t="shared" si="64"/>
        <v>0.89559748427672958</v>
      </c>
      <c r="AD84" s="93">
        <v>1112</v>
      </c>
      <c r="AE84" s="73">
        <v>85</v>
      </c>
      <c r="AF84" s="71">
        <f t="shared" si="65"/>
        <v>7.6438848920863306E-2</v>
      </c>
      <c r="AG84" s="73">
        <v>1027</v>
      </c>
      <c r="AH84" s="71">
        <f t="shared" si="66"/>
        <v>0.92356115107913672</v>
      </c>
      <c r="AI84" s="93">
        <v>349</v>
      </c>
      <c r="AJ84" s="73">
        <v>9</v>
      </c>
      <c r="AK84" s="71">
        <f t="shared" si="67"/>
        <v>2.5787965616045846E-2</v>
      </c>
      <c r="AL84" s="73">
        <v>340</v>
      </c>
      <c r="AM84" s="71">
        <f t="shared" si="68"/>
        <v>0.97421203438395421</v>
      </c>
      <c r="AN84" s="93">
        <f t="shared" si="69"/>
        <v>12992</v>
      </c>
      <c r="AO84" s="73">
        <f t="shared" si="80"/>
        <v>1732</v>
      </c>
      <c r="AP84" s="71">
        <f t="shared" si="70"/>
        <v>0.13331280788177341</v>
      </c>
      <c r="AQ84" s="72">
        <f t="shared" si="81"/>
        <v>11260</v>
      </c>
      <c r="AR84" s="71">
        <f t="shared" si="71"/>
        <v>0.86668719211822665</v>
      </c>
      <c r="AS84" s="90"/>
      <c r="AT84" s="263">
        <v>27</v>
      </c>
      <c r="AU84" s="320" t="s">
        <v>31</v>
      </c>
      <c r="AV84" s="11" t="s">
        <v>134</v>
      </c>
      <c r="AW84" s="204">
        <v>12175</v>
      </c>
      <c r="AX84" s="38">
        <v>1650</v>
      </c>
      <c r="AY84" s="84">
        <v>0.13552361396303902</v>
      </c>
      <c r="AZ84" s="38">
        <v>10525</v>
      </c>
      <c r="BA84" s="84">
        <v>0.86447638603696098</v>
      </c>
    </row>
    <row r="85" spans="2:53" s="12" customFormat="1" ht="13.5" customHeight="1">
      <c r="B85" s="264"/>
      <c r="C85" s="321"/>
      <c r="D85" s="64" t="s">
        <v>135</v>
      </c>
      <c r="E85" s="94">
        <v>19</v>
      </c>
      <c r="F85" s="63">
        <v>0</v>
      </c>
      <c r="G85" s="61">
        <f t="shared" si="55"/>
        <v>0</v>
      </c>
      <c r="H85" s="63">
        <v>19</v>
      </c>
      <c r="I85" s="61">
        <f t="shared" si="56"/>
        <v>1</v>
      </c>
      <c r="J85" s="94">
        <v>51</v>
      </c>
      <c r="K85" s="63">
        <v>0</v>
      </c>
      <c r="L85" s="61">
        <f t="shared" si="57"/>
        <v>0</v>
      </c>
      <c r="M85" s="63">
        <v>51</v>
      </c>
      <c r="N85" s="61">
        <f t="shared" si="58"/>
        <v>1</v>
      </c>
      <c r="O85" s="94">
        <v>2900</v>
      </c>
      <c r="P85" s="63">
        <v>37</v>
      </c>
      <c r="Q85" s="61">
        <f t="shared" si="59"/>
        <v>1.2758620689655173E-2</v>
      </c>
      <c r="R85" s="63">
        <v>2863</v>
      </c>
      <c r="S85" s="61">
        <f t="shared" si="60"/>
        <v>0.98724137931034484</v>
      </c>
      <c r="T85" s="94">
        <v>2256</v>
      </c>
      <c r="U85" s="63">
        <v>16</v>
      </c>
      <c r="V85" s="61">
        <f t="shared" si="61"/>
        <v>7.0921985815602835E-3</v>
      </c>
      <c r="W85" s="63">
        <v>2240</v>
      </c>
      <c r="X85" s="61">
        <f t="shared" si="62"/>
        <v>0.99290780141843971</v>
      </c>
      <c r="Y85" s="94">
        <v>1611</v>
      </c>
      <c r="Z85" s="63">
        <v>7</v>
      </c>
      <c r="AA85" s="61">
        <f t="shared" si="63"/>
        <v>4.3451272501551829E-3</v>
      </c>
      <c r="AB85" s="63">
        <v>1604</v>
      </c>
      <c r="AC85" s="61">
        <f t="shared" si="64"/>
        <v>0.99565487274984477</v>
      </c>
      <c r="AD85" s="94">
        <v>1053</v>
      </c>
      <c r="AE85" s="63">
        <v>0</v>
      </c>
      <c r="AF85" s="61">
        <f t="shared" si="65"/>
        <v>0</v>
      </c>
      <c r="AG85" s="63">
        <v>1053</v>
      </c>
      <c r="AH85" s="61">
        <f t="shared" si="66"/>
        <v>1</v>
      </c>
      <c r="AI85" s="94">
        <v>574</v>
      </c>
      <c r="AJ85" s="63">
        <v>1</v>
      </c>
      <c r="AK85" s="61">
        <f t="shared" si="67"/>
        <v>1.7421602787456446E-3</v>
      </c>
      <c r="AL85" s="63">
        <v>573</v>
      </c>
      <c r="AM85" s="61">
        <f t="shared" si="68"/>
        <v>0.99825783972125437</v>
      </c>
      <c r="AN85" s="94">
        <f t="shared" si="69"/>
        <v>8464</v>
      </c>
      <c r="AO85" s="63">
        <f t="shared" si="80"/>
        <v>61</v>
      </c>
      <c r="AP85" s="61">
        <f t="shared" si="70"/>
        <v>7.2069943289224956E-3</v>
      </c>
      <c r="AQ85" s="62">
        <f t="shared" si="81"/>
        <v>8403</v>
      </c>
      <c r="AR85" s="61">
        <f t="shared" si="71"/>
        <v>0.99279300567107753</v>
      </c>
      <c r="AS85" s="90"/>
      <c r="AT85" s="264"/>
      <c r="AU85" s="321"/>
      <c r="AV85" s="11" t="s">
        <v>135</v>
      </c>
      <c r="AW85" s="204">
        <v>7966</v>
      </c>
      <c r="AX85" s="38">
        <v>60</v>
      </c>
      <c r="AY85" s="84">
        <v>7.5320110469495353E-3</v>
      </c>
      <c r="AZ85" s="38">
        <v>7906</v>
      </c>
      <c r="BA85" s="84">
        <v>0.99246798895305044</v>
      </c>
    </row>
    <row r="86" spans="2:53" s="12" customFormat="1" ht="13.5" customHeight="1">
      <c r="B86" s="265"/>
      <c r="C86" s="322"/>
      <c r="D86" s="70" t="s">
        <v>67</v>
      </c>
      <c r="E86" s="95">
        <v>57</v>
      </c>
      <c r="F86" s="69">
        <v>4</v>
      </c>
      <c r="G86" s="13">
        <f t="shared" si="55"/>
        <v>7.0175438596491224E-2</v>
      </c>
      <c r="H86" s="69">
        <v>53</v>
      </c>
      <c r="I86" s="13">
        <f t="shared" si="56"/>
        <v>0.92982456140350878</v>
      </c>
      <c r="J86" s="95">
        <v>129</v>
      </c>
      <c r="K86" s="69">
        <v>9</v>
      </c>
      <c r="L86" s="13">
        <f t="shared" si="57"/>
        <v>6.9767441860465115E-2</v>
      </c>
      <c r="M86" s="69">
        <v>120</v>
      </c>
      <c r="N86" s="13">
        <f t="shared" si="58"/>
        <v>0.93023255813953487</v>
      </c>
      <c r="O86" s="95">
        <v>7827</v>
      </c>
      <c r="P86" s="69">
        <v>830</v>
      </c>
      <c r="Q86" s="13">
        <f t="shared" si="59"/>
        <v>0.10604318385077297</v>
      </c>
      <c r="R86" s="69">
        <v>6997</v>
      </c>
      <c r="S86" s="13">
        <f t="shared" si="60"/>
        <v>0.89395681614922706</v>
      </c>
      <c r="T86" s="95">
        <v>6359</v>
      </c>
      <c r="U86" s="69">
        <v>599</v>
      </c>
      <c r="V86" s="13">
        <f t="shared" si="61"/>
        <v>9.4197200817738636E-2</v>
      </c>
      <c r="W86" s="69">
        <v>5760</v>
      </c>
      <c r="X86" s="13">
        <f t="shared" si="62"/>
        <v>0.90580279918226136</v>
      </c>
      <c r="Y86" s="95">
        <v>3996</v>
      </c>
      <c r="Z86" s="69">
        <v>256</v>
      </c>
      <c r="AA86" s="13">
        <f t="shared" si="63"/>
        <v>6.4064064064064064E-2</v>
      </c>
      <c r="AB86" s="69">
        <v>3740</v>
      </c>
      <c r="AC86" s="13">
        <f t="shared" si="64"/>
        <v>0.93593593593593594</v>
      </c>
      <c r="AD86" s="95">
        <v>2165</v>
      </c>
      <c r="AE86" s="69">
        <v>85</v>
      </c>
      <c r="AF86" s="13">
        <f t="shared" si="65"/>
        <v>3.9260969976905313E-2</v>
      </c>
      <c r="AG86" s="69">
        <v>2080</v>
      </c>
      <c r="AH86" s="13">
        <f t="shared" si="66"/>
        <v>0.96073903002309469</v>
      </c>
      <c r="AI86" s="95">
        <v>923</v>
      </c>
      <c r="AJ86" s="69">
        <v>10</v>
      </c>
      <c r="AK86" s="13">
        <f t="shared" si="67"/>
        <v>1.0834236186348862E-2</v>
      </c>
      <c r="AL86" s="69">
        <v>913</v>
      </c>
      <c r="AM86" s="13">
        <f t="shared" si="68"/>
        <v>0.98916576381365118</v>
      </c>
      <c r="AN86" s="95">
        <f t="shared" si="69"/>
        <v>21456</v>
      </c>
      <c r="AO86" s="69">
        <f t="shared" si="80"/>
        <v>1793</v>
      </c>
      <c r="AP86" s="13">
        <f t="shared" si="70"/>
        <v>8.3566368381804618E-2</v>
      </c>
      <c r="AQ86" s="33">
        <f t="shared" si="81"/>
        <v>19663</v>
      </c>
      <c r="AR86" s="13">
        <f t="shared" si="71"/>
        <v>0.91643363161819535</v>
      </c>
      <c r="AS86" s="90"/>
      <c r="AT86" s="265"/>
      <c r="AU86" s="322"/>
      <c r="AV86" s="147" t="s">
        <v>67</v>
      </c>
      <c r="AW86" s="204">
        <v>20141</v>
      </c>
      <c r="AX86" s="38">
        <v>1710</v>
      </c>
      <c r="AY86" s="84">
        <v>8.4901444814060867E-2</v>
      </c>
      <c r="AZ86" s="38">
        <v>18431</v>
      </c>
      <c r="BA86" s="84">
        <v>0.91509855518593908</v>
      </c>
    </row>
    <row r="87" spans="2:53" s="12" customFormat="1" ht="13.5" customHeight="1">
      <c r="B87" s="263">
        <v>28</v>
      </c>
      <c r="C87" s="320" t="s">
        <v>32</v>
      </c>
      <c r="D87" s="74" t="s">
        <v>134</v>
      </c>
      <c r="E87" s="93">
        <v>23</v>
      </c>
      <c r="F87" s="73">
        <v>0</v>
      </c>
      <c r="G87" s="71">
        <f t="shared" si="55"/>
        <v>0</v>
      </c>
      <c r="H87" s="73">
        <v>23</v>
      </c>
      <c r="I87" s="71">
        <f t="shared" si="56"/>
        <v>1</v>
      </c>
      <c r="J87" s="93">
        <v>63</v>
      </c>
      <c r="K87" s="73">
        <v>3</v>
      </c>
      <c r="L87" s="71">
        <f t="shared" si="57"/>
        <v>4.7619047619047616E-2</v>
      </c>
      <c r="M87" s="73">
        <v>60</v>
      </c>
      <c r="N87" s="71">
        <f t="shared" si="58"/>
        <v>0.95238095238095233</v>
      </c>
      <c r="O87" s="93">
        <v>4337</v>
      </c>
      <c r="P87" s="73">
        <v>526</v>
      </c>
      <c r="Q87" s="71">
        <f t="shared" si="59"/>
        <v>0.12128199216047959</v>
      </c>
      <c r="R87" s="73">
        <v>3811</v>
      </c>
      <c r="S87" s="71">
        <f t="shared" si="60"/>
        <v>0.87871800783952037</v>
      </c>
      <c r="T87" s="93">
        <v>3695</v>
      </c>
      <c r="U87" s="73">
        <v>386</v>
      </c>
      <c r="V87" s="71">
        <f t="shared" si="61"/>
        <v>0.10446549391069013</v>
      </c>
      <c r="W87" s="73">
        <v>3309</v>
      </c>
      <c r="X87" s="71">
        <f t="shared" si="62"/>
        <v>0.89553450608930985</v>
      </c>
      <c r="Y87" s="93">
        <v>1713</v>
      </c>
      <c r="Z87" s="73">
        <v>127</v>
      </c>
      <c r="AA87" s="71">
        <f t="shared" si="63"/>
        <v>7.4138937536485691E-2</v>
      </c>
      <c r="AB87" s="73">
        <v>1586</v>
      </c>
      <c r="AC87" s="71">
        <f t="shared" si="64"/>
        <v>0.92586106246351429</v>
      </c>
      <c r="AD87" s="93">
        <v>658</v>
      </c>
      <c r="AE87" s="73">
        <v>30</v>
      </c>
      <c r="AF87" s="71">
        <f t="shared" si="65"/>
        <v>4.5592705167173252E-2</v>
      </c>
      <c r="AG87" s="73">
        <v>628</v>
      </c>
      <c r="AH87" s="71">
        <f t="shared" si="66"/>
        <v>0.95440729483282671</v>
      </c>
      <c r="AI87" s="93">
        <v>202</v>
      </c>
      <c r="AJ87" s="73">
        <v>2</v>
      </c>
      <c r="AK87" s="71">
        <f t="shared" si="67"/>
        <v>9.9009900990099011E-3</v>
      </c>
      <c r="AL87" s="73">
        <v>200</v>
      </c>
      <c r="AM87" s="71">
        <f t="shared" si="68"/>
        <v>0.99009900990099009</v>
      </c>
      <c r="AN87" s="93">
        <f t="shared" si="69"/>
        <v>10691</v>
      </c>
      <c r="AO87" s="73">
        <f t="shared" si="80"/>
        <v>1074</v>
      </c>
      <c r="AP87" s="71">
        <f t="shared" si="70"/>
        <v>0.10045832943597419</v>
      </c>
      <c r="AQ87" s="72">
        <f t="shared" si="81"/>
        <v>9617</v>
      </c>
      <c r="AR87" s="71">
        <f t="shared" si="71"/>
        <v>0.89954167056402579</v>
      </c>
      <c r="AS87" s="90"/>
      <c r="AT87" s="263">
        <v>28</v>
      </c>
      <c r="AU87" s="320" t="s">
        <v>32</v>
      </c>
      <c r="AV87" s="11" t="s">
        <v>134</v>
      </c>
      <c r="AW87" s="204">
        <v>9902</v>
      </c>
      <c r="AX87" s="38">
        <v>907</v>
      </c>
      <c r="AY87" s="84">
        <v>9.1597657038982025E-2</v>
      </c>
      <c r="AZ87" s="38">
        <v>8995</v>
      </c>
      <c r="BA87" s="84">
        <v>0.90840234296101796</v>
      </c>
    </row>
    <row r="88" spans="2:53" s="12" customFormat="1" ht="13.5" customHeight="1">
      <c r="B88" s="264"/>
      <c r="C88" s="321"/>
      <c r="D88" s="64" t="s">
        <v>135</v>
      </c>
      <c r="E88" s="94">
        <v>12</v>
      </c>
      <c r="F88" s="63">
        <v>0</v>
      </c>
      <c r="G88" s="61">
        <f t="shared" si="55"/>
        <v>0</v>
      </c>
      <c r="H88" s="63">
        <v>12</v>
      </c>
      <c r="I88" s="61">
        <f t="shared" si="56"/>
        <v>1</v>
      </c>
      <c r="J88" s="94">
        <v>63</v>
      </c>
      <c r="K88" s="63">
        <v>0</v>
      </c>
      <c r="L88" s="61">
        <f t="shared" si="57"/>
        <v>0</v>
      </c>
      <c r="M88" s="63">
        <v>63</v>
      </c>
      <c r="N88" s="61">
        <f t="shared" si="58"/>
        <v>1</v>
      </c>
      <c r="O88" s="94">
        <v>2943</v>
      </c>
      <c r="P88" s="63">
        <v>22</v>
      </c>
      <c r="Q88" s="61">
        <f t="shared" si="59"/>
        <v>7.4753652735304113E-3</v>
      </c>
      <c r="R88" s="63">
        <v>2921</v>
      </c>
      <c r="S88" s="61">
        <f t="shared" si="60"/>
        <v>0.99252463472646957</v>
      </c>
      <c r="T88" s="94">
        <v>2254</v>
      </c>
      <c r="U88" s="63">
        <v>15</v>
      </c>
      <c r="V88" s="61">
        <f t="shared" si="61"/>
        <v>6.6548358473824312E-3</v>
      </c>
      <c r="W88" s="63">
        <v>2239</v>
      </c>
      <c r="X88" s="61">
        <f t="shared" si="62"/>
        <v>0.99334516415261753</v>
      </c>
      <c r="Y88" s="94">
        <v>1382</v>
      </c>
      <c r="Z88" s="63">
        <v>3</v>
      </c>
      <c r="AA88" s="61">
        <f t="shared" si="63"/>
        <v>2.1707670043415342E-3</v>
      </c>
      <c r="AB88" s="63">
        <v>1379</v>
      </c>
      <c r="AC88" s="61">
        <f t="shared" si="64"/>
        <v>0.99782923299565851</v>
      </c>
      <c r="AD88" s="94">
        <v>673</v>
      </c>
      <c r="AE88" s="63">
        <v>0</v>
      </c>
      <c r="AF88" s="61">
        <f t="shared" si="65"/>
        <v>0</v>
      </c>
      <c r="AG88" s="63">
        <v>673</v>
      </c>
      <c r="AH88" s="61">
        <f t="shared" si="66"/>
        <v>1</v>
      </c>
      <c r="AI88" s="94">
        <v>330</v>
      </c>
      <c r="AJ88" s="63">
        <v>0</v>
      </c>
      <c r="AK88" s="61">
        <f t="shared" si="67"/>
        <v>0</v>
      </c>
      <c r="AL88" s="63">
        <v>330</v>
      </c>
      <c r="AM88" s="61">
        <f t="shared" si="68"/>
        <v>1</v>
      </c>
      <c r="AN88" s="94">
        <f t="shared" si="69"/>
        <v>7657</v>
      </c>
      <c r="AO88" s="63">
        <f t="shared" si="80"/>
        <v>40</v>
      </c>
      <c r="AP88" s="61">
        <f t="shared" si="70"/>
        <v>5.2239780592921508E-3</v>
      </c>
      <c r="AQ88" s="62">
        <f t="shared" si="81"/>
        <v>7617</v>
      </c>
      <c r="AR88" s="61">
        <f t="shared" si="71"/>
        <v>0.9947760219407078</v>
      </c>
      <c r="AS88" s="90"/>
      <c r="AT88" s="264"/>
      <c r="AU88" s="321"/>
      <c r="AV88" s="11" t="s">
        <v>135</v>
      </c>
      <c r="AW88" s="204">
        <v>7209</v>
      </c>
      <c r="AX88" s="38">
        <v>42</v>
      </c>
      <c r="AY88" s="84">
        <v>5.8260507698709944E-3</v>
      </c>
      <c r="AZ88" s="38">
        <v>7167</v>
      </c>
      <c r="BA88" s="84">
        <v>0.99417394923012903</v>
      </c>
    </row>
    <row r="89" spans="2:53" s="12" customFormat="1" ht="13.5" customHeight="1">
      <c r="B89" s="265"/>
      <c r="C89" s="322"/>
      <c r="D89" s="70" t="s">
        <v>67</v>
      </c>
      <c r="E89" s="95">
        <v>35</v>
      </c>
      <c r="F89" s="69">
        <v>0</v>
      </c>
      <c r="G89" s="13">
        <f t="shared" si="55"/>
        <v>0</v>
      </c>
      <c r="H89" s="69">
        <v>35</v>
      </c>
      <c r="I89" s="13">
        <f t="shared" si="56"/>
        <v>1</v>
      </c>
      <c r="J89" s="95">
        <v>126</v>
      </c>
      <c r="K89" s="69">
        <v>3</v>
      </c>
      <c r="L89" s="13">
        <f t="shared" si="57"/>
        <v>2.3809523809523808E-2</v>
      </c>
      <c r="M89" s="69">
        <v>123</v>
      </c>
      <c r="N89" s="13">
        <f t="shared" si="58"/>
        <v>0.97619047619047616</v>
      </c>
      <c r="O89" s="95">
        <v>7280</v>
      </c>
      <c r="P89" s="69">
        <v>548</v>
      </c>
      <c r="Q89" s="13">
        <f t="shared" si="59"/>
        <v>7.5274725274725271E-2</v>
      </c>
      <c r="R89" s="69">
        <v>6732</v>
      </c>
      <c r="S89" s="13">
        <f t="shared" si="60"/>
        <v>0.92472527472527477</v>
      </c>
      <c r="T89" s="95">
        <v>5949</v>
      </c>
      <c r="U89" s="69">
        <v>401</v>
      </c>
      <c r="V89" s="13">
        <f t="shared" si="61"/>
        <v>6.7406286770885865E-2</v>
      </c>
      <c r="W89" s="69">
        <v>5548</v>
      </c>
      <c r="X89" s="13">
        <f t="shared" si="62"/>
        <v>0.93259371322911411</v>
      </c>
      <c r="Y89" s="95">
        <v>3095</v>
      </c>
      <c r="Z89" s="69">
        <v>130</v>
      </c>
      <c r="AA89" s="13">
        <f t="shared" si="63"/>
        <v>4.2003231017770599E-2</v>
      </c>
      <c r="AB89" s="69">
        <v>2965</v>
      </c>
      <c r="AC89" s="13">
        <f t="shared" si="64"/>
        <v>0.95799676898222941</v>
      </c>
      <c r="AD89" s="95">
        <v>1331</v>
      </c>
      <c r="AE89" s="69">
        <v>30</v>
      </c>
      <c r="AF89" s="13">
        <f t="shared" si="65"/>
        <v>2.2539444027047332E-2</v>
      </c>
      <c r="AG89" s="69">
        <v>1301</v>
      </c>
      <c r="AH89" s="13">
        <f t="shared" si="66"/>
        <v>0.97746055597295267</v>
      </c>
      <c r="AI89" s="95">
        <v>532</v>
      </c>
      <c r="AJ89" s="69">
        <v>2</v>
      </c>
      <c r="AK89" s="13">
        <f t="shared" si="67"/>
        <v>3.7593984962406013E-3</v>
      </c>
      <c r="AL89" s="69">
        <v>530</v>
      </c>
      <c r="AM89" s="13">
        <f t="shared" si="68"/>
        <v>0.99624060150375937</v>
      </c>
      <c r="AN89" s="95">
        <f t="shared" si="69"/>
        <v>18348</v>
      </c>
      <c r="AO89" s="69">
        <f t="shared" si="80"/>
        <v>1114</v>
      </c>
      <c r="AP89" s="13">
        <f t="shared" si="70"/>
        <v>6.0715064312186616E-2</v>
      </c>
      <c r="AQ89" s="33">
        <f t="shared" si="81"/>
        <v>17234</v>
      </c>
      <c r="AR89" s="13">
        <f t="shared" si="71"/>
        <v>0.93928493568781335</v>
      </c>
      <c r="AS89" s="90"/>
      <c r="AT89" s="265"/>
      <c r="AU89" s="322"/>
      <c r="AV89" s="147" t="s">
        <v>67</v>
      </c>
      <c r="AW89" s="204">
        <v>17111</v>
      </c>
      <c r="AX89" s="38">
        <v>949</v>
      </c>
      <c r="AY89" s="84">
        <v>5.5461399099994153E-2</v>
      </c>
      <c r="AZ89" s="38">
        <v>16162</v>
      </c>
      <c r="BA89" s="84">
        <v>0.94453860090000585</v>
      </c>
    </row>
    <row r="90" spans="2:53" s="12" customFormat="1" ht="13.5" customHeight="1">
      <c r="B90" s="263">
        <v>29</v>
      </c>
      <c r="C90" s="320" t="s">
        <v>33</v>
      </c>
      <c r="D90" s="74" t="s">
        <v>134</v>
      </c>
      <c r="E90" s="93">
        <v>18</v>
      </c>
      <c r="F90" s="73">
        <v>2</v>
      </c>
      <c r="G90" s="71">
        <f t="shared" si="55"/>
        <v>0.1111111111111111</v>
      </c>
      <c r="H90" s="73">
        <v>16</v>
      </c>
      <c r="I90" s="71">
        <f t="shared" si="56"/>
        <v>0.88888888888888884</v>
      </c>
      <c r="J90" s="93">
        <v>46</v>
      </c>
      <c r="K90" s="73">
        <v>2</v>
      </c>
      <c r="L90" s="71">
        <f t="shared" si="57"/>
        <v>4.3478260869565216E-2</v>
      </c>
      <c r="M90" s="73">
        <v>44</v>
      </c>
      <c r="N90" s="71">
        <f t="shared" si="58"/>
        <v>0.95652173913043481</v>
      </c>
      <c r="O90" s="93">
        <v>3631</v>
      </c>
      <c r="P90" s="73">
        <v>467</v>
      </c>
      <c r="Q90" s="71">
        <f t="shared" si="59"/>
        <v>0.12861470669237124</v>
      </c>
      <c r="R90" s="73">
        <v>3164</v>
      </c>
      <c r="S90" s="71">
        <f t="shared" si="60"/>
        <v>0.87138529330762871</v>
      </c>
      <c r="T90" s="93">
        <v>3082</v>
      </c>
      <c r="U90" s="73">
        <v>355</v>
      </c>
      <c r="V90" s="71">
        <f t="shared" si="61"/>
        <v>0.11518494484101233</v>
      </c>
      <c r="W90" s="73">
        <v>2727</v>
      </c>
      <c r="X90" s="71">
        <f t="shared" si="62"/>
        <v>0.88481505515898762</v>
      </c>
      <c r="Y90" s="93">
        <v>1703</v>
      </c>
      <c r="Z90" s="73">
        <v>128</v>
      </c>
      <c r="AA90" s="71">
        <f t="shared" si="63"/>
        <v>7.5161479741632412E-2</v>
      </c>
      <c r="AB90" s="73">
        <v>1575</v>
      </c>
      <c r="AC90" s="71">
        <f t="shared" si="64"/>
        <v>0.92483852025836755</v>
      </c>
      <c r="AD90" s="93">
        <v>695</v>
      </c>
      <c r="AE90" s="73">
        <v>44</v>
      </c>
      <c r="AF90" s="71">
        <f t="shared" si="65"/>
        <v>6.3309352517985612E-2</v>
      </c>
      <c r="AG90" s="73">
        <v>651</v>
      </c>
      <c r="AH90" s="71">
        <f t="shared" si="66"/>
        <v>0.93669064748201436</v>
      </c>
      <c r="AI90" s="93">
        <v>233</v>
      </c>
      <c r="AJ90" s="73">
        <v>9</v>
      </c>
      <c r="AK90" s="71">
        <f t="shared" si="67"/>
        <v>3.8626609442060089E-2</v>
      </c>
      <c r="AL90" s="73">
        <v>224</v>
      </c>
      <c r="AM90" s="71">
        <f t="shared" si="68"/>
        <v>0.96137339055793991</v>
      </c>
      <c r="AN90" s="93">
        <f t="shared" si="69"/>
        <v>9408</v>
      </c>
      <c r="AO90" s="73">
        <f t="shared" si="80"/>
        <v>1007</v>
      </c>
      <c r="AP90" s="71">
        <f t="shared" si="70"/>
        <v>0.10703656462585034</v>
      </c>
      <c r="AQ90" s="72">
        <f t="shared" si="81"/>
        <v>8401</v>
      </c>
      <c r="AR90" s="71">
        <f t="shared" si="71"/>
        <v>0.89296343537414968</v>
      </c>
      <c r="AS90" s="90"/>
      <c r="AT90" s="263">
        <v>29</v>
      </c>
      <c r="AU90" s="320" t="s">
        <v>33</v>
      </c>
      <c r="AV90" s="11" t="s">
        <v>134</v>
      </c>
      <c r="AW90" s="204">
        <v>8892</v>
      </c>
      <c r="AX90" s="38">
        <v>1003</v>
      </c>
      <c r="AY90" s="84">
        <v>0.11279802069275753</v>
      </c>
      <c r="AZ90" s="38">
        <v>7889</v>
      </c>
      <c r="BA90" s="84">
        <v>0.88720197930724243</v>
      </c>
    </row>
    <row r="91" spans="2:53" s="12" customFormat="1" ht="13.5" customHeight="1">
      <c r="B91" s="264"/>
      <c r="C91" s="321"/>
      <c r="D91" s="64" t="s">
        <v>135</v>
      </c>
      <c r="E91" s="94">
        <v>14</v>
      </c>
      <c r="F91" s="63">
        <v>0</v>
      </c>
      <c r="G91" s="61">
        <f t="shared" si="55"/>
        <v>0</v>
      </c>
      <c r="H91" s="63">
        <v>14</v>
      </c>
      <c r="I91" s="61">
        <f t="shared" si="56"/>
        <v>1</v>
      </c>
      <c r="J91" s="94">
        <v>33</v>
      </c>
      <c r="K91" s="63">
        <v>0</v>
      </c>
      <c r="L91" s="61">
        <f t="shared" si="57"/>
        <v>0</v>
      </c>
      <c r="M91" s="63">
        <v>33</v>
      </c>
      <c r="N91" s="61">
        <f t="shared" si="58"/>
        <v>1</v>
      </c>
      <c r="O91" s="94">
        <v>2039</v>
      </c>
      <c r="P91" s="63">
        <v>19</v>
      </c>
      <c r="Q91" s="61">
        <f t="shared" si="59"/>
        <v>9.3182932810201083E-3</v>
      </c>
      <c r="R91" s="63">
        <v>2020</v>
      </c>
      <c r="S91" s="61">
        <f t="shared" si="60"/>
        <v>0.99068170671897993</v>
      </c>
      <c r="T91" s="94">
        <v>1707</v>
      </c>
      <c r="U91" s="63">
        <v>16</v>
      </c>
      <c r="V91" s="61">
        <f t="shared" si="61"/>
        <v>9.3731693028705331E-3</v>
      </c>
      <c r="W91" s="63">
        <v>1691</v>
      </c>
      <c r="X91" s="61">
        <f t="shared" si="62"/>
        <v>0.99062683069712942</v>
      </c>
      <c r="Y91" s="94">
        <v>1176</v>
      </c>
      <c r="Z91" s="63">
        <v>6</v>
      </c>
      <c r="AA91" s="61">
        <f t="shared" si="63"/>
        <v>5.1020408163265302E-3</v>
      </c>
      <c r="AB91" s="63">
        <v>1170</v>
      </c>
      <c r="AC91" s="61">
        <f t="shared" si="64"/>
        <v>0.99489795918367352</v>
      </c>
      <c r="AD91" s="94">
        <v>648</v>
      </c>
      <c r="AE91" s="63">
        <v>0</v>
      </c>
      <c r="AF91" s="61">
        <f t="shared" si="65"/>
        <v>0</v>
      </c>
      <c r="AG91" s="63">
        <v>648</v>
      </c>
      <c r="AH91" s="61">
        <f t="shared" si="66"/>
        <v>1</v>
      </c>
      <c r="AI91" s="94">
        <v>305</v>
      </c>
      <c r="AJ91" s="63">
        <v>0</v>
      </c>
      <c r="AK91" s="61">
        <f t="shared" si="67"/>
        <v>0</v>
      </c>
      <c r="AL91" s="63">
        <v>305</v>
      </c>
      <c r="AM91" s="61">
        <f t="shared" si="68"/>
        <v>1</v>
      </c>
      <c r="AN91" s="94">
        <f t="shared" si="69"/>
        <v>5922</v>
      </c>
      <c r="AO91" s="63">
        <f t="shared" si="80"/>
        <v>41</v>
      </c>
      <c r="AP91" s="61">
        <f t="shared" si="70"/>
        <v>6.9233367105707528E-3</v>
      </c>
      <c r="AQ91" s="62">
        <f t="shared" si="81"/>
        <v>5881</v>
      </c>
      <c r="AR91" s="61">
        <f t="shared" si="71"/>
        <v>0.99307666328942923</v>
      </c>
      <c r="AS91" s="90"/>
      <c r="AT91" s="264"/>
      <c r="AU91" s="321"/>
      <c r="AV91" s="11" t="s">
        <v>135</v>
      </c>
      <c r="AW91" s="204">
        <v>5614</v>
      </c>
      <c r="AX91" s="38">
        <v>44</v>
      </c>
      <c r="AY91" s="84">
        <v>7.8375489846811541E-3</v>
      </c>
      <c r="AZ91" s="38">
        <v>5570</v>
      </c>
      <c r="BA91" s="84">
        <v>0.99216245101531886</v>
      </c>
    </row>
    <row r="92" spans="2:53" s="12" customFormat="1" ht="13.5" customHeight="1">
      <c r="B92" s="265"/>
      <c r="C92" s="322"/>
      <c r="D92" s="70" t="s">
        <v>67</v>
      </c>
      <c r="E92" s="95">
        <v>32</v>
      </c>
      <c r="F92" s="69">
        <v>2</v>
      </c>
      <c r="G92" s="13">
        <f t="shared" si="55"/>
        <v>6.25E-2</v>
      </c>
      <c r="H92" s="69">
        <v>30</v>
      </c>
      <c r="I92" s="13">
        <f t="shared" si="56"/>
        <v>0.9375</v>
      </c>
      <c r="J92" s="95">
        <v>79</v>
      </c>
      <c r="K92" s="69">
        <v>2</v>
      </c>
      <c r="L92" s="13">
        <f t="shared" si="57"/>
        <v>2.5316455696202531E-2</v>
      </c>
      <c r="M92" s="69">
        <v>77</v>
      </c>
      <c r="N92" s="13">
        <f t="shared" si="58"/>
        <v>0.97468354430379744</v>
      </c>
      <c r="O92" s="95">
        <v>5670</v>
      </c>
      <c r="P92" s="69">
        <v>486</v>
      </c>
      <c r="Q92" s="13">
        <f t="shared" si="59"/>
        <v>8.5714285714285715E-2</v>
      </c>
      <c r="R92" s="69">
        <v>5184</v>
      </c>
      <c r="S92" s="13">
        <f t="shared" si="60"/>
        <v>0.91428571428571426</v>
      </c>
      <c r="T92" s="95">
        <v>4789</v>
      </c>
      <c r="U92" s="69">
        <v>371</v>
      </c>
      <c r="V92" s="13">
        <f t="shared" si="61"/>
        <v>7.746920025057423E-2</v>
      </c>
      <c r="W92" s="69">
        <v>4418</v>
      </c>
      <c r="X92" s="13">
        <f t="shared" si="62"/>
        <v>0.92253079974942576</v>
      </c>
      <c r="Y92" s="95">
        <v>2879</v>
      </c>
      <c r="Z92" s="69">
        <v>134</v>
      </c>
      <c r="AA92" s="13">
        <f t="shared" si="63"/>
        <v>4.6543938867662379E-2</v>
      </c>
      <c r="AB92" s="69">
        <v>2745</v>
      </c>
      <c r="AC92" s="13">
        <f t="shared" si="64"/>
        <v>0.95345606113233761</v>
      </c>
      <c r="AD92" s="95">
        <v>1343</v>
      </c>
      <c r="AE92" s="69">
        <v>44</v>
      </c>
      <c r="AF92" s="13">
        <f t="shared" si="65"/>
        <v>3.276247207743857E-2</v>
      </c>
      <c r="AG92" s="69">
        <v>1299</v>
      </c>
      <c r="AH92" s="13">
        <f t="shared" si="66"/>
        <v>0.96723752792256146</v>
      </c>
      <c r="AI92" s="95">
        <v>538</v>
      </c>
      <c r="AJ92" s="69">
        <v>9</v>
      </c>
      <c r="AK92" s="13">
        <f t="shared" si="67"/>
        <v>1.6728624535315983E-2</v>
      </c>
      <c r="AL92" s="69">
        <v>529</v>
      </c>
      <c r="AM92" s="13">
        <f t="shared" si="68"/>
        <v>0.98327137546468402</v>
      </c>
      <c r="AN92" s="95">
        <f t="shared" si="69"/>
        <v>15330</v>
      </c>
      <c r="AO92" s="69">
        <f t="shared" si="80"/>
        <v>1048</v>
      </c>
      <c r="AP92" s="13">
        <f t="shared" si="70"/>
        <v>6.8362687540769726E-2</v>
      </c>
      <c r="AQ92" s="33">
        <f t="shared" si="81"/>
        <v>14282</v>
      </c>
      <c r="AR92" s="13">
        <f t="shared" si="71"/>
        <v>0.93163731245923032</v>
      </c>
      <c r="AS92" s="90"/>
      <c r="AT92" s="265"/>
      <c r="AU92" s="322"/>
      <c r="AV92" s="147" t="s">
        <v>67</v>
      </c>
      <c r="AW92" s="204">
        <v>14506</v>
      </c>
      <c r="AX92" s="38">
        <v>1047</v>
      </c>
      <c r="AY92" s="84">
        <v>7.2177030194402317E-2</v>
      </c>
      <c r="AZ92" s="38">
        <v>13459</v>
      </c>
      <c r="BA92" s="84">
        <v>0.92782296980559764</v>
      </c>
    </row>
    <row r="93" spans="2:53" s="12" customFormat="1" ht="13.5" customHeight="1">
      <c r="B93" s="263">
        <v>30</v>
      </c>
      <c r="C93" s="320" t="s">
        <v>34</v>
      </c>
      <c r="D93" s="74" t="s">
        <v>134</v>
      </c>
      <c r="E93" s="93">
        <v>21</v>
      </c>
      <c r="F93" s="73">
        <v>1</v>
      </c>
      <c r="G93" s="71">
        <f t="shared" si="55"/>
        <v>4.7619047619047616E-2</v>
      </c>
      <c r="H93" s="73">
        <v>20</v>
      </c>
      <c r="I93" s="71">
        <f t="shared" si="56"/>
        <v>0.95238095238095233</v>
      </c>
      <c r="J93" s="93">
        <v>54</v>
      </c>
      <c r="K93" s="73">
        <v>1</v>
      </c>
      <c r="L93" s="71">
        <f t="shared" si="57"/>
        <v>1.8518518518518517E-2</v>
      </c>
      <c r="M93" s="73">
        <v>53</v>
      </c>
      <c r="N93" s="71">
        <f t="shared" si="58"/>
        <v>0.98148148148148151</v>
      </c>
      <c r="O93" s="93">
        <v>4642</v>
      </c>
      <c r="P93" s="73">
        <v>848</v>
      </c>
      <c r="Q93" s="71">
        <f t="shared" si="59"/>
        <v>0.18267987936234381</v>
      </c>
      <c r="R93" s="73">
        <v>3794</v>
      </c>
      <c r="S93" s="71">
        <f t="shared" si="60"/>
        <v>0.81732012063765613</v>
      </c>
      <c r="T93" s="93">
        <v>3955</v>
      </c>
      <c r="U93" s="73">
        <v>610</v>
      </c>
      <c r="V93" s="71">
        <f t="shared" si="61"/>
        <v>0.15423514538558786</v>
      </c>
      <c r="W93" s="73">
        <v>3345</v>
      </c>
      <c r="X93" s="71">
        <f t="shared" si="62"/>
        <v>0.84576485461441209</v>
      </c>
      <c r="Y93" s="93">
        <v>2167</v>
      </c>
      <c r="Z93" s="73">
        <v>264</v>
      </c>
      <c r="AA93" s="71">
        <f t="shared" si="63"/>
        <v>0.12182741116751269</v>
      </c>
      <c r="AB93" s="73">
        <v>1903</v>
      </c>
      <c r="AC93" s="71">
        <f t="shared" si="64"/>
        <v>0.87817258883248728</v>
      </c>
      <c r="AD93" s="93">
        <v>947</v>
      </c>
      <c r="AE93" s="73">
        <v>78</v>
      </c>
      <c r="AF93" s="71">
        <f t="shared" si="65"/>
        <v>8.236536430834214E-2</v>
      </c>
      <c r="AG93" s="73">
        <v>869</v>
      </c>
      <c r="AH93" s="71">
        <f t="shared" si="66"/>
        <v>0.91763463569165782</v>
      </c>
      <c r="AI93" s="93">
        <v>314</v>
      </c>
      <c r="AJ93" s="73">
        <v>12</v>
      </c>
      <c r="AK93" s="71">
        <f t="shared" si="67"/>
        <v>3.8216560509554139E-2</v>
      </c>
      <c r="AL93" s="73">
        <v>302</v>
      </c>
      <c r="AM93" s="71">
        <f t="shared" si="68"/>
        <v>0.96178343949044587</v>
      </c>
      <c r="AN93" s="93">
        <f t="shared" si="69"/>
        <v>12100</v>
      </c>
      <c r="AO93" s="73">
        <f t="shared" si="80"/>
        <v>1814</v>
      </c>
      <c r="AP93" s="71">
        <f t="shared" si="70"/>
        <v>0.14991735537190082</v>
      </c>
      <c r="AQ93" s="72">
        <f t="shared" si="81"/>
        <v>10286</v>
      </c>
      <c r="AR93" s="71">
        <f t="shared" si="71"/>
        <v>0.85008264462809913</v>
      </c>
      <c r="AS93" s="90"/>
      <c r="AT93" s="263">
        <v>30</v>
      </c>
      <c r="AU93" s="320" t="s">
        <v>34</v>
      </c>
      <c r="AV93" s="11" t="s">
        <v>134</v>
      </c>
      <c r="AW93" s="204">
        <v>11380</v>
      </c>
      <c r="AX93" s="38">
        <v>1614</v>
      </c>
      <c r="AY93" s="84">
        <v>0.14182776801405975</v>
      </c>
      <c r="AZ93" s="38">
        <v>9766</v>
      </c>
      <c r="BA93" s="84">
        <v>0.85817223198594028</v>
      </c>
    </row>
    <row r="94" spans="2:53" s="12" customFormat="1" ht="13.5" customHeight="1">
      <c r="B94" s="264"/>
      <c r="C94" s="321"/>
      <c r="D94" s="64" t="s">
        <v>135</v>
      </c>
      <c r="E94" s="94">
        <v>15</v>
      </c>
      <c r="F94" s="63">
        <v>0</v>
      </c>
      <c r="G94" s="61">
        <f t="shared" si="55"/>
        <v>0</v>
      </c>
      <c r="H94" s="63">
        <v>15</v>
      </c>
      <c r="I94" s="61">
        <f t="shared" si="56"/>
        <v>1</v>
      </c>
      <c r="J94" s="94">
        <v>28</v>
      </c>
      <c r="K94" s="63">
        <v>0</v>
      </c>
      <c r="L94" s="61">
        <f t="shared" si="57"/>
        <v>0</v>
      </c>
      <c r="M94" s="63">
        <v>28</v>
      </c>
      <c r="N94" s="61">
        <f t="shared" si="58"/>
        <v>1</v>
      </c>
      <c r="O94" s="94">
        <v>2868</v>
      </c>
      <c r="P94" s="63">
        <v>29</v>
      </c>
      <c r="Q94" s="61">
        <f t="shared" si="59"/>
        <v>1.0111576011157601E-2</v>
      </c>
      <c r="R94" s="63">
        <v>2839</v>
      </c>
      <c r="S94" s="61">
        <f t="shared" si="60"/>
        <v>0.98988842398884236</v>
      </c>
      <c r="T94" s="94">
        <v>2323</v>
      </c>
      <c r="U94" s="63">
        <v>24</v>
      </c>
      <c r="V94" s="61">
        <f t="shared" si="61"/>
        <v>1.0331467929401636E-2</v>
      </c>
      <c r="W94" s="63">
        <v>2299</v>
      </c>
      <c r="X94" s="61">
        <f t="shared" si="62"/>
        <v>0.98966853207059835</v>
      </c>
      <c r="Y94" s="94">
        <v>1636</v>
      </c>
      <c r="Z94" s="63">
        <v>7</v>
      </c>
      <c r="AA94" s="61">
        <f t="shared" si="63"/>
        <v>4.278728606356968E-3</v>
      </c>
      <c r="AB94" s="63">
        <v>1629</v>
      </c>
      <c r="AC94" s="61">
        <f t="shared" si="64"/>
        <v>0.99572127139364308</v>
      </c>
      <c r="AD94" s="94">
        <v>956</v>
      </c>
      <c r="AE94" s="63">
        <v>2</v>
      </c>
      <c r="AF94" s="61">
        <f t="shared" si="65"/>
        <v>2.0920502092050207E-3</v>
      </c>
      <c r="AG94" s="63">
        <v>954</v>
      </c>
      <c r="AH94" s="61">
        <f t="shared" si="66"/>
        <v>0.997907949790795</v>
      </c>
      <c r="AI94" s="94">
        <v>444</v>
      </c>
      <c r="AJ94" s="63">
        <v>2</v>
      </c>
      <c r="AK94" s="61">
        <f t="shared" si="67"/>
        <v>4.5045045045045045E-3</v>
      </c>
      <c r="AL94" s="63">
        <v>442</v>
      </c>
      <c r="AM94" s="61">
        <f t="shared" si="68"/>
        <v>0.99549549549549554</v>
      </c>
      <c r="AN94" s="94">
        <f t="shared" si="69"/>
        <v>8270</v>
      </c>
      <c r="AO94" s="63">
        <f t="shared" si="80"/>
        <v>64</v>
      </c>
      <c r="AP94" s="61">
        <f t="shared" si="70"/>
        <v>7.7388149939540511E-3</v>
      </c>
      <c r="AQ94" s="62">
        <f t="shared" si="81"/>
        <v>8206</v>
      </c>
      <c r="AR94" s="61">
        <f t="shared" si="71"/>
        <v>0.99226118500604599</v>
      </c>
      <c r="AS94" s="90"/>
      <c r="AT94" s="264"/>
      <c r="AU94" s="321"/>
      <c r="AV94" s="11" t="s">
        <v>135</v>
      </c>
      <c r="AW94" s="204">
        <v>7784</v>
      </c>
      <c r="AX94" s="38">
        <v>81</v>
      </c>
      <c r="AY94" s="84">
        <v>1.0405960945529291E-2</v>
      </c>
      <c r="AZ94" s="38">
        <v>7703</v>
      </c>
      <c r="BA94" s="84">
        <v>0.98959403905447074</v>
      </c>
    </row>
    <row r="95" spans="2:53" s="12" customFormat="1" ht="13.5" customHeight="1">
      <c r="B95" s="265"/>
      <c r="C95" s="322"/>
      <c r="D95" s="70" t="s">
        <v>67</v>
      </c>
      <c r="E95" s="95">
        <v>36</v>
      </c>
      <c r="F95" s="69">
        <v>1</v>
      </c>
      <c r="G95" s="13">
        <f t="shared" si="55"/>
        <v>2.7777777777777776E-2</v>
      </c>
      <c r="H95" s="69">
        <v>35</v>
      </c>
      <c r="I95" s="13">
        <f t="shared" si="56"/>
        <v>0.97222222222222221</v>
      </c>
      <c r="J95" s="95">
        <v>82</v>
      </c>
      <c r="K95" s="69">
        <v>1</v>
      </c>
      <c r="L95" s="13">
        <f t="shared" si="57"/>
        <v>1.2195121951219513E-2</v>
      </c>
      <c r="M95" s="69">
        <v>81</v>
      </c>
      <c r="N95" s="13">
        <f t="shared" si="58"/>
        <v>0.98780487804878048</v>
      </c>
      <c r="O95" s="95">
        <v>7510</v>
      </c>
      <c r="P95" s="69">
        <v>877</v>
      </c>
      <c r="Q95" s="13">
        <f t="shared" si="59"/>
        <v>0.11677762982689747</v>
      </c>
      <c r="R95" s="69">
        <v>6633</v>
      </c>
      <c r="S95" s="13">
        <f t="shared" si="60"/>
        <v>0.88322237017310257</v>
      </c>
      <c r="T95" s="95">
        <v>6278</v>
      </c>
      <c r="U95" s="69">
        <v>634</v>
      </c>
      <c r="V95" s="13">
        <f t="shared" si="61"/>
        <v>0.10098757566103855</v>
      </c>
      <c r="W95" s="69">
        <v>5644</v>
      </c>
      <c r="X95" s="13">
        <f t="shared" si="62"/>
        <v>0.89901242433896145</v>
      </c>
      <c r="Y95" s="95">
        <v>3803</v>
      </c>
      <c r="Z95" s="69">
        <v>271</v>
      </c>
      <c r="AA95" s="13">
        <f t="shared" si="63"/>
        <v>7.1259531948461741E-2</v>
      </c>
      <c r="AB95" s="69">
        <v>3532</v>
      </c>
      <c r="AC95" s="13">
        <f t="shared" si="64"/>
        <v>0.9287404680515382</v>
      </c>
      <c r="AD95" s="95">
        <v>1903</v>
      </c>
      <c r="AE95" s="69">
        <v>80</v>
      </c>
      <c r="AF95" s="13">
        <f t="shared" si="65"/>
        <v>4.2038885969521808E-2</v>
      </c>
      <c r="AG95" s="69">
        <v>1823</v>
      </c>
      <c r="AH95" s="13">
        <f t="shared" si="66"/>
        <v>0.95796111403047823</v>
      </c>
      <c r="AI95" s="95">
        <v>758</v>
      </c>
      <c r="AJ95" s="69">
        <v>14</v>
      </c>
      <c r="AK95" s="13">
        <f t="shared" si="67"/>
        <v>1.8469656992084433E-2</v>
      </c>
      <c r="AL95" s="69">
        <v>744</v>
      </c>
      <c r="AM95" s="13">
        <f t="shared" si="68"/>
        <v>0.98153034300791553</v>
      </c>
      <c r="AN95" s="95">
        <f t="shared" si="69"/>
        <v>20370</v>
      </c>
      <c r="AO95" s="69">
        <f t="shared" si="80"/>
        <v>1878</v>
      </c>
      <c r="AP95" s="13">
        <f t="shared" si="70"/>
        <v>9.2194403534609726E-2</v>
      </c>
      <c r="AQ95" s="33">
        <f t="shared" si="81"/>
        <v>18492</v>
      </c>
      <c r="AR95" s="13">
        <f t="shared" si="71"/>
        <v>0.90780559646539027</v>
      </c>
      <c r="AS95" s="90"/>
      <c r="AT95" s="265"/>
      <c r="AU95" s="322"/>
      <c r="AV95" s="147" t="s">
        <v>67</v>
      </c>
      <c r="AW95" s="204">
        <v>19164</v>
      </c>
      <c r="AX95" s="38">
        <v>1695</v>
      </c>
      <c r="AY95" s="84">
        <v>8.8447088290544776E-2</v>
      </c>
      <c r="AZ95" s="38">
        <v>17469</v>
      </c>
      <c r="BA95" s="84">
        <v>0.91155291170945518</v>
      </c>
    </row>
    <row r="96" spans="2:53" s="12" customFormat="1" ht="13.5" customHeight="1">
      <c r="B96" s="263">
        <v>31</v>
      </c>
      <c r="C96" s="320" t="s">
        <v>35</v>
      </c>
      <c r="D96" s="74" t="s">
        <v>134</v>
      </c>
      <c r="E96" s="93">
        <v>48</v>
      </c>
      <c r="F96" s="73">
        <v>5</v>
      </c>
      <c r="G96" s="71">
        <f t="shared" si="55"/>
        <v>0.10416666666666667</v>
      </c>
      <c r="H96" s="73">
        <v>43</v>
      </c>
      <c r="I96" s="71">
        <f t="shared" si="56"/>
        <v>0.89583333333333337</v>
      </c>
      <c r="J96" s="93">
        <v>98</v>
      </c>
      <c r="K96" s="73">
        <v>8</v>
      </c>
      <c r="L96" s="71">
        <f t="shared" si="57"/>
        <v>8.1632653061224483E-2</v>
      </c>
      <c r="M96" s="73">
        <v>90</v>
      </c>
      <c r="N96" s="71">
        <f t="shared" si="58"/>
        <v>0.91836734693877553</v>
      </c>
      <c r="O96" s="93">
        <v>7106</v>
      </c>
      <c r="P96" s="73">
        <v>1207</v>
      </c>
      <c r="Q96" s="71">
        <f t="shared" si="59"/>
        <v>0.16985645933014354</v>
      </c>
      <c r="R96" s="73">
        <v>5899</v>
      </c>
      <c r="S96" s="71">
        <f t="shared" si="60"/>
        <v>0.83014354066985641</v>
      </c>
      <c r="T96" s="93">
        <v>5851</v>
      </c>
      <c r="U96" s="73">
        <v>785</v>
      </c>
      <c r="V96" s="71">
        <f t="shared" si="61"/>
        <v>0.1341650999829089</v>
      </c>
      <c r="W96" s="73">
        <v>5066</v>
      </c>
      <c r="X96" s="71">
        <f t="shared" si="62"/>
        <v>0.86583490001709107</v>
      </c>
      <c r="Y96" s="93">
        <v>2919</v>
      </c>
      <c r="Z96" s="73">
        <v>314</v>
      </c>
      <c r="AA96" s="71">
        <f t="shared" si="63"/>
        <v>0.10757108598835217</v>
      </c>
      <c r="AB96" s="73">
        <v>2605</v>
      </c>
      <c r="AC96" s="71">
        <f t="shared" si="64"/>
        <v>0.89242891401164781</v>
      </c>
      <c r="AD96" s="93">
        <v>1088</v>
      </c>
      <c r="AE96" s="73">
        <v>92</v>
      </c>
      <c r="AF96" s="71">
        <f t="shared" si="65"/>
        <v>8.455882352941177E-2</v>
      </c>
      <c r="AG96" s="73">
        <v>996</v>
      </c>
      <c r="AH96" s="71">
        <f t="shared" si="66"/>
        <v>0.9154411764705882</v>
      </c>
      <c r="AI96" s="93">
        <v>306</v>
      </c>
      <c r="AJ96" s="73">
        <v>11</v>
      </c>
      <c r="AK96" s="71">
        <f t="shared" si="67"/>
        <v>3.5947712418300651E-2</v>
      </c>
      <c r="AL96" s="73">
        <v>295</v>
      </c>
      <c r="AM96" s="71">
        <f t="shared" si="68"/>
        <v>0.96405228758169936</v>
      </c>
      <c r="AN96" s="93">
        <f t="shared" si="69"/>
        <v>17416</v>
      </c>
      <c r="AO96" s="73">
        <f t="shared" si="80"/>
        <v>2422</v>
      </c>
      <c r="AP96" s="71">
        <f t="shared" si="70"/>
        <v>0.13906752411575563</v>
      </c>
      <c r="AQ96" s="72">
        <f t="shared" si="81"/>
        <v>14994</v>
      </c>
      <c r="AR96" s="71">
        <f t="shared" si="71"/>
        <v>0.86093247588424437</v>
      </c>
      <c r="AS96" s="90"/>
      <c r="AT96" s="263">
        <v>31</v>
      </c>
      <c r="AU96" s="320" t="s">
        <v>35</v>
      </c>
      <c r="AV96" s="11" t="s">
        <v>134</v>
      </c>
      <c r="AW96" s="204">
        <v>16280</v>
      </c>
      <c r="AX96" s="38">
        <v>1987</v>
      </c>
      <c r="AY96" s="84">
        <v>0.12205159705159706</v>
      </c>
      <c r="AZ96" s="38">
        <v>14293</v>
      </c>
      <c r="BA96" s="84">
        <v>0.87794840294840293</v>
      </c>
    </row>
    <row r="97" spans="2:53" s="12" customFormat="1" ht="13.5" customHeight="1">
      <c r="B97" s="264"/>
      <c r="C97" s="321"/>
      <c r="D97" s="64" t="s">
        <v>135</v>
      </c>
      <c r="E97" s="94">
        <v>16</v>
      </c>
      <c r="F97" s="63">
        <v>0</v>
      </c>
      <c r="G97" s="61">
        <f t="shared" si="55"/>
        <v>0</v>
      </c>
      <c r="H97" s="63">
        <v>16</v>
      </c>
      <c r="I97" s="61">
        <f t="shared" si="56"/>
        <v>1</v>
      </c>
      <c r="J97" s="94">
        <v>83</v>
      </c>
      <c r="K97" s="63">
        <v>1</v>
      </c>
      <c r="L97" s="61">
        <f t="shared" si="57"/>
        <v>1.2048192771084338E-2</v>
      </c>
      <c r="M97" s="63">
        <v>82</v>
      </c>
      <c r="N97" s="61">
        <f t="shared" si="58"/>
        <v>0.98795180722891562</v>
      </c>
      <c r="O97" s="94">
        <v>4119</v>
      </c>
      <c r="P97" s="63">
        <v>101</v>
      </c>
      <c r="Q97" s="61">
        <f t="shared" si="59"/>
        <v>2.4520514688031077E-2</v>
      </c>
      <c r="R97" s="63">
        <v>4018</v>
      </c>
      <c r="S97" s="61">
        <f t="shared" si="60"/>
        <v>0.97547948531196893</v>
      </c>
      <c r="T97" s="94">
        <v>3073</v>
      </c>
      <c r="U97" s="63">
        <v>56</v>
      </c>
      <c r="V97" s="61">
        <f t="shared" si="61"/>
        <v>1.8223234624145785E-2</v>
      </c>
      <c r="W97" s="63">
        <v>3017</v>
      </c>
      <c r="X97" s="61">
        <f t="shared" si="62"/>
        <v>0.98177676537585423</v>
      </c>
      <c r="Y97" s="94">
        <v>2055</v>
      </c>
      <c r="Z97" s="63">
        <v>31</v>
      </c>
      <c r="AA97" s="61">
        <f t="shared" si="63"/>
        <v>1.5085158150851581E-2</v>
      </c>
      <c r="AB97" s="63">
        <v>2024</v>
      </c>
      <c r="AC97" s="61">
        <f t="shared" si="64"/>
        <v>0.98491484184914846</v>
      </c>
      <c r="AD97" s="94">
        <v>974</v>
      </c>
      <c r="AE97" s="63">
        <v>7</v>
      </c>
      <c r="AF97" s="61">
        <f t="shared" si="65"/>
        <v>7.1868583162217657E-3</v>
      </c>
      <c r="AG97" s="63">
        <v>967</v>
      </c>
      <c r="AH97" s="61">
        <f t="shared" si="66"/>
        <v>0.99281314168377821</v>
      </c>
      <c r="AI97" s="94">
        <v>471</v>
      </c>
      <c r="AJ97" s="63">
        <v>2</v>
      </c>
      <c r="AK97" s="61">
        <f t="shared" si="67"/>
        <v>4.246284501061571E-3</v>
      </c>
      <c r="AL97" s="63">
        <v>469</v>
      </c>
      <c r="AM97" s="61">
        <f t="shared" si="68"/>
        <v>0.99575371549893843</v>
      </c>
      <c r="AN97" s="94">
        <f t="shared" si="69"/>
        <v>10791</v>
      </c>
      <c r="AO97" s="63">
        <f t="shared" si="80"/>
        <v>198</v>
      </c>
      <c r="AP97" s="61">
        <f t="shared" si="70"/>
        <v>1.834862385321101E-2</v>
      </c>
      <c r="AQ97" s="62">
        <f t="shared" si="81"/>
        <v>10593</v>
      </c>
      <c r="AR97" s="61">
        <f t="shared" si="71"/>
        <v>0.98165137614678899</v>
      </c>
      <c r="AS97" s="90"/>
      <c r="AT97" s="264"/>
      <c r="AU97" s="321"/>
      <c r="AV97" s="11" t="s">
        <v>135</v>
      </c>
      <c r="AW97" s="204">
        <v>9902</v>
      </c>
      <c r="AX97" s="38">
        <v>153</v>
      </c>
      <c r="AY97" s="84">
        <v>1.5451423954756615E-2</v>
      </c>
      <c r="AZ97" s="38">
        <v>9749</v>
      </c>
      <c r="BA97" s="84">
        <v>0.98454857604524337</v>
      </c>
    </row>
    <row r="98" spans="2:53" s="12" customFormat="1" ht="13.5" customHeight="1">
      <c r="B98" s="265"/>
      <c r="C98" s="322"/>
      <c r="D98" s="70" t="s">
        <v>67</v>
      </c>
      <c r="E98" s="95">
        <v>64</v>
      </c>
      <c r="F98" s="69">
        <v>5</v>
      </c>
      <c r="G98" s="13">
        <f t="shared" si="55"/>
        <v>7.8125E-2</v>
      </c>
      <c r="H98" s="69">
        <v>59</v>
      </c>
      <c r="I98" s="13">
        <f t="shared" si="56"/>
        <v>0.921875</v>
      </c>
      <c r="J98" s="95">
        <v>181</v>
      </c>
      <c r="K98" s="69">
        <v>9</v>
      </c>
      <c r="L98" s="13">
        <f t="shared" si="57"/>
        <v>4.9723756906077346E-2</v>
      </c>
      <c r="M98" s="69">
        <v>172</v>
      </c>
      <c r="N98" s="13">
        <f t="shared" si="58"/>
        <v>0.95027624309392267</v>
      </c>
      <c r="O98" s="95">
        <v>11225</v>
      </c>
      <c r="P98" s="69">
        <v>1308</v>
      </c>
      <c r="Q98" s="13">
        <f t="shared" si="59"/>
        <v>0.11652561247216035</v>
      </c>
      <c r="R98" s="69">
        <v>9917</v>
      </c>
      <c r="S98" s="13">
        <f t="shared" si="60"/>
        <v>0.88347438752783969</v>
      </c>
      <c r="T98" s="95">
        <v>8924</v>
      </c>
      <c r="U98" s="69">
        <v>841</v>
      </c>
      <c r="V98" s="13">
        <f t="shared" si="61"/>
        <v>9.4240251008516365E-2</v>
      </c>
      <c r="W98" s="69">
        <v>8083</v>
      </c>
      <c r="X98" s="13">
        <f t="shared" si="62"/>
        <v>0.90575974899148359</v>
      </c>
      <c r="Y98" s="95">
        <v>4974</v>
      </c>
      <c r="Z98" s="69">
        <v>345</v>
      </c>
      <c r="AA98" s="13">
        <f t="shared" si="63"/>
        <v>6.9360675512665865E-2</v>
      </c>
      <c r="AB98" s="69">
        <v>4629</v>
      </c>
      <c r="AC98" s="13">
        <f t="shared" si="64"/>
        <v>0.93063932448733411</v>
      </c>
      <c r="AD98" s="95">
        <v>2062</v>
      </c>
      <c r="AE98" s="69">
        <v>99</v>
      </c>
      <c r="AF98" s="13">
        <f t="shared" si="65"/>
        <v>4.8011639185257034E-2</v>
      </c>
      <c r="AG98" s="69">
        <v>1963</v>
      </c>
      <c r="AH98" s="13">
        <f t="shared" si="66"/>
        <v>0.95198836081474292</v>
      </c>
      <c r="AI98" s="95">
        <v>777</v>
      </c>
      <c r="AJ98" s="69">
        <v>13</v>
      </c>
      <c r="AK98" s="13">
        <f t="shared" si="67"/>
        <v>1.6731016731016731E-2</v>
      </c>
      <c r="AL98" s="69">
        <v>764</v>
      </c>
      <c r="AM98" s="13">
        <f t="shared" si="68"/>
        <v>0.98326898326898327</v>
      </c>
      <c r="AN98" s="95">
        <f t="shared" si="69"/>
        <v>28207</v>
      </c>
      <c r="AO98" s="69">
        <f t="shared" si="80"/>
        <v>2620</v>
      </c>
      <c r="AP98" s="13">
        <f t="shared" si="70"/>
        <v>9.2884744921473389E-2</v>
      </c>
      <c r="AQ98" s="33">
        <f t="shared" si="81"/>
        <v>25587</v>
      </c>
      <c r="AR98" s="13">
        <f t="shared" si="71"/>
        <v>0.90711525507852664</v>
      </c>
      <c r="AS98" s="90"/>
      <c r="AT98" s="265"/>
      <c r="AU98" s="322"/>
      <c r="AV98" s="147" t="s">
        <v>67</v>
      </c>
      <c r="AW98" s="204">
        <v>26182</v>
      </c>
      <c r="AX98" s="38">
        <v>2140</v>
      </c>
      <c r="AY98" s="84">
        <v>8.1735543503170111E-2</v>
      </c>
      <c r="AZ98" s="38">
        <v>24042</v>
      </c>
      <c r="BA98" s="84">
        <v>0.91826445649682986</v>
      </c>
    </row>
    <row r="99" spans="2:53" s="12" customFormat="1" ht="13.5" customHeight="1">
      <c r="B99" s="263">
        <v>32</v>
      </c>
      <c r="C99" s="320" t="s">
        <v>36</v>
      </c>
      <c r="D99" s="74" t="s">
        <v>134</v>
      </c>
      <c r="E99" s="93">
        <v>27</v>
      </c>
      <c r="F99" s="73">
        <v>5</v>
      </c>
      <c r="G99" s="71">
        <f t="shared" si="55"/>
        <v>0.18518518518518517</v>
      </c>
      <c r="H99" s="73">
        <v>22</v>
      </c>
      <c r="I99" s="71">
        <f t="shared" si="56"/>
        <v>0.81481481481481477</v>
      </c>
      <c r="J99" s="93">
        <v>60</v>
      </c>
      <c r="K99" s="73">
        <v>7</v>
      </c>
      <c r="L99" s="71">
        <f t="shared" si="57"/>
        <v>0.11666666666666667</v>
      </c>
      <c r="M99" s="73">
        <v>53</v>
      </c>
      <c r="N99" s="71">
        <f t="shared" si="58"/>
        <v>0.8833333333333333</v>
      </c>
      <c r="O99" s="93">
        <v>4921</v>
      </c>
      <c r="P99" s="73">
        <v>1002</v>
      </c>
      <c r="Q99" s="71">
        <f t="shared" si="59"/>
        <v>0.20361715098557204</v>
      </c>
      <c r="R99" s="73">
        <v>3919</v>
      </c>
      <c r="S99" s="71">
        <f t="shared" si="60"/>
        <v>0.79638284901442791</v>
      </c>
      <c r="T99" s="93">
        <v>4377</v>
      </c>
      <c r="U99" s="73">
        <v>889</v>
      </c>
      <c r="V99" s="71">
        <f t="shared" si="61"/>
        <v>0.20310715101667809</v>
      </c>
      <c r="W99" s="73">
        <v>3488</v>
      </c>
      <c r="X99" s="71">
        <f t="shared" si="62"/>
        <v>0.79689284898332191</v>
      </c>
      <c r="Y99" s="93">
        <v>2421</v>
      </c>
      <c r="Z99" s="73">
        <v>468</v>
      </c>
      <c r="AA99" s="71">
        <f t="shared" si="63"/>
        <v>0.19330855018587362</v>
      </c>
      <c r="AB99" s="73">
        <v>1953</v>
      </c>
      <c r="AC99" s="71">
        <f t="shared" si="64"/>
        <v>0.80669144981412644</v>
      </c>
      <c r="AD99" s="93">
        <v>967</v>
      </c>
      <c r="AE99" s="73">
        <v>125</v>
      </c>
      <c r="AF99" s="71">
        <f t="shared" si="65"/>
        <v>0.12926577042399173</v>
      </c>
      <c r="AG99" s="73">
        <v>842</v>
      </c>
      <c r="AH99" s="71">
        <f t="shared" si="66"/>
        <v>0.87073422957600832</v>
      </c>
      <c r="AI99" s="93">
        <v>276</v>
      </c>
      <c r="AJ99" s="73">
        <v>21</v>
      </c>
      <c r="AK99" s="71">
        <f t="shared" si="67"/>
        <v>7.6086956521739135E-2</v>
      </c>
      <c r="AL99" s="73">
        <v>255</v>
      </c>
      <c r="AM99" s="71">
        <f t="shared" si="68"/>
        <v>0.92391304347826086</v>
      </c>
      <c r="AN99" s="93">
        <f t="shared" si="69"/>
        <v>13049</v>
      </c>
      <c r="AO99" s="73">
        <f t="shared" si="80"/>
        <v>2517</v>
      </c>
      <c r="AP99" s="71">
        <f t="shared" si="70"/>
        <v>0.1928883439344011</v>
      </c>
      <c r="AQ99" s="72">
        <f t="shared" si="81"/>
        <v>10532</v>
      </c>
      <c r="AR99" s="71">
        <f t="shared" si="71"/>
        <v>0.80711165606559887</v>
      </c>
      <c r="AS99" s="90"/>
      <c r="AT99" s="263">
        <v>32</v>
      </c>
      <c r="AU99" s="320" t="s">
        <v>36</v>
      </c>
      <c r="AV99" s="11" t="s">
        <v>134</v>
      </c>
      <c r="AW99" s="204">
        <v>12224</v>
      </c>
      <c r="AX99" s="38">
        <v>2178</v>
      </c>
      <c r="AY99" s="84">
        <v>0.17817408376963351</v>
      </c>
      <c r="AZ99" s="38">
        <v>10046</v>
      </c>
      <c r="BA99" s="84">
        <v>0.82182591623036649</v>
      </c>
    </row>
    <row r="100" spans="2:53" s="12" customFormat="1" ht="13.5" customHeight="1">
      <c r="B100" s="264"/>
      <c r="C100" s="321"/>
      <c r="D100" s="64" t="s">
        <v>135</v>
      </c>
      <c r="E100" s="94">
        <v>17</v>
      </c>
      <c r="F100" s="63">
        <v>0</v>
      </c>
      <c r="G100" s="61">
        <f t="shared" si="55"/>
        <v>0</v>
      </c>
      <c r="H100" s="63">
        <v>17</v>
      </c>
      <c r="I100" s="61">
        <f t="shared" si="56"/>
        <v>1</v>
      </c>
      <c r="J100" s="94">
        <v>49</v>
      </c>
      <c r="K100" s="63">
        <v>0</v>
      </c>
      <c r="L100" s="61">
        <f t="shared" si="57"/>
        <v>0</v>
      </c>
      <c r="M100" s="63">
        <v>49</v>
      </c>
      <c r="N100" s="61">
        <f t="shared" si="58"/>
        <v>1</v>
      </c>
      <c r="O100" s="94">
        <v>3322</v>
      </c>
      <c r="P100" s="63">
        <v>64</v>
      </c>
      <c r="Q100" s="61">
        <f t="shared" si="59"/>
        <v>1.9265502709211318E-2</v>
      </c>
      <c r="R100" s="63">
        <v>3258</v>
      </c>
      <c r="S100" s="61">
        <f t="shared" si="60"/>
        <v>0.98073449729078865</v>
      </c>
      <c r="T100" s="94">
        <v>2746</v>
      </c>
      <c r="U100" s="63">
        <v>57</v>
      </c>
      <c r="V100" s="61">
        <f t="shared" si="61"/>
        <v>2.0757465404224327E-2</v>
      </c>
      <c r="W100" s="63">
        <v>2689</v>
      </c>
      <c r="X100" s="61">
        <f t="shared" si="62"/>
        <v>0.9792425345957757</v>
      </c>
      <c r="Y100" s="94">
        <v>2020</v>
      </c>
      <c r="Z100" s="63">
        <v>35</v>
      </c>
      <c r="AA100" s="61">
        <f t="shared" si="63"/>
        <v>1.7326732673267328E-2</v>
      </c>
      <c r="AB100" s="63">
        <v>1985</v>
      </c>
      <c r="AC100" s="61">
        <f t="shared" si="64"/>
        <v>0.98267326732673266</v>
      </c>
      <c r="AD100" s="94">
        <v>989</v>
      </c>
      <c r="AE100" s="63">
        <v>8</v>
      </c>
      <c r="AF100" s="61">
        <f t="shared" si="65"/>
        <v>8.0889787664307385E-3</v>
      </c>
      <c r="AG100" s="63">
        <v>981</v>
      </c>
      <c r="AH100" s="61">
        <f t="shared" si="66"/>
        <v>0.99191102123356922</v>
      </c>
      <c r="AI100" s="94">
        <v>483</v>
      </c>
      <c r="AJ100" s="63">
        <v>2</v>
      </c>
      <c r="AK100" s="61">
        <f t="shared" si="67"/>
        <v>4.140786749482402E-3</v>
      </c>
      <c r="AL100" s="63">
        <v>481</v>
      </c>
      <c r="AM100" s="61">
        <f t="shared" si="68"/>
        <v>0.99585921325051763</v>
      </c>
      <c r="AN100" s="94">
        <f t="shared" si="69"/>
        <v>9626</v>
      </c>
      <c r="AO100" s="63">
        <f t="shared" si="80"/>
        <v>166</v>
      </c>
      <c r="AP100" s="61">
        <f t="shared" si="70"/>
        <v>1.724496156243507E-2</v>
      </c>
      <c r="AQ100" s="62">
        <f t="shared" si="81"/>
        <v>9460</v>
      </c>
      <c r="AR100" s="61">
        <f t="shared" si="71"/>
        <v>0.98275503843756495</v>
      </c>
      <c r="AS100" s="90"/>
      <c r="AT100" s="264"/>
      <c r="AU100" s="321"/>
      <c r="AV100" s="11" t="s">
        <v>135</v>
      </c>
      <c r="AW100" s="204">
        <v>9101</v>
      </c>
      <c r="AX100" s="38">
        <v>221</v>
      </c>
      <c r="AY100" s="84">
        <v>2.4283045819140755E-2</v>
      </c>
      <c r="AZ100" s="38">
        <v>8880</v>
      </c>
      <c r="BA100" s="84">
        <v>0.97571695418085924</v>
      </c>
    </row>
    <row r="101" spans="2:53" s="12" customFormat="1" ht="13.5" customHeight="1">
      <c r="B101" s="265"/>
      <c r="C101" s="322"/>
      <c r="D101" s="70" t="s">
        <v>67</v>
      </c>
      <c r="E101" s="95">
        <v>44</v>
      </c>
      <c r="F101" s="69">
        <v>5</v>
      </c>
      <c r="G101" s="13">
        <f t="shared" si="55"/>
        <v>0.11363636363636363</v>
      </c>
      <c r="H101" s="69">
        <v>39</v>
      </c>
      <c r="I101" s="13">
        <f t="shared" si="56"/>
        <v>0.88636363636363635</v>
      </c>
      <c r="J101" s="95">
        <v>109</v>
      </c>
      <c r="K101" s="69">
        <v>7</v>
      </c>
      <c r="L101" s="13">
        <f t="shared" si="57"/>
        <v>6.4220183486238536E-2</v>
      </c>
      <c r="M101" s="69">
        <v>102</v>
      </c>
      <c r="N101" s="13">
        <f t="shared" si="58"/>
        <v>0.93577981651376152</v>
      </c>
      <c r="O101" s="95">
        <v>8243</v>
      </c>
      <c r="P101" s="69">
        <v>1066</v>
      </c>
      <c r="Q101" s="13">
        <f t="shared" si="59"/>
        <v>0.12932184884144121</v>
      </c>
      <c r="R101" s="69">
        <v>7177</v>
      </c>
      <c r="S101" s="13">
        <f t="shared" si="60"/>
        <v>0.87067815115855873</v>
      </c>
      <c r="T101" s="95">
        <v>7123</v>
      </c>
      <c r="U101" s="69">
        <v>946</v>
      </c>
      <c r="V101" s="13">
        <f t="shared" si="61"/>
        <v>0.13280920960269549</v>
      </c>
      <c r="W101" s="69">
        <v>6177</v>
      </c>
      <c r="X101" s="13">
        <f t="shared" si="62"/>
        <v>0.86719079039730451</v>
      </c>
      <c r="Y101" s="95">
        <v>4441</v>
      </c>
      <c r="Z101" s="69">
        <v>503</v>
      </c>
      <c r="AA101" s="13">
        <f t="shared" si="63"/>
        <v>0.11326277865345642</v>
      </c>
      <c r="AB101" s="69">
        <v>3938</v>
      </c>
      <c r="AC101" s="13">
        <f t="shared" si="64"/>
        <v>0.88673722134654354</v>
      </c>
      <c r="AD101" s="95">
        <v>1956</v>
      </c>
      <c r="AE101" s="69">
        <v>133</v>
      </c>
      <c r="AF101" s="13">
        <f t="shared" si="65"/>
        <v>6.7995910020449898E-2</v>
      </c>
      <c r="AG101" s="69">
        <v>1823</v>
      </c>
      <c r="AH101" s="13">
        <f t="shared" si="66"/>
        <v>0.93200408997955009</v>
      </c>
      <c r="AI101" s="95">
        <v>759</v>
      </c>
      <c r="AJ101" s="69">
        <v>23</v>
      </c>
      <c r="AK101" s="13">
        <f t="shared" si="67"/>
        <v>3.0303030303030304E-2</v>
      </c>
      <c r="AL101" s="69">
        <v>736</v>
      </c>
      <c r="AM101" s="13">
        <f t="shared" si="68"/>
        <v>0.96969696969696972</v>
      </c>
      <c r="AN101" s="95">
        <f t="shared" si="69"/>
        <v>22675</v>
      </c>
      <c r="AO101" s="69">
        <f t="shared" si="80"/>
        <v>2683</v>
      </c>
      <c r="AP101" s="13">
        <f t="shared" si="70"/>
        <v>0.11832414553472988</v>
      </c>
      <c r="AQ101" s="33">
        <f t="shared" si="81"/>
        <v>19992</v>
      </c>
      <c r="AR101" s="13">
        <f t="shared" si="71"/>
        <v>0.88167585446527008</v>
      </c>
      <c r="AS101" s="90"/>
      <c r="AT101" s="265"/>
      <c r="AU101" s="322"/>
      <c r="AV101" s="147" t="s">
        <v>67</v>
      </c>
      <c r="AW101" s="204">
        <v>21325</v>
      </c>
      <c r="AX101" s="38">
        <v>2399</v>
      </c>
      <c r="AY101" s="84">
        <v>0.11249706916764361</v>
      </c>
      <c r="AZ101" s="38">
        <v>18926</v>
      </c>
      <c r="BA101" s="84">
        <v>0.88750293083235643</v>
      </c>
    </row>
    <row r="102" spans="2:53" s="12" customFormat="1" ht="13.5" customHeight="1">
      <c r="B102" s="263">
        <v>33</v>
      </c>
      <c r="C102" s="320" t="s">
        <v>37</v>
      </c>
      <c r="D102" s="74" t="s">
        <v>134</v>
      </c>
      <c r="E102" s="93">
        <v>4</v>
      </c>
      <c r="F102" s="73">
        <v>0</v>
      </c>
      <c r="G102" s="71">
        <f t="shared" si="55"/>
        <v>0</v>
      </c>
      <c r="H102" s="73">
        <v>4</v>
      </c>
      <c r="I102" s="71">
        <f t="shared" si="56"/>
        <v>1</v>
      </c>
      <c r="J102" s="93">
        <v>16</v>
      </c>
      <c r="K102" s="73">
        <v>2</v>
      </c>
      <c r="L102" s="71">
        <f t="shared" si="57"/>
        <v>0.125</v>
      </c>
      <c r="M102" s="73">
        <v>14</v>
      </c>
      <c r="N102" s="71">
        <f t="shared" si="58"/>
        <v>0.875</v>
      </c>
      <c r="O102" s="93">
        <v>1686</v>
      </c>
      <c r="P102" s="73">
        <v>274</v>
      </c>
      <c r="Q102" s="71">
        <f t="shared" si="59"/>
        <v>0.16251482799525505</v>
      </c>
      <c r="R102" s="73">
        <v>1412</v>
      </c>
      <c r="S102" s="71">
        <f t="shared" si="60"/>
        <v>0.83748517200474493</v>
      </c>
      <c r="T102" s="93">
        <v>1335</v>
      </c>
      <c r="U102" s="73">
        <v>205</v>
      </c>
      <c r="V102" s="71">
        <f t="shared" si="61"/>
        <v>0.15355805243445692</v>
      </c>
      <c r="W102" s="73">
        <v>1130</v>
      </c>
      <c r="X102" s="71">
        <f t="shared" si="62"/>
        <v>0.84644194756554303</v>
      </c>
      <c r="Y102" s="93">
        <v>611</v>
      </c>
      <c r="Z102" s="73">
        <v>52</v>
      </c>
      <c r="AA102" s="71">
        <f t="shared" si="63"/>
        <v>8.5106382978723402E-2</v>
      </c>
      <c r="AB102" s="73">
        <v>559</v>
      </c>
      <c r="AC102" s="71">
        <f t="shared" si="64"/>
        <v>0.91489361702127658</v>
      </c>
      <c r="AD102" s="93">
        <v>262</v>
      </c>
      <c r="AE102" s="73">
        <v>14</v>
      </c>
      <c r="AF102" s="71">
        <f t="shared" si="65"/>
        <v>5.3435114503816793E-2</v>
      </c>
      <c r="AG102" s="73">
        <v>248</v>
      </c>
      <c r="AH102" s="71">
        <f t="shared" si="66"/>
        <v>0.94656488549618323</v>
      </c>
      <c r="AI102" s="93">
        <v>78</v>
      </c>
      <c r="AJ102" s="73">
        <v>2</v>
      </c>
      <c r="AK102" s="71">
        <f t="shared" si="67"/>
        <v>2.564102564102564E-2</v>
      </c>
      <c r="AL102" s="73">
        <v>76</v>
      </c>
      <c r="AM102" s="71">
        <f t="shared" si="68"/>
        <v>0.97435897435897434</v>
      </c>
      <c r="AN102" s="93">
        <f t="shared" si="69"/>
        <v>3992</v>
      </c>
      <c r="AO102" s="73">
        <f t="shared" ref="AO102:AO125" si="82">SUM(F102,K102,P102,U102,Z102,AE102,AJ102)</f>
        <v>549</v>
      </c>
      <c r="AP102" s="71">
        <f t="shared" si="70"/>
        <v>0.13752505010020041</v>
      </c>
      <c r="AQ102" s="72">
        <f t="shared" ref="AQ102:AQ125" si="83">SUM(H102,M102,R102,W102,AB102,AG102,AL102)</f>
        <v>3443</v>
      </c>
      <c r="AR102" s="71">
        <f t="shared" si="71"/>
        <v>0.86247494989979956</v>
      </c>
      <c r="AS102" s="90"/>
      <c r="AT102" s="263">
        <v>33</v>
      </c>
      <c r="AU102" s="320" t="s">
        <v>37</v>
      </c>
      <c r="AV102" s="11" t="s">
        <v>134</v>
      </c>
      <c r="AW102" s="204">
        <v>3668</v>
      </c>
      <c r="AX102" s="38">
        <v>519</v>
      </c>
      <c r="AY102" s="84">
        <v>0.14149400218102509</v>
      </c>
      <c r="AZ102" s="38">
        <v>3149</v>
      </c>
      <c r="BA102" s="84">
        <v>0.85850599781897496</v>
      </c>
    </row>
    <row r="103" spans="2:53" s="12" customFormat="1" ht="13.5" customHeight="1">
      <c r="B103" s="264"/>
      <c r="C103" s="321"/>
      <c r="D103" s="64" t="s">
        <v>135</v>
      </c>
      <c r="E103" s="94">
        <v>2</v>
      </c>
      <c r="F103" s="63">
        <v>0</v>
      </c>
      <c r="G103" s="61">
        <f t="shared" si="55"/>
        <v>0</v>
      </c>
      <c r="H103" s="63">
        <v>2</v>
      </c>
      <c r="I103" s="61">
        <f t="shared" si="56"/>
        <v>1</v>
      </c>
      <c r="J103" s="94">
        <v>14</v>
      </c>
      <c r="K103" s="63">
        <v>0</v>
      </c>
      <c r="L103" s="61">
        <f t="shared" si="57"/>
        <v>0</v>
      </c>
      <c r="M103" s="63">
        <v>14</v>
      </c>
      <c r="N103" s="61">
        <f t="shared" si="58"/>
        <v>1</v>
      </c>
      <c r="O103" s="94">
        <v>1119</v>
      </c>
      <c r="P103" s="63">
        <v>15</v>
      </c>
      <c r="Q103" s="61">
        <f t="shared" si="59"/>
        <v>1.3404825737265416E-2</v>
      </c>
      <c r="R103" s="63">
        <v>1104</v>
      </c>
      <c r="S103" s="61">
        <f t="shared" si="60"/>
        <v>0.98659517426273458</v>
      </c>
      <c r="T103" s="94">
        <v>773</v>
      </c>
      <c r="U103" s="63">
        <v>2</v>
      </c>
      <c r="V103" s="61">
        <f t="shared" si="61"/>
        <v>2.5873221216041399E-3</v>
      </c>
      <c r="W103" s="63">
        <v>771</v>
      </c>
      <c r="X103" s="61">
        <f t="shared" si="62"/>
        <v>0.99741267787839583</v>
      </c>
      <c r="Y103" s="94">
        <v>489</v>
      </c>
      <c r="Z103" s="63">
        <v>2</v>
      </c>
      <c r="AA103" s="61">
        <f t="shared" si="63"/>
        <v>4.0899795501022499E-3</v>
      </c>
      <c r="AB103" s="63">
        <v>487</v>
      </c>
      <c r="AC103" s="61">
        <f t="shared" si="64"/>
        <v>0.99591002044989774</v>
      </c>
      <c r="AD103" s="94">
        <v>258</v>
      </c>
      <c r="AE103" s="63">
        <v>0</v>
      </c>
      <c r="AF103" s="61">
        <f t="shared" si="65"/>
        <v>0</v>
      </c>
      <c r="AG103" s="63">
        <v>258</v>
      </c>
      <c r="AH103" s="61">
        <f t="shared" si="66"/>
        <v>1</v>
      </c>
      <c r="AI103" s="94">
        <v>118</v>
      </c>
      <c r="AJ103" s="63">
        <v>0</v>
      </c>
      <c r="AK103" s="61">
        <f t="shared" si="67"/>
        <v>0</v>
      </c>
      <c r="AL103" s="63">
        <v>118</v>
      </c>
      <c r="AM103" s="61">
        <f t="shared" si="68"/>
        <v>1</v>
      </c>
      <c r="AN103" s="94">
        <f t="shared" si="69"/>
        <v>2773</v>
      </c>
      <c r="AO103" s="63">
        <f t="shared" si="82"/>
        <v>19</v>
      </c>
      <c r="AP103" s="61">
        <f t="shared" si="70"/>
        <v>6.8517850703209522E-3</v>
      </c>
      <c r="AQ103" s="62">
        <f t="shared" si="83"/>
        <v>2754</v>
      </c>
      <c r="AR103" s="61">
        <f t="shared" si="71"/>
        <v>0.99314821492967909</v>
      </c>
      <c r="AS103" s="90"/>
      <c r="AT103" s="264"/>
      <c r="AU103" s="321"/>
      <c r="AV103" s="11" t="s">
        <v>135</v>
      </c>
      <c r="AW103" s="204">
        <v>2641</v>
      </c>
      <c r="AX103" s="38">
        <v>28</v>
      </c>
      <c r="AY103" s="84">
        <v>1.0602044680045438E-2</v>
      </c>
      <c r="AZ103" s="38">
        <v>2613</v>
      </c>
      <c r="BA103" s="84">
        <v>0.98939795531995456</v>
      </c>
    </row>
    <row r="104" spans="2:53" s="12" customFormat="1" ht="13.5" customHeight="1">
      <c r="B104" s="265"/>
      <c r="C104" s="322"/>
      <c r="D104" s="70" t="s">
        <v>67</v>
      </c>
      <c r="E104" s="95">
        <v>6</v>
      </c>
      <c r="F104" s="69">
        <v>0</v>
      </c>
      <c r="G104" s="13">
        <f t="shared" si="55"/>
        <v>0</v>
      </c>
      <c r="H104" s="69">
        <v>6</v>
      </c>
      <c r="I104" s="13">
        <f t="shared" si="56"/>
        <v>1</v>
      </c>
      <c r="J104" s="95">
        <v>30</v>
      </c>
      <c r="K104" s="69">
        <v>2</v>
      </c>
      <c r="L104" s="13">
        <f t="shared" si="57"/>
        <v>6.6666666666666666E-2</v>
      </c>
      <c r="M104" s="69">
        <v>28</v>
      </c>
      <c r="N104" s="13">
        <f t="shared" si="58"/>
        <v>0.93333333333333335</v>
      </c>
      <c r="O104" s="95">
        <v>2805</v>
      </c>
      <c r="P104" s="69">
        <v>289</v>
      </c>
      <c r="Q104" s="13">
        <f t="shared" si="59"/>
        <v>0.10303030303030303</v>
      </c>
      <c r="R104" s="69">
        <v>2516</v>
      </c>
      <c r="S104" s="13">
        <f t="shared" si="60"/>
        <v>0.89696969696969697</v>
      </c>
      <c r="T104" s="95">
        <v>2108</v>
      </c>
      <c r="U104" s="69">
        <v>207</v>
      </c>
      <c r="V104" s="13">
        <f t="shared" si="61"/>
        <v>9.819734345351043E-2</v>
      </c>
      <c r="W104" s="69">
        <v>1901</v>
      </c>
      <c r="X104" s="13">
        <f t="shared" si="62"/>
        <v>0.90180265654648961</v>
      </c>
      <c r="Y104" s="95">
        <v>1100</v>
      </c>
      <c r="Z104" s="69">
        <v>54</v>
      </c>
      <c r="AA104" s="13">
        <f t="shared" si="63"/>
        <v>4.9090909090909088E-2</v>
      </c>
      <c r="AB104" s="69">
        <v>1046</v>
      </c>
      <c r="AC104" s="13">
        <f t="shared" si="64"/>
        <v>0.95090909090909093</v>
      </c>
      <c r="AD104" s="95">
        <v>520</v>
      </c>
      <c r="AE104" s="69">
        <v>14</v>
      </c>
      <c r="AF104" s="13">
        <f t="shared" si="65"/>
        <v>2.6923076923076925E-2</v>
      </c>
      <c r="AG104" s="69">
        <v>506</v>
      </c>
      <c r="AH104" s="13">
        <f t="shared" si="66"/>
        <v>0.97307692307692306</v>
      </c>
      <c r="AI104" s="95">
        <v>196</v>
      </c>
      <c r="AJ104" s="69">
        <v>2</v>
      </c>
      <c r="AK104" s="13">
        <f t="shared" si="67"/>
        <v>1.020408163265306E-2</v>
      </c>
      <c r="AL104" s="69">
        <v>194</v>
      </c>
      <c r="AM104" s="13">
        <f t="shared" si="68"/>
        <v>0.98979591836734693</v>
      </c>
      <c r="AN104" s="95">
        <f t="shared" si="69"/>
        <v>6765</v>
      </c>
      <c r="AO104" s="69">
        <f t="shared" si="82"/>
        <v>568</v>
      </c>
      <c r="AP104" s="13">
        <f t="shared" si="70"/>
        <v>8.3961566888396164E-2</v>
      </c>
      <c r="AQ104" s="33">
        <f t="shared" si="83"/>
        <v>6197</v>
      </c>
      <c r="AR104" s="13">
        <f t="shared" si="71"/>
        <v>0.91603843311160382</v>
      </c>
      <c r="AS104" s="90"/>
      <c r="AT104" s="265"/>
      <c r="AU104" s="322"/>
      <c r="AV104" s="147" t="s">
        <v>67</v>
      </c>
      <c r="AW104" s="204">
        <v>6309</v>
      </c>
      <c r="AX104" s="38">
        <v>547</v>
      </c>
      <c r="AY104" s="84">
        <v>8.6701537486130922E-2</v>
      </c>
      <c r="AZ104" s="38">
        <v>5762</v>
      </c>
      <c r="BA104" s="84">
        <v>0.91329846251386904</v>
      </c>
    </row>
    <row r="105" spans="2:53" s="12" customFormat="1" ht="13.5" customHeight="1">
      <c r="B105" s="263">
        <v>34</v>
      </c>
      <c r="C105" s="320" t="s">
        <v>38</v>
      </c>
      <c r="D105" s="74" t="s">
        <v>134</v>
      </c>
      <c r="E105" s="93">
        <v>53</v>
      </c>
      <c r="F105" s="73">
        <v>5</v>
      </c>
      <c r="G105" s="71">
        <f t="shared" si="55"/>
        <v>9.4339622641509441E-2</v>
      </c>
      <c r="H105" s="73">
        <v>48</v>
      </c>
      <c r="I105" s="71">
        <f t="shared" si="56"/>
        <v>0.90566037735849059</v>
      </c>
      <c r="J105" s="93">
        <v>104</v>
      </c>
      <c r="K105" s="73">
        <v>9</v>
      </c>
      <c r="L105" s="71">
        <f t="shared" si="57"/>
        <v>8.6538461538461536E-2</v>
      </c>
      <c r="M105" s="73">
        <v>95</v>
      </c>
      <c r="N105" s="71">
        <f t="shared" si="58"/>
        <v>0.91346153846153844</v>
      </c>
      <c r="O105" s="93">
        <v>6170</v>
      </c>
      <c r="P105" s="73">
        <v>1058</v>
      </c>
      <c r="Q105" s="71">
        <f t="shared" si="59"/>
        <v>0.17147487844408427</v>
      </c>
      <c r="R105" s="73">
        <v>5112</v>
      </c>
      <c r="S105" s="71">
        <f t="shared" si="60"/>
        <v>0.82852512155591573</v>
      </c>
      <c r="T105" s="93">
        <v>5254</v>
      </c>
      <c r="U105" s="73">
        <v>783</v>
      </c>
      <c r="V105" s="71">
        <f t="shared" si="61"/>
        <v>0.149029311001142</v>
      </c>
      <c r="W105" s="73">
        <v>4471</v>
      </c>
      <c r="X105" s="71">
        <f t="shared" si="62"/>
        <v>0.85097068899885797</v>
      </c>
      <c r="Y105" s="93">
        <v>2814</v>
      </c>
      <c r="Z105" s="73">
        <v>389</v>
      </c>
      <c r="AA105" s="71">
        <f t="shared" si="63"/>
        <v>0.13823738450604123</v>
      </c>
      <c r="AB105" s="73">
        <v>2425</v>
      </c>
      <c r="AC105" s="71">
        <f t="shared" si="64"/>
        <v>0.86176261549395883</v>
      </c>
      <c r="AD105" s="93">
        <v>1076</v>
      </c>
      <c r="AE105" s="73">
        <v>84</v>
      </c>
      <c r="AF105" s="71">
        <f t="shared" si="65"/>
        <v>7.8066914498141265E-2</v>
      </c>
      <c r="AG105" s="73">
        <v>992</v>
      </c>
      <c r="AH105" s="71">
        <f t="shared" si="66"/>
        <v>0.92193308550185871</v>
      </c>
      <c r="AI105" s="93">
        <v>316</v>
      </c>
      <c r="AJ105" s="73">
        <v>17</v>
      </c>
      <c r="AK105" s="71">
        <f t="shared" si="67"/>
        <v>5.3797468354430382E-2</v>
      </c>
      <c r="AL105" s="73">
        <v>299</v>
      </c>
      <c r="AM105" s="71">
        <f t="shared" si="68"/>
        <v>0.94620253164556967</v>
      </c>
      <c r="AN105" s="93">
        <f t="shared" si="69"/>
        <v>15787</v>
      </c>
      <c r="AO105" s="73">
        <f t="shared" si="82"/>
        <v>2345</v>
      </c>
      <c r="AP105" s="71">
        <f t="shared" si="70"/>
        <v>0.14853993792360803</v>
      </c>
      <c r="AQ105" s="72">
        <f t="shared" si="83"/>
        <v>13442</v>
      </c>
      <c r="AR105" s="71">
        <f t="shared" si="71"/>
        <v>0.85146006207639202</v>
      </c>
      <c r="AS105" s="90"/>
      <c r="AT105" s="263">
        <v>34</v>
      </c>
      <c r="AU105" s="320" t="s">
        <v>38</v>
      </c>
      <c r="AV105" s="11" t="s">
        <v>134</v>
      </c>
      <c r="AW105" s="204">
        <v>14847</v>
      </c>
      <c r="AX105" s="38">
        <v>2305</v>
      </c>
      <c r="AY105" s="84">
        <v>0.15525021889944096</v>
      </c>
      <c r="AZ105" s="38">
        <v>12542</v>
      </c>
      <c r="BA105" s="84">
        <v>0.84474978110055898</v>
      </c>
    </row>
    <row r="106" spans="2:53" s="12" customFormat="1" ht="13.5" customHeight="1">
      <c r="B106" s="264"/>
      <c r="C106" s="321"/>
      <c r="D106" s="64" t="s">
        <v>135</v>
      </c>
      <c r="E106" s="94">
        <v>47</v>
      </c>
      <c r="F106" s="63">
        <v>1</v>
      </c>
      <c r="G106" s="61">
        <f t="shared" si="55"/>
        <v>2.1276595744680851E-2</v>
      </c>
      <c r="H106" s="63">
        <v>46</v>
      </c>
      <c r="I106" s="61">
        <f t="shared" si="56"/>
        <v>0.97872340425531912</v>
      </c>
      <c r="J106" s="94">
        <v>46</v>
      </c>
      <c r="K106" s="63">
        <v>0</v>
      </c>
      <c r="L106" s="61">
        <f t="shared" si="57"/>
        <v>0</v>
      </c>
      <c r="M106" s="63">
        <v>46</v>
      </c>
      <c r="N106" s="61">
        <f t="shared" si="58"/>
        <v>1</v>
      </c>
      <c r="O106" s="94">
        <v>4778</v>
      </c>
      <c r="P106" s="63">
        <v>107</v>
      </c>
      <c r="Q106" s="61">
        <f t="shared" si="59"/>
        <v>2.239430724152365E-2</v>
      </c>
      <c r="R106" s="63">
        <v>4671</v>
      </c>
      <c r="S106" s="61">
        <f t="shared" si="60"/>
        <v>0.97760569275847631</v>
      </c>
      <c r="T106" s="94">
        <v>3650</v>
      </c>
      <c r="U106" s="63">
        <v>56</v>
      </c>
      <c r="V106" s="61">
        <f t="shared" si="61"/>
        <v>1.5342465753424657E-2</v>
      </c>
      <c r="W106" s="63">
        <v>3594</v>
      </c>
      <c r="X106" s="61">
        <f t="shared" si="62"/>
        <v>0.98465753424657532</v>
      </c>
      <c r="Y106" s="94">
        <v>2590</v>
      </c>
      <c r="Z106" s="63">
        <v>41</v>
      </c>
      <c r="AA106" s="61">
        <f t="shared" si="63"/>
        <v>1.5830115830115829E-2</v>
      </c>
      <c r="AB106" s="63">
        <v>2549</v>
      </c>
      <c r="AC106" s="61">
        <f t="shared" si="64"/>
        <v>0.98416988416988416</v>
      </c>
      <c r="AD106" s="94">
        <v>1438</v>
      </c>
      <c r="AE106" s="63">
        <v>7</v>
      </c>
      <c r="AF106" s="61">
        <f t="shared" si="65"/>
        <v>4.8678720445062586E-3</v>
      </c>
      <c r="AG106" s="63">
        <v>1431</v>
      </c>
      <c r="AH106" s="61">
        <f t="shared" si="66"/>
        <v>0.99513212795549377</v>
      </c>
      <c r="AI106" s="94">
        <v>585</v>
      </c>
      <c r="AJ106" s="63">
        <v>0</v>
      </c>
      <c r="AK106" s="61">
        <f t="shared" si="67"/>
        <v>0</v>
      </c>
      <c r="AL106" s="63">
        <v>585</v>
      </c>
      <c r="AM106" s="61">
        <f t="shared" si="68"/>
        <v>1</v>
      </c>
      <c r="AN106" s="94">
        <f t="shared" si="69"/>
        <v>13134</v>
      </c>
      <c r="AO106" s="63">
        <f t="shared" si="82"/>
        <v>212</v>
      </c>
      <c r="AP106" s="61">
        <f t="shared" si="70"/>
        <v>1.6141312623724684E-2</v>
      </c>
      <c r="AQ106" s="62">
        <f t="shared" si="83"/>
        <v>12922</v>
      </c>
      <c r="AR106" s="61">
        <f t="shared" si="71"/>
        <v>0.98385868737627535</v>
      </c>
      <c r="AS106" s="90"/>
      <c r="AT106" s="264"/>
      <c r="AU106" s="321"/>
      <c r="AV106" s="11" t="s">
        <v>135</v>
      </c>
      <c r="AW106" s="204">
        <v>12631</v>
      </c>
      <c r="AX106" s="38">
        <v>193</v>
      </c>
      <c r="AY106" s="84">
        <v>1.5279866993903888E-2</v>
      </c>
      <c r="AZ106" s="38">
        <v>12438</v>
      </c>
      <c r="BA106" s="84">
        <v>0.98472013300609607</v>
      </c>
    </row>
    <row r="107" spans="2:53" s="12" customFormat="1" ht="13.5" customHeight="1">
      <c r="B107" s="265"/>
      <c r="C107" s="322"/>
      <c r="D107" s="70" t="s">
        <v>67</v>
      </c>
      <c r="E107" s="95">
        <v>100</v>
      </c>
      <c r="F107" s="69">
        <v>6</v>
      </c>
      <c r="G107" s="13">
        <f t="shared" si="55"/>
        <v>0.06</v>
      </c>
      <c r="H107" s="69">
        <v>94</v>
      </c>
      <c r="I107" s="13">
        <f t="shared" si="56"/>
        <v>0.94</v>
      </c>
      <c r="J107" s="95">
        <v>150</v>
      </c>
      <c r="K107" s="69">
        <v>9</v>
      </c>
      <c r="L107" s="13">
        <f t="shared" si="57"/>
        <v>0.06</v>
      </c>
      <c r="M107" s="69">
        <v>141</v>
      </c>
      <c r="N107" s="13">
        <f t="shared" si="58"/>
        <v>0.94</v>
      </c>
      <c r="O107" s="95">
        <v>10948</v>
      </c>
      <c r="P107" s="69">
        <v>1165</v>
      </c>
      <c r="Q107" s="13">
        <f t="shared" si="59"/>
        <v>0.10641213006941908</v>
      </c>
      <c r="R107" s="69">
        <v>9783</v>
      </c>
      <c r="S107" s="13">
        <f t="shared" si="60"/>
        <v>0.89358786993058092</v>
      </c>
      <c r="T107" s="95">
        <v>8904</v>
      </c>
      <c r="U107" s="69">
        <v>839</v>
      </c>
      <c r="V107" s="13">
        <f t="shared" si="61"/>
        <v>9.4227313566936213E-2</v>
      </c>
      <c r="W107" s="69">
        <v>8065</v>
      </c>
      <c r="X107" s="13">
        <f t="shared" si="62"/>
        <v>0.90577268643306375</v>
      </c>
      <c r="Y107" s="95">
        <v>5404</v>
      </c>
      <c r="Z107" s="69">
        <v>430</v>
      </c>
      <c r="AA107" s="13">
        <f t="shared" si="63"/>
        <v>7.957068837897853E-2</v>
      </c>
      <c r="AB107" s="69">
        <v>4974</v>
      </c>
      <c r="AC107" s="13">
        <f t="shared" si="64"/>
        <v>0.92042931162102148</v>
      </c>
      <c r="AD107" s="95">
        <v>2514</v>
      </c>
      <c r="AE107" s="69">
        <v>91</v>
      </c>
      <c r="AF107" s="13">
        <f t="shared" si="65"/>
        <v>3.6197295147175818E-2</v>
      </c>
      <c r="AG107" s="69">
        <v>2423</v>
      </c>
      <c r="AH107" s="13">
        <f t="shared" si="66"/>
        <v>0.96380270485282415</v>
      </c>
      <c r="AI107" s="95">
        <v>901</v>
      </c>
      <c r="AJ107" s="69">
        <v>17</v>
      </c>
      <c r="AK107" s="13">
        <f t="shared" si="67"/>
        <v>1.8867924528301886E-2</v>
      </c>
      <c r="AL107" s="69">
        <v>884</v>
      </c>
      <c r="AM107" s="13">
        <f t="shared" si="68"/>
        <v>0.98113207547169812</v>
      </c>
      <c r="AN107" s="95">
        <f t="shared" si="69"/>
        <v>28921</v>
      </c>
      <c r="AO107" s="69">
        <f t="shared" si="82"/>
        <v>2557</v>
      </c>
      <c r="AP107" s="13">
        <f t="shared" si="70"/>
        <v>8.8413263718405313E-2</v>
      </c>
      <c r="AQ107" s="33">
        <f t="shared" si="83"/>
        <v>26364</v>
      </c>
      <c r="AR107" s="13">
        <f t="shared" si="71"/>
        <v>0.9115867362815947</v>
      </c>
      <c r="AS107" s="90"/>
      <c r="AT107" s="265"/>
      <c r="AU107" s="322"/>
      <c r="AV107" s="147" t="s">
        <v>67</v>
      </c>
      <c r="AW107" s="204">
        <v>27478</v>
      </c>
      <c r="AX107" s="38">
        <v>2498</v>
      </c>
      <c r="AY107" s="84">
        <v>9.0909090909090912E-2</v>
      </c>
      <c r="AZ107" s="38">
        <v>24980</v>
      </c>
      <c r="BA107" s="84">
        <v>0.90909090909090906</v>
      </c>
    </row>
    <row r="108" spans="2:53" s="12" customFormat="1" ht="13.5" customHeight="1">
      <c r="B108" s="263">
        <v>35</v>
      </c>
      <c r="C108" s="320" t="s">
        <v>1</v>
      </c>
      <c r="D108" s="74" t="s">
        <v>134</v>
      </c>
      <c r="E108" s="93">
        <v>12</v>
      </c>
      <c r="F108" s="73">
        <v>1</v>
      </c>
      <c r="G108" s="71">
        <f t="shared" si="55"/>
        <v>8.3333333333333329E-2</v>
      </c>
      <c r="H108" s="73">
        <v>11</v>
      </c>
      <c r="I108" s="71">
        <f t="shared" si="56"/>
        <v>0.91666666666666663</v>
      </c>
      <c r="J108" s="93">
        <v>25</v>
      </c>
      <c r="K108" s="73">
        <v>3</v>
      </c>
      <c r="L108" s="71">
        <f t="shared" si="57"/>
        <v>0.12</v>
      </c>
      <c r="M108" s="73">
        <v>22</v>
      </c>
      <c r="N108" s="71">
        <f t="shared" si="58"/>
        <v>0.88</v>
      </c>
      <c r="O108" s="93">
        <v>14038</v>
      </c>
      <c r="P108" s="73">
        <v>2555</v>
      </c>
      <c r="Q108" s="71">
        <f t="shared" si="59"/>
        <v>0.18200598375837013</v>
      </c>
      <c r="R108" s="73">
        <v>11483</v>
      </c>
      <c r="S108" s="71">
        <f t="shared" si="60"/>
        <v>0.81799401624162982</v>
      </c>
      <c r="T108" s="93">
        <v>12156</v>
      </c>
      <c r="U108" s="73">
        <v>2134</v>
      </c>
      <c r="V108" s="71">
        <f t="shared" si="61"/>
        <v>0.17555116814741692</v>
      </c>
      <c r="W108" s="73">
        <v>10022</v>
      </c>
      <c r="X108" s="71">
        <f t="shared" si="62"/>
        <v>0.82444883185258311</v>
      </c>
      <c r="Y108" s="93">
        <v>7282</v>
      </c>
      <c r="Z108" s="73">
        <v>1099</v>
      </c>
      <c r="AA108" s="71">
        <f t="shared" si="63"/>
        <v>0.15092007690195</v>
      </c>
      <c r="AB108" s="73">
        <v>6183</v>
      </c>
      <c r="AC108" s="71">
        <f t="shared" si="64"/>
        <v>0.84907992309805003</v>
      </c>
      <c r="AD108" s="93">
        <v>3065</v>
      </c>
      <c r="AE108" s="73">
        <v>302</v>
      </c>
      <c r="AF108" s="71">
        <f t="shared" si="65"/>
        <v>9.8531810766721045E-2</v>
      </c>
      <c r="AG108" s="73">
        <v>2763</v>
      </c>
      <c r="AH108" s="71">
        <f t="shared" si="66"/>
        <v>0.90146818923327898</v>
      </c>
      <c r="AI108" s="93">
        <v>939</v>
      </c>
      <c r="AJ108" s="73">
        <v>54</v>
      </c>
      <c r="AK108" s="71">
        <f t="shared" si="67"/>
        <v>5.7507987220447282E-2</v>
      </c>
      <c r="AL108" s="73">
        <v>885</v>
      </c>
      <c r="AM108" s="71">
        <f t="shared" si="68"/>
        <v>0.94249201277955275</v>
      </c>
      <c r="AN108" s="93">
        <f t="shared" si="69"/>
        <v>37517</v>
      </c>
      <c r="AO108" s="73">
        <f t="shared" si="82"/>
        <v>6148</v>
      </c>
      <c r="AP108" s="71">
        <f t="shared" si="70"/>
        <v>0.16387237785537223</v>
      </c>
      <c r="AQ108" s="72">
        <f t="shared" si="83"/>
        <v>31369</v>
      </c>
      <c r="AR108" s="71">
        <f t="shared" si="71"/>
        <v>0.83612762214462777</v>
      </c>
      <c r="AS108" s="90"/>
      <c r="AT108" s="263">
        <v>35</v>
      </c>
      <c r="AU108" s="320" t="s">
        <v>1</v>
      </c>
      <c r="AV108" s="11" t="s">
        <v>134</v>
      </c>
      <c r="AW108" s="204">
        <v>35209</v>
      </c>
      <c r="AX108" s="38">
        <v>5948</v>
      </c>
      <c r="AY108" s="84">
        <v>0.16893407935471044</v>
      </c>
      <c r="AZ108" s="38">
        <v>29261</v>
      </c>
      <c r="BA108" s="84">
        <v>0.8310659206452895</v>
      </c>
    </row>
    <row r="109" spans="2:53" s="12" customFormat="1" ht="13.5" customHeight="1">
      <c r="B109" s="264"/>
      <c r="C109" s="321"/>
      <c r="D109" s="64" t="s">
        <v>135</v>
      </c>
      <c r="E109" s="94">
        <v>4</v>
      </c>
      <c r="F109" s="63">
        <v>0</v>
      </c>
      <c r="G109" s="61">
        <f t="shared" si="55"/>
        <v>0</v>
      </c>
      <c r="H109" s="63">
        <v>4</v>
      </c>
      <c r="I109" s="61">
        <f t="shared" si="56"/>
        <v>1</v>
      </c>
      <c r="J109" s="94">
        <v>12</v>
      </c>
      <c r="K109" s="63">
        <v>0</v>
      </c>
      <c r="L109" s="61">
        <f t="shared" si="57"/>
        <v>0</v>
      </c>
      <c r="M109" s="63">
        <v>12</v>
      </c>
      <c r="N109" s="61">
        <f t="shared" si="58"/>
        <v>1</v>
      </c>
      <c r="O109" s="94">
        <v>7788</v>
      </c>
      <c r="P109" s="63">
        <v>75</v>
      </c>
      <c r="Q109" s="61">
        <f t="shared" si="59"/>
        <v>9.6302003081664093E-3</v>
      </c>
      <c r="R109" s="63">
        <v>7713</v>
      </c>
      <c r="S109" s="61">
        <f t="shared" si="60"/>
        <v>0.99036979969183359</v>
      </c>
      <c r="T109" s="94">
        <v>6048</v>
      </c>
      <c r="U109" s="63">
        <v>74</v>
      </c>
      <c r="V109" s="61">
        <f t="shared" si="61"/>
        <v>1.2235449735449735E-2</v>
      </c>
      <c r="W109" s="63">
        <v>5974</v>
      </c>
      <c r="X109" s="61">
        <f t="shared" si="62"/>
        <v>0.98776455026455023</v>
      </c>
      <c r="Y109" s="94">
        <v>4483</v>
      </c>
      <c r="Z109" s="63">
        <v>34</v>
      </c>
      <c r="AA109" s="61">
        <f t="shared" si="63"/>
        <v>7.584207004238233E-3</v>
      </c>
      <c r="AB109" s="63">
        <v>4449</v>
      </c>
      <c r="AC109" s="61">
        <f t="shared" si="64"/>
        <v>0.99241579299576177</v>
      </c>
      <c r="AD109" s="94">
        <v>2521</v>
      </c>
      <c r="AE109" s="63">
        <v>16</v>
      </c>
      <c r="AF109" s="61">
        <f t="shared" si="65"/>
        <v>6.346687822292741E-3</v>
      </c>
      <c r="AG109" s="63">
        <v>2505</v>
      </c>
      <c r="AH109" s="61">
        <f t="shared" si="66"/>
        <v>0.99365331217770725</v>
      </c>
      <c r="AI109" s="94">
        <v>1024</v>
      </c>
      <c r="AJ109" s="63">
        <v>1</v>
      </c>
      <c r="AK109" s="61">
        <f t="shared" si="67"/>
        <v>9.765625E-4</v>
      </c>
      <c r="AL109" s="63">
        <v>1023</v>
      </c>
      <c r="AM109" s="61">
        <f t="shared" si="68"/>
        <v>0.9990234375</v>
      </c>
      <c r="AN109" s="94">
        <f t="shared" si="69"/>
        <v>21880</v>
      </c>
      <c r="AO109" s="63">
        <f t="shared" si="82"/>
        <v>200</v>
      </c>
      <c r="AP109" s="61">
        <f t="shared" si="70"/>
        <v>9.140767824497258E-3</v>
      </c>
      <c r="AQ109" s="62">
        <f t="shared" si="83"/>
        <v>21680</v>
      </c>
      <c r="AR109" s="61">
        <f t="shared" si="71"/>
        <v>0.99085923217550276</v>
      </c>
      <c r="AS109" s="90"/>
      <c r="AT109" s="264"/>
      <c r="AU109" s="321"/>
      <c r="AV109" s="11" t="s">
        <v>135</v>
      </c>
      <c r="AW109" s="204">
        <v>21351</v>
      </c>
      <c r="AX109" s="38">
        <v>223</v>
      </c>
      <c r="AY109" s="84">
        <v>1.0444475668586951E-2</v>
      </c>
      <c r="AZ109" s="38">
        <v>21128</v>
      </c>
      <c r="BA109" s="84">
        <v>0.98955552433141303</v>
      </c>
    </row>
    <row r="110" spans="2:53" s="12" customFormat="1" ht="13.5" customHeight="1">
      <c r="B110" s="265"/>
      <c r="C110" s="322"/>
      <c r="D110" s="70" t="s">
        <v>67</v>
      </c>
      <c r="E110" s="95">
        <v>16</v>
      </c>
      <c r="F110" s="69">
        <v>1</v>
      </c>
      <c r="G110" s="13">
        <f t="shared" si="55"/>
        <v>6.25E-2</v>
      </c>
      <c r="H110" s="69">
        <v>15</v>
      </c>
      <c r="I110" s="13">
        <f t="shared" si="56"/>
        <v>0.9375</v>
      </c>
      <c r="J110" s="95">
        <v>37</v>
      </c>
      <c r="K110" s="69">
        <v>3</v>
      </c>
      <c r="L110" s="13">
        <f t="shared" si="57"/>
        <v>8.1081081081081086E-2</v>
      </c>
      <c r="M110" s="69">
        <v>34</v>
      </c>
      <c r="N110" s="13">
        <f t="shared" si="58"/>
        <v>0.91891891891891897</v>
      </c>
      <c r="O110" s="95">
        <v>21826</v>
      </c>
      <c r="P110" s="69">
        <v>2630</v>
      </c>
      <c r="Q110" s="13">
        <f t="shared" si="59"/>
        <v>0.12049848804178502</v>
      </c>
      <c r="R110" s="69">
        <v>19196</v>
      </c>
      <c r="S110" s="13">
        <f t="shared" si="60"/>
        <v>0.87950151195821502</v>
      </c>
      <c r="T110" s="95">
        <v>18204</v>
      </c>
      <c r="U110" s="69">
        <v>2208</v>
      </c>
      <c r="V110" s="13">
        <f t="shared" si="61"/>
        <v>0.12129202373104812</v>
      </c>
      <c r="W110" s="69">
        <v>15996</v>
      </c>
      <c r="X110" s="13">
        <f t="shared" si="62"/>
        <v>0.87870797626895192</v>
      </c>
      <c r="Y110" s="95">
        <v>11765</v>
      </c>
      <c r="Z110" s="69">
        <v>1133</v>
      </c>
      <c r="AA110" s="13">
        <f t="shared" si="63"/>
        <v>9.6302592435189127E-2</v>
      </c>
      <c r="AB110" s="69">
        <v>10632</v>
      </c>
      <c r="AC110" s="13">
        <f t="shared" si="64"/>
        <v>0.90369740756481087</v>
      </c>
      <c r="AD110" s="95">
        <v>5586</v>
      </c>
      <c r="AE110" s="69">
        <v>318</v>
      </c>
      <c r="AF110" s="13">
        <f t="shared" si="65"/>
        <v>5.6928034371643392E-2</v>
      </c>
      <c r="AG110" s="69">
        <v>5268</v>
      </c>
      <c r="AH110" s="13">
        <f t="shared" si="66"/>
        <v>0.9430719656283566</v>
      </c>
      <c r="AI110" s="95">
        <v>1963</v>
      </c>
      <c r="AJ110" s="69">
        <v>55</v>
      </c>
      <c r="AK110" s="13">
        <f t="shared" si="67"/>
        <v>2.8018339276617423E-2</v>
      </c>
      <c r="AL110" s="69">
        <v>1908</v>
      </c>
      <c r="AM110" s="13">
        <f t="shared" si="68"/>
        <v>0.97198166072338255</v>
      </c>
      <c r="AN110" s="95">
        <f t="shared" si="69"/>
        <v>59397</v>
      </c>
      <c r="AO110" s="69">
        <f t="shared" si="82"/>
        <v>6348</v>
      </c>
      <c r="AP110" s="13">
        <f t="shared" si="70"/>
        <v>0.10687408454972473</v>
      </c>
      <c r="AQ110" s="33">
        <f t="shared" si="83"/>
        <v>53049</v>
      </c>
      <c r="AR110" s="13">
        <f t="shared" si="71"/>
        <v>0.89312591545027531</v>
      </c>
      <c r="AS110" s="90"/>
      <c r="AT110" s="265"/>
      <c r="AU110" s="322"/>
      <c r="AV110" s="147" t="s">
        <v>67</v>
      </c>
      <c r="AW110" s="204">
        <v>56560</v>
      </c>
      <c r="AX110" s="38">
        <v>6171</v>
      </c>
      <c r="AY110" s="84">
        <v>0.1091053748231966</v>
      </c>
      <c r="AZ110" s="38">
        <v>50389</v>
      </c>
      <c r="BA110" s="84">
        <v>0.8908946251768034</v>
      </c>
    </row>
    <row r="111" spans="2:53" s="12" customFormat="1" ht="13.5" customHeight="1">
      <c r="B111" s="263">
        <v>36</v>
      </c>
      <c r="C111" s="320" t="s">
        <v>2</v>
      </c>
      <c r="D111" s="74" t="s">
        <v>134</v>
      </c>
      <c r="E111" s="93">
        <v>22</v>
      </c>
      <c r="F111" s="73">
        <v>1</v>
      </c>
      <c r="G111" s="71">
        <f t="shared" si="55"/>
        <v>4.5454545454545456E-2</v>
      </c>
      <c r="H111" s="73">
        <v>21</v>
      </c>
      <c r="I111" s="71">
        <f t="shared" si="56"/>
        <v>0.95454545454545459</v>
      </c>
      <c r="J111" s="93">
        <v>36</v>
      </c>
      <c r="K111" s="73">
        <v>4</v>
      </c>
      <c r="L111" s="71">
        <f t="shared" si="57"/>
        <v>0.1111111111111111</v>
      </c>
      <c r="M111" s="73">
        <v>32</v>
      </c>
      <c r="N111" s="71">
        <f t="shared" si="58"/>
        <v>0.88888888888888884</v>
      </c>
      <c r="O111" s="93">
        <v>4051</v>
      </c>
      <c r="P111" s="73">
        <v>871</v>
      </c>
      <c r="Q111" s="71">
        <f t="shared" si="59"/>
        <v>0.21500863984201432</v>
      </c>
      <c r="R111" s="73">
        <v>3180</v>
      </c>
      <c r="S111" s="71">
        <f t="shared" si="60"/>
        <v>0.78499136015798565</v>
      </c>
      <c r="T111" s="93">
        <v>3353</v>
      </c>
      <c r="U111" s="73">
        <v>543</v>
      </c>
      <c r="V111" s="71">
        <f t="shared" si="61"/>
        <v>0.16194452728899492</v>
      </c>
      <c r="W111" s="73">
        <v>2810</v>
      </c>
      <c r="X111" s="71">
        <f t="shared" si="62"/>
        <v>0.83805547271100511</v>
      </c>
      <c r="Y111" s="93">
        <v>2035</v>
      </c>
      <c r="Z111" s="73">
        <v>265</v>
      </c>
      <c r="AA111" s="71">
        <f t="shared" si="63"/>
        <v>0.13022113022113022</v>
      </c>
      <c r="AB111" s="73">
        <v>1770</v>
      </c>
      <c r="AC111" s="71">
        <f t="shared" si="64"/>
        <v>0.86977886977886976</v>
      </c>
      <c r="AD111" s="93">
        <v>926</v>
      </c>
      <c r="AE111" s="73">
        <v>84</v>
      </c>
      <c r="AF111" s="71">
        <f t="shared" si="65"/>
        <v>9.0712742980561561E-2</v>
      </c>
      <c r="AG111" s="73">
        <v>842</v>
      </c>
      <c r="AH111" s="71">
        <f t="shared" si="66"/>
        <v>0.90928725701943847</v>
      </c>
      <c r="AI111" s="93">
        <v>301</v>
      </c>
      <c r="AJ111" s="73">
        <v>16</v>
      </c>
      <c r="AK111" s="71">
        <f t="shared" si="67"/>
        <v>5.3156146179401995E-2</v>
      </c>
      <c r="AL111" s="73">
        <v>285</v>
      </c>
      <c r="AM111" s="71">
        <f t="shared" si="68"/>
        <v>0.94684385382059799</v>
      </c>
      <c r="AN111" s="93">
        <f t="shared" si="69"/>
        <v>10724</v>
      </c>
      <c r="AO111" s="73">
        <f t="shared" si="82"/>
        <v>1784</v>
      </c>
      <c r="AP111" s="71">
        <f t="shared" si="70"/>
        <v>0.16635583737411413</v>
      </c>
      <c r="AQ111" s="72">
        <f t="shared" si="83"/>
        <v>8940</v>
      </c>
      <c r="AR111" s="71">
        <f t="shared" si="71"/>
        <v>0.83364416262588581</v>
      </c>
      <c r="AS111" s="90"/>
      <c r="AT111" s="263">
        <v>36</v>
      </c>
      <c r="AU111" s="320" t="s">
        <v>2</v>
      </c>
      <c r="AV111" s="11" t="s">
        <v>134</v>
      </c>
      <c r="AW111" s="204">
        <v>9935</v>
      </c>
      <c r="AX111" s="38">
        <v>1586</v>
      </c>
      <c r="AY111" s="84">
        <v>0.15963764469048816</v>
      </c>
      <c r="AZ111" s="38">
        <v>8349</v>
      </c>
      <c r="BA111" s="84">
        <v>0.84036235530951187</v>
      </c>
    </row>
    <row r="112" spans="2:53" s="12" customFormat="1" ht="13.5" customHeight="1">
      <c r="B112" s="264"/>
      <c r="C112" s="321"/>
      <c r="D112" s="64" t="s">
        <v>135</v>
      </c>
      <c r="E112" s="94">
        <v>9</v>
      </c>
      <c r="F112" s="63">
        <v>0</v>
      </c>
      <c r="G112" s="61">
        <f t="shared" si="55"/>
        <v>0</v>
      </c>
      <c r="H112" s="63">
        <v>9</v>
      </c>
      <c r="I112" s="61">
        <f t="shared" si="56"/>
        <v>1</v>
      </c>
      <c r="J112" s="94">
        <v>14</v>
      </c>
      <c r="K112" s="63">
        <v>0</v>
      </c>
      <c r="L112" s="61">
        <f t="shared" si="57"/>
        <v>0</v>
      </c>
      <c r="M112" s="63">
        <v>14</v>
      </c>
      <c r="N112" s="61">
        <f t="shared" si="58"/>
        <v>1</v>
      </c>
      <c r="O112" s="94">
        <v>2007</v>
      </c>
      <c r="P112" s="63">
        <v>35</v>
      </c>
      <c r="Q112" s="61">
        <f t="shared" si="59"/>
        <v>1.7438963627304436E-2</v>
      </c>
      <c r="R112" s="63">
        <v>1972</v>
      </c>
      <c r="S112" s="61">
        <f t="shared" si="60"/>
        <v>0.98256103637269554</v>
      </c>
      <c r="T112" s="94">
        <v>1544</v>
      </c>
      <c r="U112" s="63">
        <v>12</v>
      </c>
      <c r="V112" s="61">
        <f t="shared" si="61"/>
        <v>7.7720207253886009E-3</v>
      </c>
      <c r="W112" s="63">
        <v>1532</v>
      </c>
      <c r="X112" s="61">
        <f t="shared" si="62"/>
        <v>0.99222797927461137</v>
      </c>
      <c r="Y112" s="94">
        <v>1235</v>
      </c>
      <c r="Z112" s="63">
        <v>8</v>
      </c>
      <c r="AA112" s="61">
        <f t="shared" si="63"/>
        <v>6.4777327935222669E-3</v>
      </c>
      <c r="AB112" s="63">
        <v>1227</v>
      </c>
      <c r="AC112" s="61">
        <f t="shared" si="64"/>
        <v>0.99352226720647774</v>
      </c>
      <c r="AD112" s="94">
        <v>755</v>
      </c>
      <c r="AE112" s="63">
        <v>2</v>
      </c>
      <c r="AF112" s="61">
        <f t="shared" si="65"/>
        <v>2.6490066225165563E-3</v>
      </c>
      <c r="AG112" s="63">
        <v>753</v>
      </c>
      <c r="AH112" s="61">
        <f t="shared" si="66"/>
        <v>0.99735099337748345</v>
      </c>
      <c r="AI112" s="94">
        <v>322</v>
      </c>
      <c r="AJ112" s="63">
        <v>0</v>
      </c>
      <c r="AK112" s="61">
        <f t="shared" si="67"/>
        <v>0</v>
      </c>
      <c r="AL112" s="63">
        <v>322</v>
      </c>
      <c r="AM112" s="61">
        <f t="shared" si="68"/>
        <v>1</v>
      </c>
      <c r="AN112" s="94">
        <f t="shared" si="69"/>
        <v>5886</v>
      </c>
      <c r="AO112" s="63">
        <f t="shared" si="82"/>
        <v>57</v>
      </c>
      <c r="AP112" s="61">
        <f t="shared" si="70"/>
        <v>9.6839959225280322E-3</v>
      </c>
      <c r="AQ112" s="62">
        <f t="shared" si="83"/>
        <v>5829</v>
      </c>
      <c r="AR112" s="61">
        <f t="shared" si="71"/>
        <v>0.990316004077472</v>
      </c>
      <c r="AS112" s="90"/>
      <c r="AT112" s="264"/>
      <c r="AU112" s="321"/>
      <c r="AV112" s="11" t="s">
        <v>135</v>
      </c>
      <c r="AW112" s="204">
        <v>5774</v>
      </c>
      <c r="AX112" s="38">
        <v>44</v>
      </c>
      <c r="AY112" s="84">
        <v>7.6203671631451331E-3</v>
      </c>
      <c r="AZ112" s="38">
        <v>5730</v>
      </c>
      <c r="BA112" s="84">
        <v>0.99237963283685482</v>
      </c>
    </row>
    <row r="113" spans="2:53" s="12" customFormat="1" ht="13.5" customHeight="1">
      <c r="B113" s="265"/>
      <c r="C113" s="322"/>
      <c r="D113" s="70" t="s">
        <v>67</v>
      </c>
      <c r="E113" s="95">
        <v>31</v>
      </c>
      <c r="F113" s="69">
        <v>1</v>
      </c>
      <c r="G113" s="13">
        <f t="shared" si="55"/>
        <v>3.2258064516129031E-2</v>
      </c>
      <c r="H113" s="69">
        <v>30</v>
      </c>
      <c r="I113" s="13">
        <f t="shared" si="56"/>
        <v>0.967741935483871</v>
      </c>
      <c r="J113" s="95">
        <v>50</v>
      </c>
      <c r="K113" s="69">
        <v>4</v>
      </c>
      <c r="L113" s="13">
        <f t="shared" si="57"/>
        <v>0.08</v>
      </c>
      <c r="M113" s="69">
        <v>46</v>
      </c>
      <c r="N113" s="13">
        <f t="shared" si="58"/>
        <v>0.92</v>
      </c>
      <c r="O113" s="95">
        <v>6058</v>
      </c>
      <c r="P113" s="69">
        <v>906</v>
      </c>
      <c r="Q113" s="13">
        <f t="shared" si="59"/>
        <v>0.14955430835259162</v>
      </c>
      <c r="R113" s="69">
        <v>5152</v>
      </c>
      <c r="S113" s="13">
        <f t="shared" si="60"/>
        <v>0.85044569164740835</v>
      </c>
      <c r="T113" s="95">
        <v>4897</v>
      </c>
      <c r="U113" s="69">
        <v>555</v>
      </c>
      <c r="V113" s="13">
        <f t="shared" si="61"/>
        <v>0.11333469471104758</v>
      </c>
      <c r="W113" s="69">
        <v>4342</v>
      </c>
      <c r="X113" s="13">
        <f t="shared" si="62"/>
        <v>0.88666530528895238</v>
      </c>
      <c r="Y113" s="95">
        <v>3270</v>
      </c>
      <c r="Z113" s="69">
        <v>273</v>
      </c>
      <c r="AA113" s="13">
        <f t="shared" si="63"/>
        <v>8.3486238532110096E-2</v>
      </c>
      <c r="AB113" s="69">
        <v>2997</v>
      </c>
      <c r="AC113" s="13">
        <f t="shared" si="64"/>
        <v>0.91651376146788988</v>
      </c>
      <c r="AD113" s="95">
        <v>1681</v>
      </c>
      <c r="AE113" s="69">
        <v>86</v>
      </c>
      <c r="AF113" s="13">
        <f t="shared" si="65"/>
        <v>5.1160023795359902E-2</v>
      </c>
      <c r="AG113" s="69">
        <v>1595</v>
      </c>
      <c r="AH113" s="13">
        <f t="shared" si="66"/>
        <v>0.94883997620464011</v>
      </c>
      <c r="AI113" s="95">
        <v>623</v>
      </c>
      <c r="AJ113" s="69">
        <v>16</v>
      </c>
      <c r="AK113" s="13">
        <f t="shared" si="67"/>
        <v>2.5682182985553772E-2</v>
      </c>
      <c r="AL113" s="69">
        <v>607</v>
      </c>
      <c r="AM113" s="13">
        <f t="shared" si="68"/>
        <v>0.9743178170144462</v>
      </c>
      <c r="AN113" s="95">
        <f t="shared" si="69"/>
        <v>16610</v>
      </c>
      <c r="AO113" s="69">
        <f t="shared" si="82"/>
        <v>1841</v>
      </c>
      <c r="AP113" s="13">
        <f t="shared" si="70"/>
        <v>0.11083684527393137</v>
      </c>
      <c r="AQ113" s="33">
        <f t="shared" si="83"/>
        <v>14769</v>
      </c>
      <c r="AR113" s="13">
        <f t="shared" si="71"/>
        <v>0.88916315472606866</v>
      </c>
      <c r="AS113" s="90"/>
      <c r="AT113" s="265"/>
      <c r="AU113" s="322"/>
      <c r="AV113" s="147" t="s">
        <v>67</v>
      </c>
      <c r="AW113" s="204">
        <v>15709</v>
      </c>
      <c r="AX113" s="38">
        <v>1630</v>
      </c>
      <c r="AY113" s="84">
        <v>0.10376217454962124</v>
      </c>
      <c r="AZ113" s="38">
        <v>14079</v>
      </c>
      <c r="BA113" s="84">
        <v>0.89623782545037878</v>
      </c>
    </row>
    <row r="114" spans="2:53" s="12" customFormat="1" ht="13.5" customHeight="1">
      <c r="B114" s="263">
        <v>37</v>
      </c>
      <c r="C114" s="320" t="s">
        <v>3</v>
      </c>
      <c r="D114" s="74" t="s">
        <v>134</v>
      </c>
      <c r="E114" s="93">
        <v>12</v>
      </c>
      <c r="F114" s="73">
        <v>4</v>
      </c>
      <c r="G114" s="71">
        <f t="shared" si="55"/>
        <v>0.33333333333333331</v>
      </c>
      <c r="H114" s="73">
        <v>8</v>
      </c>
      <c r="I114" s="71">
        <f t="shared" si="56"/>
        <v>0.66666666666666663</v>
      </c>
      <c r="J114" s="93">
        <v>47</v>
      </c>
      <c r="K114" s="73">
        <v>14</v>
      </c>
      <c r="L114" s="71">
        <f t="shared" si="57"/>
        <v>0.2978723404255319</v>
      </c>
      <c r="M114" s="73">
        <v>33</v>
      </c>
      <c r="N114" s="71">
        <f t="shared" si="58"/>
        <v>0.7021276595744681</v>
      </c>
      <c r="O114" s="93">
        <v>12848</v>
      </c>
      <c r="P114" s="73">
        <v>3682</v>
      </c>
      <c r="Q114" s="71">
        <f t="shared" si="59"/>
        <v>0.28658156911581567</v>
      </c>
      <c r="R114" s="73">
        <v>9166</v>
      </c>
      <c r="S114" s="71">
        <f t="shared" si="60"/>
        <v>0.71341843088418433</v>
      </c>
      <c r="T114" s="93">
        <v>10466</v>
      </c>
      <c r="U114" s="73">
        <v>2620</v>
      </c>
      <c r="V114" s="71">
        <f t="shared" si="61"/>
        <v>0.2503344162048538</v>
      </c>
      <c r="W114" s="73">
        <v>7846</v>
      </c>
      <c r="X114" s="71">
        <f t="shared" si="62"/>
        <v>0.74966558379514614</v>
      </c>
      <c r="Y114" s="93">
        <v>6242</v>
      </c>
      <c r="Z114" s="73">
        <v>1268</v>
      </c>
      <c r="AA114" s="71">
        <f t="shared" si="63"/>
        <v>0.2031400192246075</v>
      </c>
      <c r="AB114" s="73">
        <v>4974</v>
      </c>
      <c r="AC114" s="71">
        <f t="shared" si="64"/>
        <v>0.79685998077539255</v>
      </c>
      <c r="AD114" s="93">
        <v>2759</v>
      </c>
      <c r="AE114" s="73">
        <v>402</v>
      </c>
      <c r="AF114" s="71">
        <f t="shared" si="65"/>
        <v>0.1457049655672345</v>
      </c>
      <c r="AG114" s="73">
        <v>2357</v>
      </c>
      <c r="AH114" s="71">
        <f t="shared" si="66"/>
        <v>0.85429503443276544</v>
      </c>
      <c r="AI114" s="93">
        <v>826</v>
      </c>
      <c r="AJ114" s="73">
        <v>52</v>
      </c>
      <c r="AK114" s="71">
        <f t="shared" si="67"/>
        <v>6.2953995157384993E-2</v>
      </c>
      <c r="AL114" s="73">
        <v>774</v>
      </c>
      <c r="AM114" s="71">
        <f t="shared" si="68"/>
        <v>0.93704600484261502</v>
      </c>
      <c r="AN114" s="93">
        <f t="shared" si="69"/>
        <v>33200</v>
      </c>
      <c r="AO114" s="73">
        <f t="shared" si="82"/>
        <v>8042</v>
      </c>
      <c r="AP114" s="71">
        <f t="shared" si="70"/>
        <v>0.24222891566265059</v>
      </c>
      <c r="AQ114" s="72">
        <f t="shared" si="83"/>
        <v>25158</v>
      </c>
      <c r="AR114" s="71">
        <f t="shared" si="71"/>
        <v>0.75777108433734941</v>
      </c>
      <c r="AS114" s="90"/>
      <c r="AT114" s="263">
        <v>37</v>
      </c>
      <c r="AU114" s="320" t="s">
        <v>3</v>
      </c>
      <c r="AV114" s="11" t="s">
        <v>134</v>
      </c>
      <c r="AW114" s="204">
        <v>30923</v>
      </c>
      <c r="AX114" s="38">
        <v>7438</v>
      </c>
      <c r="AY114" s="84">
        <v>0.24053293664909614</v>
      </c>
      <c r="AZ114" s="38">
        <v>23485</v>
      </c>
      <c r="BA114" s="84">
        <v>0.75946706335090386</v>
      </c>
    </row>
    <row r="115" spans="2:53" s="12" customFormat="1" ht="13.5" customHeight="1">
      <c r="B115" s="264"/>
      <c r="C115" s="321"/>
      <c r="D115" s="64" t="s">
        <v>135</v>
      </c>
      <c r="E115" s="94">
        <v>9</v>
      </c>
      <c r="F115" s="63">
        <v>0</v>
      </c>
      <c r="G115" s="61">
        <f t="shared" si="55"/>
        <v>0</v>
      </c>
      <c r="H115" s="63">
        <v>9</v>
      </c>
      <c r="I115" s="61">
        <f t="shared" si="56"/>
        <v>1</v>
      </c>
      <c r="J115" s="94">
        <v>26</v>
      </c>
      <c r="K115" s="63">
        <v>0</v>
      </c>
      <c r="L115" s="61">
        <f t="shared" si="57"/>
        <v>0</v>
      </c>
      <c r="M115" s="63">
        <v>26</v>
      </c>
      <c r="N115" s="61">
        <f t="shared" si="58"/>
        <v>1</v>
      </c>
      <c r="O115" s="94">
        <v>6867</v>
      </c>
      <c r="P115" s="63">
        <v>401</v>
      </c>
      <c r="Q115" s="61">
        <f t="shared" si="59"/>
        <v>5.8395223532838214E-2</v>
      </c>
      <c r="R115" s="63">
        <v>6466</v>
      </c>
      <c r="S115" s="61">
        <f t="shared" si="60"/>
        <v>0.94160477646716179</v>
      </c>
      <c r="T115" s="94">
        <v>4958</v>
      </c>
      <c r="U115" s="63">
        <v>246</v>
      </c>
      <c r="V115" s="61">
        <f t="shared" si="61"/>
        <v>4.9616780960064541E-2</v>
      </c>
      <c r="W115" s="63">
        <v>4712</v>
      </c>
      <c r="X115" s="61">
        <f t="shared" si="62"/>
        <v>0.9503832190399355</v>
      </c>
      <c r="Y115" s="94">
        <v>3819</v>
      </c>
      <c r="Z115" s="63">
        <v>95</v>
      </c>
      <c r="AA115" s="61">
        <f t="shared" si="63"/>
        <v>2.4875621890547265E-2</v>
      </c>
      <c r="AB115" s="63">
        <v>3724</v>
      </c>
      <c r="AC115" s="61">
        <f t="shared" si="64"/>
        <v>0.97512437810945274</v>
      </c>
      <c r="AD115" s="94">
        <v>2139</v>
      </c>
      <c r="AE115" s="63">
        <v>25</v>
      </c>
      <c r="AF115" s="61">
        <f t="shared" si="65"/>
        <v>1.168770453482936E-2</v>
      </c>
      <c r="AG115" s="63">
        <v>2114</v>
      </c>
      <c r="AH115" s="61">
        <f t="shared" si="66"/>
        <v>0.98831229546517063</v>
      </c>
      <c r="AI115" s="94">
        <v>921</v>
      </c>
      <c r="AJ115" s="63">
        <v>5</v>
      </c>
      <c r="AK115" s="61">
        <f t="shared" si="67"/>
        <v>5.4288816503800215E-3</v>
      </c>
      <c r="AL115" s="63">
        <v>916</v>
      </c>
      <c r="AM115" s="61">
        <f t="shared" si="68"/>
        <v>0.99457111834961998</v>
      </c>
      <c r="AN115" s="94">
        <f t="shared" si="69"/>
        <v>18739</v>
      </c>
      <c r="AO115" s="63">
        <f t="shared" si="82"/>
        <v>772</v>
      </c>
      <c r="AP115" s="61">
        <f t="shared" si="70"/>
        <v>4.1197502534820428E-2</v>
      </c>
      <c r="AQ115" s="62">
        <f t="shared" si="83"/>
        <v>17967</v>
      </c>
      <c r="AR115" s="61">
        <f t="shared" si="71"/>
        <v>0.95880249746517954</v>
      </c>
      <c r="AS115" s="90"/>
      <c r="AT115" s="264"/>
      <c r="AU115" s="321"/>
      <c r="AV115" s="11" t="s">
        <v>135</v>
      </c>
      <c r="AW115" s="204">
        <v>17749</v>
      </c>
      <c r="AX115" s="38">
        <v>723</v>
      </c>
      <c r="AY115" s="84">
        <v>4.0734689278269197E-2</v>
      </c>
      <c r="AZ115" s="38">
        <v>17026</v>
      </c>
      <c r="BA115" s="84">
        <v>0.95926531072173082</v>
      </c>
    </row>
    <row r="116" spans="2:53" s="12" customFormat="1" ht="13.5" customHeight="1">
      <c r="B116" s="265"/>
      <c r="C116" s="322"/>
      <c r="D116" s="70" t="s">
        <v>67</v>
      </c>
      <c r="E116" s="95">
        <v>21</v>
      </c>
      <c r="F116" s="69">
        <v>4</v>
      </c>
      <c r="G116" s="13">
        <f t="shared" si="55"/>
        <v>0.19047619047619047</v>
      </c>
      <c r="H116" s="69">
        <v>17</v>
      </c>
      <c r="I116" s="13">
        <f t="shared" si="56"/>
        <v>0.80952380952380953</v>
      </c>
      <c r="J116" s="95">
        <v>73</v>
      </c>
      <c r="K116" s="69">
        <v>14</v>
      </c>
      <c r="L116" s="13">
        <f t="shared" si="57"/>
        <v>0.19178082191780821</v>
      </c>
      <c r="M116" s="69">
        <v>59</v>
      </c>
      <c r="N116" s="13">
        <f t="shared" si="58"/>
        <v>0.80821917808219179</v>
      </c>
      <c r="O116" s="95">
        <v>19715</v>
      </c>
      <c r="P116" s="69">
        <v>4083</v>
      </c>
      <c r="Q116" s="13">
        <f t="shared" si="59"/>
        <v>0.20710119198579763</v>
      </c>
      <c r="R116" s="69">
        <v>15632</v>
      </c>
      <c r="S116" s="13">
        <f t="shared" si="60"/>
        <v>0.79289880801420243</v>
      </c>
      <c r="T116" s="95">
        <v>15424</v>
      </c>
      <c r="U116" s="69">
        <v>2866</v>
      </c>
      <c r="V116" s="13">
        <f t="shared" si="61"/>
        <v>0.1858143153526971</v>
      </c>
      <c r="W116" s="69">
        <v>12558</v>
      </c>
      <c r="X116" s="13">
        <f t="shared" si="62"/>
        <v>0.8141856846473029</v>
      </c>
      <c r="Y116" s="95">
        <v>10061</v>
      </c>
      <c r="Z116" s="69">
        <v>1363</v>
      </c>
      <c r="AA116" s="13">
        <f t="shared" si="63"/>
        <v>0.13547361097306432</v>
      </c>
      <c r="AB116" s="69">
        <v>8698</v>
      </c>
      <c r="AC116" s="13">
        <f t="shared" si="64"/>
        <v>0.86452638902693568</v>
      </c>
      <c r="AD116" s="95">
        <v>4898</v>
      </c>
      <c r="AE116" s="69">
        <v>427</v>
      </c>
      <c r="AF116" s="13">
        <f t="shared" si="65"/>
        <v>8.7178440179665168E-2</v>
      </c>
      <c r="AG116" s="69">
        <v>4471</v>
      </c>
      <c r="AH116" s="13">
        <f t="shared" si="66"/>
        <v>0.91282155982033486</v>
      </c>
      <c r="AI116" s="95">
        <v>1747</v>
      </c>
      <c r="AJ116" s="69">
        <v>57</v>
      </c>
      <c r="AK116" s="13">
        <f t="shared" si="67"/>
        <v>3.2627361190612478E-2</v>
      </c>
      <c r="AL116" s="69">
        <v>1690</v>
      </c>
      <c r="AM116" s="13">
        <f t="shared" si="68"/>
        <v>0.96737263880938751</v>
      </c>
      <c r="AN116" s="95">
        <f t="shared" si="69"/>
        <v>51939</v>
      </c>
      <c r="AO116" s="69">
        <f t="shared" si="82"/>
        <v>8814</v>
      </c>
      <c r="AP116" s="13">
        <f t="shared" si="70"/>
        <v>0.16969907006295848</v>
      </c>
      <c r="AQ116" s="33">
        <f t="shared" si="83"/>
        <v>43125</v>
      </c>
      <c r="AR116" s="13">
        <f t="shared" si="71"/>
        <v>0.83030092993704152</v>
      </c>
      <c r="AS116" s="90"/>
      <c r="AT116" s="265"/>
      <c r="AU116" s="322"/>
      <c r="AV116" s="147" t="s">
        <v>67</v>
      </c>
      <c r="AW116" s="204">
        <v>48672</v>
      </c>
      <c r="AX116" s="38">
        <v>8161</v>
      </c>
      <c r="AY116" s="84">
        <v>0.16767340565417488</v>
      </c>
      <c r="AZ116" s="38">
        <v>40511</v>
      </c>
      <c r="BA116" s="84">
        <v>0.83232659434582512</v>
      </c>
    </row>
    <row r="117" spans="2:53" s="12" customFormat="1" ht="13.5" customHeight="1">
      <c r="B117" s="263">
        <v>38</v>
      </c>
      <c r="C117" s="320" t="s">
        <v>39</v>
      </c>
      <c r="D117" s="74" t="s">
        <v>134</v>
      </c>
      <c r="E117" s="93">
        <v>7</v>
      </c>
      <c r="F117" s="73">
        <v>1</v>
      </c>
      <c r="G117" s="71">
        <f t="shared" si="55"/>
        <v>0.14285714285714285</v>
      </c>
      <c r="H117" s="73">
        <v>6</v>
      </c>
      <c r="I117" s="71">
        <f t="shared" si="56"/>
        <v>0.8571428571428571</v>
      </c>
      <c r="J117" s="93">
        <v>11</v>
      </c>
      <c r="K117" s="73">
        <v>2</v>
      </c>
      <c r="L117" s="71">
        <f t="shared" si="57"/>
        <v>0.18181818181818182</v>
      </c>
      <c r="M117" s="73">
        <v>9</v>
      </c>
      <c r="N117" s="71">
        <f t="shared" si="58"/>
        <v>0.81818181818181823</v>
      </c>
      <c r="O117" s="93">
        <v>2364</v>
      </c>
      <c r="P117" s="73">
        <v>543</v>
      </c>
      <c r="Q117" s="71">
        <f t="shared" si="59"/>
        <v>0.22969543147208121</v>
      </c>
      <c r="R117" s="73">
        <v>1821</v>
      </c>
      <c r="S117" s="71">
        <f t="shared" si="60"/>
        <v>0.77030456852791873</v>
      </c>
      <c r="T117" s="93">
        <v>2036</v>
      </c>
      <c r="U117" s="73">
        <v>461</v>
      </c>
      <c r="V117" s="71">
        <f t="shared" si="61"/>
        <v>0.22642436149312378</v>
      </c>
      <c r="W117" s="73">
        <v>1575</v>
      </c>
      <c r="X117" s="71">
        <f t="shared" si="62"/>
        <v>0.77357563850687627</v>
      </c>
      <c r="Y117" s="93">
        <v>1113</v>
      </c>
      <c r="Z117" s="73">
        <v>224</v>
      </c>
      <c r="AA117" s="71">
        <f t="shared" si="63"/>
        <v>0.20125786163522014</v>
      </c>
      <c r="AB117" s="73">
        <v>889</v>
      </c>
      <c r="AC117" s="71">
        <f t="shared" si="64"/>
        <v>0.79874213836477992</v>
      </c>
      <c r="AD117" s="93">
        <v>483</v>
      </c>
      <c r="AE117" s="73">
        <v>61</v>
      </c>
      <c r="AF117" s="71">
        <f t="shared" si="65"/>
        <v>0.12629399585921325</v>
      </c>
      <c r="AG117" s="73">
        <v>422</v>
      </c>
      <c r="AH117" s="71">
        <f t="shared" si="66"/>
        <v>0.8737060041407867</v>
      </c>
      <c r="AI117" s="93">
        <v>129</v>
      </c>
      <c r="AJ117" s="73">
        <v>7</v>
      </c>
      <c r="AK117" s="71">
        <f t="shared" si="67"/>
        <v>5.4263565891472867E-2</v>
      </c>
      <c r="AL117" s="73">
        <v>122</v>
      </c>
      <c r="AM117" s="71">
        <f t="shared" si="68"/>
        <v>0.94573643410852715</v>
      </c>
      <c r="AN117" s="93">
        <f t="shared" si="69"/>
        <v>6143</v>
      </c>
      <c r="AO117" s="73">
        <f t="shared" si="82"/>
        <v>1299</v>
      </c>
      <c r="AP117" s="71">
        <f t="shared" si="70"/>
        <v>0.21146019860003257</v>
      </c>
      <c r="AQ117" s="72">
        <f t="shared" si="83"/>
        <v>4844</v>
      </c>
      <c r="AR117" s="71">
        <f t="shared" si="71"/>
        <v>0.78853980139996749</v>
      </c>
      <c r="AS117" s="90"/>
      <c r="AT117" s="263">
        <v>38</v>
      </c>
      <c r="AU117" s="320" t="s">
        <v>39</v>
      </c>
      <c r="AV117" s="11" t="s">
        <v>134</v>
      </c>
      <c r="AW117" s="204">
        <v>5733</v>
      </c>
      <c r="AX117" s="38">
        <v>1235</v>
      </c>
      <c r="AY117" s="84">
        <v>0.21541950113378686</v>
      </c>
      <c r="AZ117" s="38">
        <v>4498</v>
      </c>
      <c r="BA117" s="84">
        <v>0.78458049886621317</v>
      </c>
    </row>
    <row r="118" spans="2:53" s="12" customFormat="1" ht="13.5" customHeight="1">
      <c r="B118" s="264"/>
      <c r="C118" s="321"/>
      <c r="D118" s="64" t="s">
        <v>135</v>
      </c>
      <c r="E118" s="94">
        <v>6</v>
      </c>
      <c r="F118" s="63">
        <v>0</v>
      </c>
      <c r="G118" s="61">
        <f t="shared" si="55"/>
        <v>0</v>
      </c>
      <c r="H118" s="63">
        <v>6</v>
      </c>
      <c r="I118" s="61">
        <f t="shared" si="56"/>
        <v>1</v>
      </c>
      <c r="J118" s="94">
        <v>13</v>
      </c>
      <c r="K118" s="63">
        <v>0</v>
      </c>
      <c r="L118" s="61">
        <f t="shared" si="57"/>
        <v>0</v>
      </c>
      <c r="M118" s="63">
        <v>13</v>
      </c>
      <c r="N118" s="61">
        <f t="shared" si="58"/>
        <v>1</v>
      </c>
      <c r="O118" s="94">
        <v>1707</v>
      </c>
      <c r="P118" s="63">
        <v>46</v>
      </c>
      <c r="Q118" s="61">
        <f t="shared" si="59"/>
        <v>2.6947861745752782E-2</v>
      </c>
      <c r="R118" s="63">
        <v>1661</v>
      </c>
      <c r="S118" s="61">
        <f t="shared" si="60"/>
        <v>0.97305213825424719</v>
      </c>
      <c r="T118" s="94">
        <v>1236</v>
      </c>
      <c r="U118" s="63">
        <v>22</v>
      </c>
      <c r="V118" s="61">
        <f t="shared" si="61"/>
        <v>1.7799352750809062E-2</v>
      </c>
      <c r="W118" s="63">
        <v>1214</v>
      </c>
      <c r="X118" s="61">
        <f t="shared" si="62"/>
        <v>0.98220064724919098</v>
      </c>
      <c r="Y118" s="94">
        <v>892</v>
      </c>
      <c r="Z118" s="63">
        <v>9</v>
      </c>
      <c r="AA118" s="61">
        <f t="shared" si="63"/>
        <v>1.0089686098654708E-2</v>
      </c>
      <c r="AB118" s="63">
        <v>883</v>
      </c>
      <c r="AC118" s="61">
        <f t="shared" si="64"/>
        <v>0.98991031390134532</v>
      </c>
      <c r="AD118" s="94">
        <v>520</v>
      </c>
      <c r="AE118" s="63">
        <v>4</v>
      </c>
      <c r="AF118" s="61">
        <f t="shared" si="65"/>
        <v>7.6923076923076927E-3</v>
      </c>
      <c r="AG118" s="63">
        <v>516</v>
      </c>
      <c r="AH118" s="61">
        <f t="shared" si="66"/>
        <v>0.99230769230769234</v>
      </c>
      <c r="AI118" s="94">
        <v>221</v>
      </c>
      <c r="AJ118" s="63">
        <v>0</v>
      </c>
      <c r="AK118" s="61">
        <f t="shared" si="67"/>
        <v>0</v>
      </c>
      <c r="AL118" s="63">
        <v>221</v>
      </c>
      <c r="AM118" s="61">
        <f t="shared" si="68"/>
        <v>1</v>
      </c>
      <c r="AN118" s="94">
        <f t="shared" si="69"/>
        <v>4595</v>
      </c>
      <c r="AO118" s="63">
        <f t="shared" si="82"/>
        <v>81</v>
      </c>
      <c r="AP118" s="61">
        <f t="shared" si="70"/>
        <v>1.76278563656148E-2</v>
      </c>
      <c r="AQ118" s="62">
        <f t="shared" si="83"/>
        <v>4514</v>
      </c>
      <c r="AR118" s="61">
        <f t="shared" si="71"/>
        <v>0.98237214363438519</v>
      </c>
      <c r="AS118" s="90"/>
      <c r="AT118" s="264"/>
      <c r="AU118" s="321"/>
      <c r="AV118" s="11" t="s">
        <v>135</v>
      </c>
      <c r="AW118" s="204">
        <v>4255</v>
      </c>
      <c r="AX118" s="38">
        <v>81</v>
      </c>
      <c r="AY118" s="84">
        <v>1.9036427732079905E-2</v>
      </c>
      <c r="AZ118" s="38">
        <v>4174</v>
      </c>
      <c r="BA118" s="84">
        <v>0.98096357226792008</v>
      </c>
    </row>
    <row r="119" spans="2:53" s="12" customFormat="1" ht="13.5" customHeight="1">
      <c r="B119" s="265"/>
      <c r="C119" s="322"/>
      <c r="D119" s="70" t="s">
        <v>67</v>
      </c>
      <c r="E119" s="95">
        <v>13</v>
      </c>
      <c r="F119" s="69">
        <v>1</v>
      </c>
      <c r="G119" s="13">
        <f t="shared" si="55"/>
        <v>7.6923076923076927E-2</v>
      </c>
      <c r="H119" s="69">
        <v>12</v>
      </c>
      <c r="I119" s="13">
        <f t="shared" si="56"/>
        <v>0.92307692307692313</v>
      </c>
      <c r="J119" s="95">
        <v>24</v>
      </c>
      <c r="K119" s="69">
        <v>2</v>
      </c>
      <c r="L119" s="13">
        <f t="shared" si="57"/>
        <v>8.3333333333333329E-2</v>
      </c>
      <c r="M119" s="69">
        <v>22</v>
      </c>
      <c r="N119" s="13">
        <f t="shared" si="58"/>
        <v>0.91666666666666663</v>
      </c>
      <c r="O119" s="95">
        <v>4071</v>
      </c>
      <c r="P119" s="69">
        <v>589</v>
      </c>
      <c r="Q119" s="13">
        <f t="shared" si="59"/>
        <v>0.14468189633996562</v>
      </c>
      <c r="R119" s="69">
        <v>3482</v>
      </c>
      <c r="S119" s="13">
        <f t="shared" si="60"/>
        <v>0.85531810366003436</v>
      </c>
      <c r="T119" s="95">
        <v>3272</v>
      </c>
      <c r="U119" s="69">
        <v>483</v>
      </c>
      <c r="V119" s="13">
        <f t="shared" si="61"/>
        <v>0.14761613691931541</v>
      </c>
      <c r="W119" s="69">
        <v>2789</v>
      </c>
      <c r="X119" s="13">
        <f t="shared" si="62"/>
        <v>0.85238386308068459</v>
      </c>
      <c r="Y119" s="95">
        <v>2005</v>
      </c>
      <c r="Z119" s="69">
        <v>233</v>
      </c>
      <c r="AA119" s="13">
        <f t="shared" si="63"/>
        <v>0.11620947630922693</v>
      </c>
      <c r="AB119" s="69">
        <v>1772</v>
      </c>
      <c r="AC119" s="13">
        <f t="shared" si="64"/>
        <v>0.88379052369077304</v>
      </c>
      <c r="AD119" s="95">
        <v>1003</v>
      </c>
      <c r="AE119" s="69">
        <v>65</v>
      </c>
      <c r="AF119" s="13">
        <f t="shared" si="65"/>
        <v>6.4805583250249252E-2</v>
      </c>
      <c r="AG119" s="69">
        <v>938</v>
      </c>
      <c r="AH119" s="13">
        <f t="shared" si="66"/>
        <v>0.93519441674975079</v>
      </c>
      <c r="AI119" s="95">
        <v>350</v>
      </c>
      <c r="AJ119" s="69">
        <v>7</v>
      </c>
      <c r="AK119" s="13">
        <f t="shared" si="67"/>
        <v>0.02</v>
      </c>
      <c r="AL119" s="69">
        <v>343</v>
      </c>
      <c r="AM119" s="13">
        <f t="shared" si="68"/>
        <v>0.98</v>
      </c>
      <c r="AN119" s="95">
        <f t="shared" si="69"/>
        <v>10738</v>
      </c>
      <c r="AO119" s="69">
        <f t="shared" si="82"/>
        <v>1380</v>
      </c>
      <c r="AP119" s="13">
        <f t="shared" si="70"/>
        <v>0.12851555224436581</v>
      </c>
      <c r="AQ119" s="33">
        <f t="shared" si="83"/>
        <v>9358</v>
      </c>
      <c r="AR119" s="13">
        <f t="shared" si="71"/>
        <v>0.87148444775563416</v>
      </c>
      <c r="AS119" s="90"/>
      <c r="AT119" s="265"/>
      <c r="AU119" s="322"/>
      <c r="AV119" s="147" t="s">
        <v>67</v>
      </c>
      <c r="AW119" s="204">
        <v>9988</v>
      </c>
      <c r="AX119" s="38">
        <v>1316</v>
      </c>
      <c r="AY119" s="84">
        <v>0.13175810973167801</v>
      </c>
      <c r="AZ119" s="38">
        <v>8672</v>
      </c>
      <c r="BA119" s="84">
        <v>0.86824189026832199</v>
      </c>
    </row>
    <row r="120" spans="2:53" s="12" customFormat="1" ht="13.5" customHeight="1">
      <c r="B120" s="263">
        <v>39</v>
      </c>
      <c r="C120" s="320" t="s">
        <v>7</v>
      </c>
      <c r="D120" s="74" t="s">
        <v>134</v>
      </c>
      <c r="E120" s="93">
        <v>18</v>
      </c>
      <c r="F120" s="73">
        <v>3</v>
      </c>
      <c r="G120" s="71">
        <f t="shared" si="55"/>
        <v>0.16666666666666666</v>
      </c>
      <c r="H120" s="73">
        <v>15</v>
      </c>
      <c r="I120" s="71">
        <f t="shared" si="56"/>
        <v>0.83333333333333337</v>
      </c>
      <c r="J120" s="93">
        <v>56</v>
      </c>
      <c r="K120" s="73">
        <v>8</v>
      </c>
      <c r="L120" s="71">
        <f t="shared" si="57"/>
        <v>0.14285714285714285</v>
      </c>
      <c r="M120" s="73">
        <v>48</v>
      </c>
      <c r="N120" s="71">
        <f t="shared" si="58"/>
        <v>0.8571428571428571</v>
      </c>
      <c r="O120" s="93">
        <v>14011</v>
      </c>
      <c r="P120" s="73">
        <v>2717</v>
      </c>
      <c r="Q120" s="71">
        <f t="shared" si="59"/>
        <v>0.19391906359289129</v>
      </c>
      <c r="R120" s="73">
        <v>11294</v>
      </c>
      <c r="S120" s="71">
        <f t="shared" si="60"/>
        <v>0.80608093640710865</v>
      </c>
      <c r="T120" s="93">
        <v>12623</v>
      </c>
      <c r="U120" s="73">
        <v>2388</v>
      </c>
      <c r="V120" s="71">
        <f t="shared" si="61"/>
        <v>0.1891784837201933</v>
      </c>
      <c r="W120" s="73">
        <v>10235</v>
      </c>
      <c r="X120" s="71">
        <f t="shared" si="62"/>
        <v>0.8108215162798067</v>
      </c>
      <c r="Y120" s="93">
        <v>6873</v>
      </c>
      <c r="Z120" s="73">
        <v>1122</v>
      </c>
      <c r="AA120" s="71">
        <f t="shared" si="63"/>
        <v>0.16324749017896115</v>
      </c>
      <c r="AB120" s="73">
        <v>5751</v>
      </c>
      <c r="AC120" s="71">
        <f t="shared" si="64"/>
        <v>0.83675250982103888</v>
      </c>
      <c r="AD120" s="93">
        <v>2822</v>
      </c>
      <c r="AE120" s="73">
        <v>312</v>
      </c>
      <c r="AF120" s="71">
        <f t="shared" si="65"/>
        <v>0.1105598866052445</v>
      </c>
      <c r="AG120" s="73">
        <v>2510</v>
      </c>
      <c r="AH120" s="71">
        <f t="shared" si="66"/>
        <v>0.88944011339475548</v>
      </c>
      <c r="AI120" s="93">
        <v>839</v>
      </c>
      <c r="AJ120" s="73">
        <v>52</v>
      </c>
      <c r="AK120" s="71">
        <f t="shared" si="67"/>
        <v>6.197854588796186E-2</v>
      </c>
      <c r="AL120" s="73">
        <v>787</v>
      </c>
      <c r="AM120" s="71">
        <f t="shared" si="68"/>
        <v>0.93802145411203819</v>
      </c>
      <c r="AN120" s="93">
        <f t="shared" si="69"/>
        <v>37242</v>
      </c>
      <c r="AO120" s="73">
        <f t="shared" si="82"/>
        <v>6602</v>
      </c>
      <c r="AP120" s="71">
        <f t="shared" si="70"/>
        <v>0.17727297137640299</v>
      </c>
      <c r="AQ120" s="72">
        <f t="shared" si="83"/>
        <v>30640</v>
      </c>
      <c r="AR120" s="71">
        <f t="shared" si="71"/>
        <v>0.82272702862359703</v>
      </c>
      <c r="AS120" s="90"/>
      <c r="AT120" s="263">
        <v>39</v>
      </c>
      <c r="AU120" s="320" t="s">
        <v>7</v>
      </c>
      <c r="AV120" s="11" t="s">
        <v>134</v>
      </c>
      <c r="AW120" s="204">
        <v>35068</v>
      </c>
      <c r="AX120" s="38">
        <v>6182</v>
      </c>
      <c r="AY120" s="84">
        <v>0.17628607277289837</v>
      </c>
      <c r="AZ120" s="38">
        <v>28886</v>
      </c>
      <c r="BA120" s="84">
        <v>0.82371392722710168</v>
      </c>
    </row>
    <row r="121" spans="2:53" s="12" customFormat="1" ht="13.5" customHeight="1">
      <c r="B121" s="264"/>
      <c r="C121" s="321"/>
      <c r="D121" s="64" t="s">
        <v>135</v>
      </c>
      <c r="E121" s="94">
        <v>11</v>
      </c>
      <c r="F121" s="63">
        <v>0</v>
      </c>
      <c r="G121" s="61">
        <f t="shared" si="55"/>
        <v>0</v>
      </c>
      <c r="H121" s="63">
        <v>11</v>
      </c>
      <c r="I121" s="61">
        <f t="shared" si="56"/>
        <v>1</v>
      </c>
      <c r="J121" s="94">
        <v>50</v>
      </c>
      <c r="K121" s="63">
        <v>1</v>
      </c>
      <c r="L121" s="61">
        <f t="shared" si="57"/>
        <v>0.02</v>
      </c>
      <c r="M121" s="63">
        <v>49</v>
      </c>
      <c r="N121" s="61">
        <f t="shared" si="58"/>
        <v>0.98</v>
      </c>
      <c r="O121" s="94">
        <v>8602</v>
      </c>
      <c r="P121" s="63">
        <v>169</v>
      </c>
      <c r="Q121" s="61">
        <f t="shared" si="59"/>
        <v>1.9646593815391768E-2</v>
      </c>
      <c r="R121" s="63">
        <v>8433</v>
      </c>
      <c r="S121" s="61">
        <f t="shared" si="60"/>
        <v>0.9803534061846082</v>
      </c>
      <c r="T121" s="94">
        <v>6967</v>
      </c>
      <c r="U121" s="63">
        <v>138</v>
      </c>
      <c r="V121" s="61">
        <f t="shared" si="61"/>
        <v>1.9807664705038038E-2</v>
      </c>
      <c r="W121" s="63">
        <v>6829</v>
      </c>
      <c r="X121" s="61">
        <f t="shared" si="62"/>
        <v>0.98019233529496197</v>
      </c>
      <c r="Y121" s="94">
        <v>4655</v>
      </c>
      <c r="Z121" s="63">
        <v>77</v>
      </c>
      <c r="AA121" s="61">
        <f t="shared" si="63"/>
        <v>1.6541353383458645E-2</v>
      </c>
      <c r="AB121" s="63">
        <v>4578</v>
      </c>
      <c r="AC121" s="61">
        <f t="shared" si="64"/>
        <v>0.98345864661654137</v>
      </c>
      <c r="AD121" s="94">
        <v>2466</v>
      </c>
      <c r="AE121" s="63">
        <v>23</v>
      </c>
      <c r="AF121" s="61">
        <f t="shared" si="65"/>
        <v>9.3268450932684505E-3</v>
      </c>
      <c r="AG121" s="63">
        <v>2443</v>
      </c>
      <c r="AH121" s="61">
        <f t="shared" si="66"/>
        <v>0.99067315490673158</v>
      </c>
      <c r="AI121" s="94">
        <v>945</v>
      </c>
      <c r="AJ121" s="63">
        <v>8</v>
      </c>
      <c r="AK121" s="61">
        <f t="shared" si="67"/>
        <v>8.4656084656084662E-3</v>
      </c>
      <c r="AL121" s="63">
        <v>937</v>
      </c>
      <c r="AM121" s="61">
        <f t="shared" si="68"/>
        <v>0.99153439153439149</v>
      </c>
      <c r="AN121" s="94">
        <f t="shared" si="69"/>
        <v>23696</v>
      </c>
      <c r="AO121" s="63">
        <f t="shared" si="82"/>
        <v>416</v>
      </c>
      <c r="AP121" s="61">
        <f t="shared" si="70"/>
        <v>1.7555705604321403E-2</v>
      </c>
      <c r="AQ121" s="62">
        <f t="shared" si="83"/>
        <v>23280</v>
      </c>
      <c r="AR121" s="61">
        <f t="shared" si="71"/>
        <v>0.9824442943956786</v>
      </c>
      <c r="AS121" s="90"/>
      <c r="AT121" s="264"/>
      <c r="AU121" s="321"/>
      <c r="AV121" s="11" t="s">
        <v>135</v>
      </c>
      <c r="AW121" s="204">
        <v>22888</v>
      </c>
      <c r="AX121" s="38">
        <v>433</v>
      </c>
      <c r="AY121" s="84">
        <v>1.8918210415938483E-2</v>
      </c>
      <c r="AZ121" s="38">
        <v>22455</v>
      </c>
      <c r="BA121" s="84">
        <v>0.98108178958406156</v>
      </c>
    </row>
    <row r="122" spans="2:53" s="12" customFormat="1" ht="13.5" customHeight="1">
      <c r="B122" s="265"/>
      <c r="C122" s="322"/>
      <c r="D122" s="70" t="s">
        <v>67</v>
      </c>
      <c r="E122" s="95">
        <v>29</v>
      </c>
      <c r="F122" s="69">
        <v>3</v>
      </c>
      <c r="G122" s="13">
        <f t="shared" si="55"/>
        <v>0.10344827586206896</v>
      </c>
      <c r="H122" s="69">
        <v>26</v>
      </c>
      <c r="I122" s="13">
        <f t="shared" si="56"/>
        <v>0.89655172413793105</v>
      </c>
      <c r="J122" s="95">
        <v>106</v>
      </c>
      <c r="K122" s="69">
        <v>9</v>
      </c>
      <c r="L122" s="13">
        <f t="shared" si="57"/>
        <v>8.4905660377358486E-2</v>
      </c>
      <c r="M122" s="69">
        <v>97</v>
      </c>
      <c r="N122" s="13">
        <f t="shared" si="58"/>
        <v>0.91509433962264153</v>
      </c>
      <c r="O122" s="95">
        <v>22613</v>
      </c>
      <c r="P122" s="69">
        <v>2886</v>
      </c>
      <c r="Q122" s="13">
        <f t="shared" si="59"/>
        <v>0.12762570202980586</v>
      </c>
      <c r="R122" s="69">
        <v>19727</v>
      </c>
      <c r="S122" s="13">
        <f t="shared" si="60"/>
        <v>0.87237429797019417</v>
      </c>
      <c r="T122" s="95">
        <v>19590</v>
      </c>
      <c r="U122" s="69">
        <v>2526</v>
      </c>
      <c r="V122" s="13">
        <f t="shared" si="61"/>
        <v>0.12894333843797856</v>
      </c>
      <c r="W122" s="69">
        <v>17064</v>
      </c>
      <c r="X122" s="13">
        <f t="shared" si="62"/>
        <v>0.87105666156202144</v>
      </c>
      <c r="Y122" s="95">
        <v>11528</v>
      </c>
      <c r="Z122" s="69">
        <v>1199</v>
      </c>
      <c r="AA122" s="13">
        <f t="shared" si="63"/>
        <v>0.10400763358778627</v>
      </c>
      <c r="AB122" s="69">
        <v>10329</v>
      </c>
      <c r="AC122" s="13">
        <f t="shared" si="64"/>
        <v>0.89599236641221369</v>
      </c>
      <c r="AD122" s="95">
        <v>5288</v>
      </c>
      <c r="AE122" s="69">
        <v>335</v>
      </c>
      <c r="AF122" s="13">
        <f t="shared" si="65"/>
        <v>6.335098335854765E-2</v>
      </c>
      <c r="AG122" s="69">
        <v>4953</v>
      </c>
      <c r="AH122" s="13">
        <f t="shared" si="66"/>
        <v>0.93664901664145239</v>
      </c>
      <c r="AI122" s="95">
        <v>1784</v>
      </c>
      <c r="AJ122" s="69">
        <v>60</v>
      </c>
      <c r="AK122" s="13">
        <f t="shared" si="67"/>
        <v>3.3632286995515695E-2</v>
      </c>
      <c r="AL122" s="69">
        <v>1724</v>
      </c>
      <c r="AM122" s="13">
        <f t="shared" si="68"/>
        <v>0.96636771300448432</v>
      </c>
      <c r="AN122" s="95">
        <f t="shared" si="69"/>
        <v>60938</v>
      </c>
      <c r="AO122" s="69">
        <f t="shared" si="82"/>
        <v>7018</v>
      </c>
      <c r="AP122" s="13">
        <f t="shared" si="70"/>
        <v>0.11516623453346024</v>
      </c>
      <c r="AQ122" s="33">
        <f t="shared" si="83"/>
        <v>53920</v>
      </c>
      <c r="AR122" s="13">
        <f t="shared" si="71"/>
        <v>0.8848337654665398</v>
      </c>
      <c r="AS122" s="90"/>
      <c r="AT122" s="265"/>
      <c r="AU122" s="322"/>
      <c r="AV122" s="147" t="s">
        <v>67</v>
      </c>
      <c r="AW122" s="204">
        <v>57956</v>
      </c>
      <c r="AX122" s="38">
        <v>6615</v>
      </c>
      <c r="AY122" s="84">
        <v>0.1141383118227621</v>
      </c>
      <c r="AZ122" s="38">
        <v>51341</v>
      </c>
      <c r="BA122" s="84">
        <v>0.88586168817723787</v>
      </c>
    </row>
    <row r="123" spans="2:53" s="12" customFormat="1" ht="13.5" customHeight="1">
      <c r="B123" s="263">
        <v>40</v>
      </c>
      <c r="C123" s="320" t="s">
        <v>40</v>
      </c>
      <c r="D123" s="74" t="s">
        <v>134</v>
      </c>
      <c r="E123" s="93">
        <v>22</v>
      </c>
      <c r="F123" s="73">
        <v>2</v>
      </c>
      <c r="G123" s="71">
        <f t="shared" si="55"/>
        <v>9.0909090909090912E-2</v>
      </c>
      <c r="H123" s="73">
        <v>20</v>
      </c>
      <c r="I123" s="71">
        <f t="shared" si="56"/>
        <v>0.90909090909090906</v>
      </c>
      <c r="J123" s="93">
        <v>44</v>
      </c>
      <c r="K123" s="73">
        <v>2</v>
      </c>
      <c r="L123" s="71">
        <f t="shared" si="57"/>
        <v>4.5454545454545456E-2</v>
      </c>
      <c r="M123" s="73">
        <v>42</v>
      </c>
      <c r="N123" s="71">
        <f t="shared" si="58"/>
        <v>0.95454545454545459</v>
      </c>
      <c r="O123" s="93">
        <v>2636</v>
      </c>
      <c r="P123" s="73">
        <v>624</v>
      </c>
      <c r="Q123" s="71">
        <f t="shared" si="59"/>
        <v>0.23672230652503792</v>
      </c>
      <c r="R123" s="73">
        <v>2012</v>
      </c>
      <c r="S123" s="71">
        <f t="shared" si="60"/>
        <v>0.7632776934749621</v>
      </c>
      <c r="T123" s="93">
        <v>2274</v>
      </c>
      <c r="U123" s="73">
        <v>484</v>
      </c>
      <c r="V123" s="71">
        <f t="shared" si="61"/>
        <v>0.21284080914687775</v>
      </c>
      <c r="W123" s="73">
        <v>1790</v>
      </c>
      <c r="X123" s="71">
        <f t="shared" si="62"/>
        <v>0.78715919085312225</v>
      </c>
      <c r="Y123" s="93">
        <v>1262</v>
      </c>
      <c r="Z123" s="73">
        <v>227</v>
      </c>
      <c r="AA123" s="71">
        <f t="shared" si="63"/>
        <v>0.17987321711568938</v>
      </c>
      <c r="AB123" s="73">
        <v>1035</v>
      </c>
      <c r="AC123" s="71">
        <f t="shared" si="64"/>
        <v>0.82012678288431062</v>
      </c>
      <c r="AD123" s="93">
        <v>492</v>
      </c>
      <c r="AE123" s="73">
        <v>78</v>
      </c>
      <c r="AF123" s="71">
        <f t="shared" si="65"/>
        <v>0.15853658536585366</v>
      </c>
      <c r="AG123" s="73">
        <v>414</v>
      </c>
      <c r="AH123" s="71">
        <f t="shared" si="66"/>
        <v>0.84146341463414631</v>
      </c>
      <c r="AI123" s="93">
        <v>121</v>
      </c>
      <c r="AJ123" s="73">
        <v>7</v>
      </c>
      <c r="AK123" s="71">
        <f t="shared" si="67"/>
        <v>5.7851239669421489E-2</v>
      </c>
      <c r="AL123" s="73">
        <v>114</v>
      </c>
      <c r="AM123" s="71">
        <f t="shared" si="68"/>
        <v>0.94214876033057848</v>
      </c>
      <c r="AN123" s="93">
        <f t="shared" si="69"/>
        <v>6851</v>
      </c>
      <c r="AO123" s="73">
        <f t="shared" si="82"/>
        <v>1424</v>
      </c>
      <c r="AP123" s="71">
        <f t="shared" si="70"/>
        <v>0.20785286819442417</v>
      </c>
      <c r="AQ123" s="72">
        <f t="shared" si="83"/>
        <v>5427</v>
      </c>
      <c r="AR123" s="71">
        <f t="shared" si="71"/>
        <v>0.79214713180557583</v>
      </c>
      <c r="AS123" s="90"/>
      <c r="AT123" s="263">
        <v>40</v>
      </c>
      <c r="AU123" s="320" t="s">
        <v>40</v>
      </c>
      <c r="AV123" s="11" t="s">
        <v>134</v>
      </c>
      <c r="AW123" s="204">
        <v>6463</v>
      </c>
      <c r="AX123" s="38">
        <v>1529</v>
      </c>
      <c r="AY123" s="84">
        <v>0.23657744081695806</v>
      </c>
      <c r="AZ123" s="38">
        <v>4934</v>
      </c>
      <c r="BA123" s="84">
        <v>0.76342255918304192</v>
      </c>
    </row>
    <row r="124" spans="2:53" s="12" customFormat="1" ht="13.5" customHeight="1">
      <c r="B124" s="264"/>
      <c r="C124" s="321"/>
      <c r="D124" s="64" t="s">
        <v>135</v>
      </c>
      <c r="E124" s="94">
        <v>14</v>
      </c>
      <c r="F124" s="63">
        <v>0</v>
      </c>
      <c r="G124" s="61">
        <f t="shared" si="55"/>
        <v>0</v>
      </c>
      <c r="H124" s="63">
        <v>14</v>
      </c>
      <c r="I124" s="61">
        <f t="shared" si="56"/>
        <v>1</v>
      </c>
      <c r="J124" s="94">
        <v>49</v>
      </c>
      <c r="K124" s="63">
        <v>2</v>
      </c>
      <c r="L124" s="61">
        <f t="shared" si="57"/>
        <v>4.0816326530612242E-2</v>
      </c>
      <c r="M124" s="63">
        <v>47</v>
      </c>
      <c r="N124" s="61">
        <f t="shared" si="58"/>
        <v>0.95918367346938771</v>
      </c>
      <c r="O124" s="94">
        <v>2082</v>
      </c>
      <c r="P124" s="63">
        <v>71</v>
      </c>
      <c r="Q124" s="61">
        <f t="shared" si="59"/>
        <v>3.4101825168107586E-2</v>
      </c>
      <c r="R124" s="63">
        <v>2011</v>
      </c>
      <c r="S124" s="61">
        <f t="shared" si="60"/>
        <v>0.96589817483189244</v>
      </c>
      <c r="T124" s="94">
        <v>1660</v>
      </c>
      <c r="U124" s="63">
        <v>47</v>
      </c>
      <c r="V124" s="61">
        <f t="shared" si="61"/>
        <v>2.8313253012048192E-2</v>
      </c>
      <c r="W124" s="63">
        <v>1613</v>
      </c>
      <c r="X124" s="61">
        <f t="shared" si="62"/>
        <v>0.97168674698795177</v>
      </c>
      <c r="Y124" s="94">
        <v>1175</v>
      </c>
      <c r="Z124" s="63">
        <v>26</v>
      </c>
      <c r="AA124" s="61">
        <f t="shared" si="63"/>
        <v>2.2127659574468085E-2</v>
      </c>
      <c r="AB124" s="63">
        <v>1149</v>
      </c>
      <c r="AC124" s="61">
        <f t="shared" si="64"/>
        <v>0.97787234042553195</v>
      </c>
      <c r="AD124" s="94">
        <v>659</v>
      </c>
      <c r="AE124" s="63">
        <v>6</v>
      </c>
      <c r="AF124" s="61">
        <f t="shared" si="65"/>
        <v>9.104704097116844E-3</v>
      </c>
      <c r="AG124" s="63">
        <v>653</v>
      </c>
      <c r="AH124" s="61">
        <f t="shared" si="66"/>
        <v>0.99089529590288317</v>
      </c>
      <c r="AI124" s="94">
        <v>278</v>
      </c>
      <c r="AJ124" s="63">
        <v>0</v>
      </c>
      <c r="AK124" s="61">
        <f t="shared" si="67"/>
        <v>0</v>
      </c>
      <c r="AL124" s="63">
        <v>278</v>
      </c>
      <c r="AM124" s="61">
        <f t="shared" si="68"/>
        <v>1</v>
      </c>
      <c r="AN124" s="94">
        <f t="shared" si="69"/>
        <v>5917</v>
      </c>
      <c r="AO124" s="63">
        <f t="shared" si="82"/>
        <v>152</v>
      </c>
      <c r="AP124" s="61">
        <f t="shared" si="70"/>
        <v>2.5688693594727058E-2</v>
      </c>
      <c r="AQ124" s="62">
        <f t="shared" si="83"/>
        <v>5765</v>
      </c>
      <c r="AR124" s="61">
        <f t="shared" si="71"/>
        <v>0.97431130640527297</v>
      </c>
      <c r="AS124" s="90"/>
      <c r="AT124" s="264"/>
      <c r="AU124" s="321"/>
      <c r="AV124" s="11" t="s">
        <v>135</v>
      </c>
      <c r="AW124" s="204">
        <v>5644</v>
      </c>
      <c r="AX124" s="38">
        <v>160</v>
      </c>
      <c r="AY124" s="84">
        <v>2.8348688873139617E-2</v>
      </c>
      <c r="AZ124" s="38">
        <v>5484</v>
      </c>
      <c r="BA124" s="84">
        <v>0.97165131112686043</v>
      </c>
    </row>
    <row r="125" spans="2:53" s="12" customFormat="1" ht="13.5" customHeight="1">
      <c r="B125" s="265"/>
      <c r="C125" s="322"/>
      <c r="D125" s="58" t="s">
        <v>67</v>
      </c>
      <c r="E125" s="97">
        <v>36</v>
      </c>
      <c r="F125" s="57">
        <v>2</v>
      </c>
      <c r="G125" s="55">
        <f t="shared" si="55"/>
        <v>5.5555555555555552E-2</v>
      </c>
      <c r="H125" s="57">
        <v>34</v>
      </c>
      <c r="I125" s="55">
        <f t="shared" si="56"/>
        <v>0.94444444444444442</v>
      </c>
      <c r="J125" s="97">
        <v>93</v>
      </c>
      <c r="K125" s="57">
        <v>4</v>
      </c>
      <c r="L125" s="55">
        <f t="shared" si="57"/>
        <v>4.3010752688172046E-2</v>
      </c>
      <c r="M125" s="57">
        <v>89</v>
      </c>
      <c r="N125" s="55">
        <f t="shared" si="58"/>
        <v>0.956989247311828</v>
      </c>
      <c r="O125" s="97">
        <v>4718</v>
      </c>
      <c r="P125" s="57">
        <v>695</v>
      </c>
      <c r="Q125" s="55">
        <f t="shared" si="59"/>
        <v>0.14730818143281052</v>
      </c>
      <c r="R125" s="57">
        <v>4023</v>
      </c>
      <c r="S125" s="55">
        <f t="shared" si="60"/>
        <v>0.85269181856718945</v>
      </c>
      <c r="T125" s="97">
        <v>3934</v>
      </c>
      <c r="U125" s="57">
        <v>531</v>
      </c>
      <c r="V125" s="55">
        <f t="shared" si="61"/>
        <v>0.13497712252160651</v>
      </c>
      <c r="W125" s="57">
        <v>3403</v>
      </c>
      <c r="X125" s="55">
        <f t="shared" si="62"/>
        <v>0.86502287747839346</v>
      </c>
      <c r="Y125" s="97">
        <v>2437</v>
      </c>
      <c r="Z125" s="57">
        <v>253</v>
      </c>
      <c r="AA125" s="55">
        <f t="shared" si="63"/>
        <v>0.10381616741895773</v>
      </c>
      <c r="AB125" s="57">
        <v>2184</v>
      </c>
      <c r="AC125" s="55">
        <f t="shared" si="64"/>
        <v>0.89618383258104228</v>
      </c>
      <c r="AD125" s="97">
        <v>1151</v>
      </c>
      <c r="AE125" s="57">
        <v>84</v>
      </c>
      <c r="AF125" s="55">
        <f t="shared" si="65"/>
        <v>7.2980017376194611E-2</v>
      </c>
      <c r="AG125" s="57">
        <v>1067</v>
      </c>
      <c r="AH125" s="55">
        <f t="shared" si="66"/>
        <v>0.92701998262380536</v>
      </c>
      <c r="AI125" s="97">
        <v>399</v>
      </c>
      <c r="AJ125" s="57">
        <v>7</v>
      </c>
      <c r="AK125" s="55">
        <f t="shared" si="67"/>
        <v>1.7543859649122806E-2</v>
      </c>
      <c r="AL125" s="57">
        <v>392</v>
      </c>
      <c r="AM125" s="55">
        <f t="shared" si="68"/>
        <v>0.98245614035087714</v>
      </c>
      <c r="AN125" s="97">
        <f t="shared" si="69"/>
        <v>12768</v>
      </c>
      <c r="AO125" s="57">
        <f t="shared" si="82"/>
        <v>1576</v>
      </c>
      <c r="AP125" s="55">
        <f t="shared" si="70"/>
        <v>0.12343358395989974</v>
      </c>
      <c r="AQ125" s="56">
        <f t="shared" si="83"/>
        <v>11192</v>
      </c>
      <c r="AR125" s="55">
        <f t="shared" si="71"/>
        <v>0.87656641604010022</v>
      </c>
      <c r="AS125" s="90"/>
      <c r="AT125" s="265"/>
      <c r="AU125" s="322"/>
      <c r="AV125" s="147" t="s">
        <v>67</v>
      </c>
      <c r="AW125" s="204">
        <v>12107</v>
      </c>
      <c r="AX125" s="38">
        <v>1689</v>
      </c>
      <c r="AY125" s="84">
        <v>0.13950607086809283</v>
      </c>
      <c r="AZ125" s="38">
        <v>10418</v>
      </c>
      <c r="BA125" s="84">
        <v>0.86049392913190714</v>
      </c>
    </row>
    <row r="126" spans="2:53" s="12" customFormat="1" ht="13.5" customHeight="1">
      <c r="B126" s="263">
        <v>41</v>
      </c>
      <c r="C126" s="320" t="s">
        <v>11</v>
      </c>
      <c r="D126" s="74" t="s">
        <v>134</v>
      </c>
      <c r="E126" s="93">
        <v>10</v>
      </c>
      <c r="F126" s="73">
        <v>2</v>
      </c>
      <c r="G126" s="71">
        <f t="shared" si="55"/>
        <v>0.2</v>
      </c>
      <c r="H126" s="73">
        <v>8</v>
      </c>
      <c r="I126" s="71">
        <f t="shared" si="56"/>
        <v>0.8</v>
      </c>
      <c r="J126" s="93">
        <v>28</v>
      </c>
      <c r="K126" s="73">
        <v>7</v>
      </c>
      <c r="L126" s="71">
        <f t="shared" si="57"/>
        <v>0.25</v>
      </c>
      <c r="M126" s="73">
        <v>21</v>
      </c>
      <c r="N126" s="71">
        <f t="shared" si="58"/>
        <v>0.75</v>
      </c>
      <c r="O126" s="93">
        <v>4898</v>
      </c>
      <c r="P126" s="73">
        <v>1085</v>
      </c>
      <c r="Q126" s="71">
        <f t="shared" si="59"/>
        <v>0.22151898734177214</v>
      </c>
      <c r="R126" s="73">
        <v>3813</v>
      </c>
      <c r="S126" s="71">
        <f t="shared" si="60"/>
        <v>0.77848101265822789</v>
      </c>
      <c r="T126" s="93">
        <v>4541</v>
      </c>
      <c r="U126" s="73">
        <v>996</v>
      </c>
      <c r="V126" s="71">
        <f t="shared" si="61"/>
        <v>0.21933494824928429</v>
      </c>
      <c r="W126" s="73">
        <v>3545</v>
      </c>
      <c r="X126" s="71">
        <f t="shared" si="62"/>
        <v>0.78066505175071566</v>
      </c>
      <c r="Y126" s="93">
        <v>2553</v>
      </c>
      <c r="Z126" s="73">
        <v>507</v>
      </c>
      <c r="AA126" s="71">
        <f t="shared" si="63"/>
        <v>0.19858989424206816</v>
      </c>
      <c r="AB126" s="73">
        <v>2046</v>
      </c>
      <c r="AC126" s="71">
        <f t="shared" si="64"/>
        <v>0.80141010575793181</v>
      </c>
      <c r="AD126" s="93">
        <v>963</v>
      </c>
      <c r="AE126" s="73">
        <v>131</v>
      </c>
      <c r="AF126" s="71">
        <f t="shared" si="65"/>
        <v>0.13603322949117341</v>
      </c>
      <c r="AG126" s="73">
        <v>832</v>
      </c>
      <c r="AH126" s="71">
        <f t="shared" si="66"/>
        <v>0.86396677050882653</v>
      </c>
      <c r="AI126" s="93">
        <v>269</v>
      </c>
      <c r="AJ126" s="73">
        <v>18</v>
      </c>
      <c r="AK126" s="71">
        <f t="shared" si="67"/>
        <v>6.6914498141263934E-2</v>
      </c>
      <c r="AL126" s="73">
        <v>251</v>
      </c>
      <c r="AM126" s="71">
        <f t="shared" si="68"/>
        <v>0.93308550185873607</v>
      </c>
      <c r="AN126" s="93">
        <f t="shared" si="69"/>
        <v>13262</v>
      </c>
      <c r="AO126" s="73">
        <f t="shared" ref="AO126:AO149" si="84">SUM(F126,K126,P126,U126,Z126,AE126,AJ126)</f>
        <v>2746</v>
      </c>
      <c r="AP126" s="71">
        <f t="shared" si="70"/>
        <v>0.20705775901070728</v>
      </c>
      <c r="AQ126" s="72">
        <f t="shared" ref="AQ126:AQ149" si="85">SUM(H126,M126,R126,W126,AB126,AG126,AL126)</f>
        <v>10516</v>
      </c>
      <c r="AR126" s="71">
        <f t="shared" si="71"/>
        <v>0.79294224098929267</v>
      </c>
      <c r="AS126" s="90"/>
      <c r="AT126" s="263">
        <v>41</v>
      </c>
      <c r="AU126" s="320" t="s">
        <v>11</v>
      </c>
      <c r="AV126" s="11" t="s">
        <v>134</v>
      </c>
      <c r="AW126" s="204">
        <v>12583</v>
      </c>
      <c r="AX126" s="38">
        <v>2838</v>
      </c>
      <c r="AY126" s="84">
        <v>0.22554239847413177</v>
      </c>
      <c r="AZ126" s="38">
        <v>9745</v>
      </c>
      <c r="BA126" s="84">
        <v>0.77445760152586829</v>
      </c>
    </row>
    <row r="127" spans="2:53" s="12" customFormat="1" ht="13.5" customHeight="1">
      <c r="B127" s="264"/>
      <c r="C127" s="321"/>
      <c r="D127" s="64" t="s">
        <v>135</v>
      </c>
      <c r="E127" s="94">
        <v>7</v>
      </c>
      <c r="F127" s="63">
        <v>0</v>
      </c>
      <c r="G127" s="61">
        <f t="shared" si="55"/>
        <v>0</v>
      </c>
      <c r="H127" s="63">
        <v>7</v>
      </c>
      <c r="I127" s="61">
        <f t="shared" si="56"/>
        <v>1</v>
      </c>
      <c r="J127" s="94">
        <v>24</v>
      </c>
      <c r="K127" s="63">
        <v>0</v>
      </c>
      <c r="L127" s="61">
        <f t="shared" si="57"/>
        <v>0</v>
      </c>
      <c r="M127" s="63">
        <v>24</v>
      </c>
      <c r="N127" s="61">
        <f t="shared" si="58"/>
        <v>1</v>
      </c>
      <c r="O127" s="94">
        <v>3568</v>
      </c>
      <c r="P127" s="63">
        <v>84</v>
      </c>
      <c r="Q127" s="61">
        <f t="shared" si="59"/>
        <v>2.3542600896860985E-2</v>
      </c>
      <c r="R127" s="63">
        <v>3484</v>
      </c>
      <c r="S127" s="61">
        <f t="shared" si="60"/>
        <v>0.976457399103139</v>
      </c>
      <c r="T127" s="94">
        <v>3017</v>
      </c>
      <c r="U127" s="63">
        <v>55</v>
      </c>
      <c r="V127" s="61">
        <f t="shared" si="61"/>
        <v>1.8230029830957905E-2</v>
      </c>
      <c r="W127" s="63">
        <v>2962</v>
      </c>
      <c r="X127" s="61">
        <f t="shared" si="62"/>
        <v>0.98176997016904211</v>
      </c>
      <c r="Y127" s="94">
        <v>2108</v>
      </c>
      <c r="Z127" s="63">
        <v>39</v>
      </c>
      <c r="AA127" s="61">
        <f t="shared" si="63"/>
        <v>1.8500948766603416E-2</v>
      </c>
      <c r="AB127" s="63">
        <v>2069</v>
      </c>
      <c r="AC127" s="61">
        <f t="shared" si="64"/>
        <v>0.98149905123339654</v>
      </c>
      <c r="AD127" s="94">
        <v>1007</v>
      </c>
      <c r="AE127" s="63">
        <v>10</v>
      </c>
      <c r="AF127" s="61">
        <f t="shared" si="65"/>
        <v>9.9304865938430985E-3</v>
      </c>
      <c r="AG127" s="63">
        <v>997</v>
      </c>
      <c r="AH127" s="61">
        <f t="shared" si="66"/>
        <v>0.9900695134061569</v>
      </c>
      <c r="AI127" s="94">
        <v>484</v>
      </c>
      <c r="AJ127" s="63">
        <v>2</v>
      </c>
      <c r="AK127" s="61">
        <f t="shared" si="67"/>
        <v>4.1322314049586778E-3</v>
      </c>
      <c r="AL127" s="63">
        <v>482</v>
      </c>
      <c r="AM127" s="61">
        <f t="shared" si="68"/>
        <v>0.99586776859504134</v>
      </c>
      <c r="AN127" s="94">
        <f t="shared" si="69"/>
        <v>10215</v>
      </c>
      <c r="AO127" s="63">
        <f t="shared" si="84"/>
        <v>190</v>
      </c>
      <c r="AP127" s="61">
        <f t="shared" si="70"/>
        <v>1.860009789525208E-2</v>
      </c>
      <c r="AQ127" s="62">
        <f t="shared" si="85"/>
        <v>10025</v>
      </c>
      <c r="AR127" s="61">
        <f t="shared" si="71"/>
        <v>0.98139990210474792</v>
      </c>
      <c r="AS127" s="90"/>
      <c r="AT127" s="264"/>
      <c r="AU127" s="321"/>
      <c r="AV127" s="11" t="s">
        <v>135</v>
      </c>
      <c r="AW127" s="204">
        <v>9775</v>
      </c>
      <c r="AX127" s="38">
        <v>174</v>
      </c>
      <c r="AY127" s="84">
        <v>1.7800511508951407E-2</v>
      </c>
      <c r="AZ127" s="38">
        <v>9601</v>
      </c>
      <c r="BA127" s="84">
        <v>0.98219948849104854</v>
      </c>
    </row>
    <row r="128" spans="2:53" s="12" customFormat="1" ht="13.5" customHeight="1">
      <c r="B128" s="265"/>
      <c r="C128" s="322"/>
      <c r="D128" s="70" t="s">
        <v>67</v>
      </c>
      <c r="E128" s="95">
        <v>17</v>
      </c>
      <c r="F128" s="69">
        <v>2</v>
      </c>
      <c r="G128" s="13">
        <f t="shared" si="55"/>
        <v>0.11764705882352941</v>
      </c>
      <c r="H128" s="69">
        <v>15</v>
      </c>
      <c r="I128" s="13">
        <f t="shared" si="56"/>
        <v>0.88235294117647056</v>
      </c>
      <c r="J128" s="95">
        <v>52</v>
      </c>
      <c r="K128" s="69">
        <v>7</v>
      </c>
      <c r="L128" s="13">
        <f t="shared" si="57"/>
        <v>0.13461538461538461</v>
      </c>
      <c r="M128" s="69">
        <v>45</v>
      </c>
      <c r="N128" s="13">
        <f t="shared" si="58"/>
        <v>0.86538461538461542</v>
      </c>
      <c r="O128" s="95">
        <v>8466</v>
      </c>
      <c r="P128" s="69">
        <v>1169</v>
      </c>
      <c r="Q128" s="13">
        <f t="shared" si="59"/>
        <v>0.13808173871958421</v>
      </c>
      <c r="R128" s="69">
        <v>7297</v>
      </c>
      <c r="S128" s="13">
        <f t="shared" si="60"/>
        <v>0.86191826128041582</v>
      </c>
      <c r="T128" s="95">
        <v>7558</v>
      </c>
      <c r="U128" s="69">
        <v>1051</v>
      </c>
      <c r="V128" s="13">
        <f t="shared" si="61"/>
        <v>0.13905795183911088</v>
      </c>
      <c r="W128" s="69">
        <v>6507</v>
      </c>
      <c r="X128" s="13">
        <f t="shared" si="62"/>
        <v>0.86094204816088915</v>
      </c>
      <c r="Y128" s="95">
        <v>4661</v>
      </c>
      <c r="Z128" s="69">
        <v>546</v>
      </c>
      <c r="AA128" s="13">
        <f t="shared" si="63"/>
        <v>0.1171422441536151</v>
      </c>
      <c r="AB128" s="69">
        <v>4115</v>
      </c>
      <c r="AC128" s="13">
        <f t="shared" si="64"/>
        <v>0.88285775584638493</v>
      </c>
      <c r="AD128" s="95">
        <v>1970</v>
      </c>
      <c r="AE128" s="69">
        <v>141</v>
      </c>
      <c r="AF128" s="13">
        <f t="shared" si="65"/>
        <v>7.1573604060913704E-2</v>
      </c>
      <c r="AG128" s="69">
        <v>1829</v>
      </c>
      <c r="AH128" s="13">
        <f t="shared" si="66"/>
        <v>0.92842639593908627</v>
      </c>
      <c r="AI128" s="95">
        <v>753</v>
      </c>
      <c r="AJ128" s="69">
        <v>20</v>
      </c>
      <c r="AK128" s="13">
        <f t="shared" si="67"/>
        <v>2.6560424966799469E-2</v>
      </c>
      <c r="AL128" s="69">
        <v>733</v>
      </c>
      <c r="AM128" s="13">
        <f t="shared" si="68"/>
        <v>0.97343957503320055</v>
      </c>
      <c r="AN128" s="95">
        <f t="shared" si="69"/>
        <v>23477</v>
      </c>
      <c r="AO128" s="69">
        <f t="shared" si="84"/>
        <v>2936</v>
      </c>
      <c r="AP128" s="13">
        <f t="shared" si="70"/>
        <v>0.12505856796013118</v>
      </c>
      <c r="AQ128" s="33">
        <f t="shared" si="85"/>
        <v>20541</v>
      </c>
      <c r="AR128" s="13">
        <f t="shared" si="71"/>
        <v>0.87494143203986885</v>
      </c>
      <c r="AS128" s="90"/>
      <c r="AT128" s="265"/>
      <c r="AU128" s="322"/>
      <c r="AV128" s="147" t="s">
        <v>67</v>
      </c>
      <c r="AW128" s="204">
        <v>22358</v>
      </c>
      <c r="AX128" s="38">
        <v>3012</v>
      </c>
      <c r="AY128" s="84">
        <v>0.13471687986403078</v>
      </c>
      <c r="AZ128" s="38">
        <v>19346</v>
      </c>
      <c r="BA128" s="84">
        <v>0.8652831201359692</v>
      </c>
    </row>
    <row r="129" spans="2:53" s="12" customFormat="1" ht="13.5" customHeight="1">
      <c r="B129" s="263">
        <v>42</v>
      </c>
      <c r="C129" s="320" t="s">
        <v>12</v>
      </c>
      <c r="D129" s="74" t="s">
        <v>134</v>
      </c>
      <c r="E129" s="93">
        <v>43</v>
      </c>
      <c r="F129" s="73">
        <v>6</v>
      </c>
      <c r="G129" s="71">
        <f t="shared" si="55"/>
        <v>0.13953488372093023</v>
      </c>
      <c r="H129" s="73">
        <v>37</v>
      </c>
      <c r="I129" s="71">
        <f t="shared" si="56"/>
        <v>0.86046511627906974</v>
      </c>
      <c r="J129" s="93">
        <v>142</v>
      </c>
      <c r="K129" s="73">
        <v>12</v>
      </c>
      <c r="L129" s="71">
        <f t="shared" si="57"/>
        <v>8.4507042253521125E-2</v>
      </c>
      <c r="M129" s="73">
        <v>130</v>
      </c>
      <c r="N129" s="71">
        <f t="shared" si="58"/>
        <v>0.91549295774647887</v>
      </c>
      <c r="O129" s="93">
        <v>15953</v>
      </c>
      <c r="P129" s="73">
        <v>2859</v>
      </c>
      <c r="Q129" s="71">
        <f t="shared" si="59"/>
        <v>0.17921394095154516</v>
      </c>
      <c r="R129" s="73">
        <v>13094</v>
      </c>
      <c r="S129" s="71">
        <f t="shared" si="60"/>
        <v>0.82078605904845481</v>
      </c>
      <c r="T129" s="93">
        <v>12906</v>
      </c>
      <c r="U129" s="73">
        <v>1727</v>
      </c>
      <c r="V129" s="71">
        <f t="shared" si="61"/>
        <v>0.13381373004803968</v>
      </c>
      <c r="W129" s="73">
        <v>11179</v>
      </c>
      <c r="X129" s="71">
        <f t="shared" si="62"/>
        <v>0.86618626995196035</v>
      </c>
      <c r="Y129" s="93">
        <v>6554</v>
      </c>
      <c r="Z129" s="73">
        <v>699</v>
      </c>
      <c r="AA129" s="71">
        <f t="shared" si="63"/>
        <v>0.10665242599938969</v>
      </c>
      <c r="AB129" s="73">
        <v>5855</v>
      </c>
      <c r="AC129" s="71">
        <f t="shared" si="64"/>
        <v>0.89334757400061027</v>
      </c>
      <c r="AD129" s="93">
        <v>2597</v>
      </c>
      <c r="AE129" s="73">
        <v>195</v>
      </c>
      <c r="AF129" s="71">
        <f t="shared" si="65"/>
        <v>7.5086638428956493E-2</v>
      </c>
      <c r="AG129" s="73">
        <v>2402</v>
      </c>
      <c r="AH129" s="71">
        <f t="shared" si="66"/>
        <v>0.92491336157104354</v>
      </c>
      <c r="AI129" s="93">
        <v>719</v>
      </c>
      <c r="AJ129" s="73">
        <v>36</v>
      </c>
      <c r="AK129" s="71">
        <f t="shared" si="67"/>
        <v>5.0069541029207229E-2</v>
      </c>
      <c r="AL129" s="73">
        <v>683</v>
      </c>
      <c r="AM129" s="71">
        <f t="shared" si="68"/>
        <v>0.94993045897079276</v>
      </c>
      <c r="AN129" s="93">
        <f t="shared" si="69"/>
        <v>38914</v>
      </c>
      <c r="AO129" s="73">
        <f t="shared" si="84"/>
        <v>5534</v>
      </c>
      <c r="AP129" s="71">
        <f t="shared" si="70"/>
        <v>0.14221102944955544</v>
      </c>
      <c r="AQ129" s="72">
        <f t="shared" si="85"/>
        <v>33380</v>
      </c>
      <c r="AR129" s="71">
        <f t="shared" si="71"/>
        <v>0.85778897055044456</v>
      </c>
      <c r="AS129" s="90"/>
      <c r="AT129" s="263">
        <v>42</v>
      </c>
      <c r="AU129" s="320" t="s">
        <v>12</v>
      </c>
      <c r="AV129" s="11" t="s">
        <v>134</v>
      </c>
      <c r="AW129" s="204">
        <v>35897</v>
      </c>
      <c r="AX129" s="38">
        <v>4169</v>
      </c>
      <c r="AY129" s="84">
        <v>0.1161378388166142</v>
      </c>
      <c r="AZ129" s="38">
        <v>31728</v>
      </c>
      <c r="BA129" s="84">
        <v>0.88386216118338579</v>
      </c>
    </row>
    <row r="130" spans="2:53" s="12" customFormat="1" ht="13.5" customHeight="1">
      <c r="B130" s="264"/>
      <c r="C130" s="321"/>
      <c r="D130" s="64" t="s">
        <v>135</v>
      </c>
      <c r="E130" s="94">
        <v>17</v>
      </c>
      <c r="F130" s="63">
        <v>1</v>
      </c>
      <c r="G130" s="61">
        <f t="shared" si="55"/>
        <v>5.8823529411764705E-2</v>
      </c>
      <c r="H130" s="63">
        <v>16</v>
      </c>
      <c r="I130" s="61">
        <f t="shared" si="56"/>
        <v>0.94117647058823528</v>
      </c>
      <c r="J130" s="94">
        <v>101</v>
      </c>
      <c r="K130" s="63">
        <v>1</v>
      </c>
      <c r="L130" s="61">
        <f t="shared" si="57"/>
        <v>9.9009900990099011E-3</v>
      </c>
      <c r="M130" s="63">
        <v>100</v>
      </c>
      <c r="N130" s="61">
        <f t="shared" si="58"/>
        <v>0.99009900990099009</v>
      </c>
      <c r="O130" s="94">
        <v>9751</v>
      </c>
      <c r="P130" s="63">
        <v>322</v>
      </c>
      <c r="Q130" s="61">
        <f t="shared" si="59"/>
        <v>3.3022254127781765E-2</v>
      </c>
      <c r="R130" s="63">
        <v>9429</v>
      </c>
      <c r="S130" s="61">
        <f t="shared" si="60"/>
        <v>0.96697774587221819</v>
      </c>
      <c r="T130" s="94">
        <v>7400</v>
      </c>
      <c r="U130" s="63">
        <v>140</v>
      </c>
      <c r="V130" s="61">
        <f t="shared" si="61"/>
        <v>1.891891891891892E-2</v>
      </c>
      <c r="W130" s="63">
        <v>7260</v>
      </c>
      <c r="X130" s="61">
        <f t="shared" si="62"/>
        <v>0.98108108108108105</v>
      </c>
      <c r="Y130" s="94">
        <v>4829</v>
      </c>
      <c r="Z130" s="63">
        <v>89</v>
      </c>
      <c r="AA130" s="61">
        <f t="shared" si="63"/>
        <v>1.8430316835783805E-2</v>
      </c>
      <c r="AB130" s="63">
        <v>4740</v>
      </c>
      <c r="AC130" s="61">
        <f t="shared" si="64"/>
        <v>0.98156968316421622</v>
      </c>
      <c r="AD130" s="94">
        <v>2488</v>
      </c>
      <c r="AE130" s="63">
        <v>25</v>
      </c>
      <c r="AF130" s="61">
        <f t="shared" si="65"/>
        <v>1.004823151125402E-2</v>
      </c>
      <c r="AG130" s="63">
        <v>2463</v>
      </c>
      <c r="AH130" s="61">
        <f t="shared" si="66"/>
        <v>0.989951768488746</v>
      </c>
      <c r="AI130" s="94">
        <v>1059</v>
      </c>
      <c r="AJ130" s="63">
        <v>5</v>
      </c>
      <c r="AK130" s="61">
        <f t="shared" si="67"/>
        <v>4.721435316336166E-3</v>
      </c>
      <c r="AL130" s="63">
        <v>1054</v>
      </c>
      <c r="AM130" s="61">
        <f t="shared" si="68"/>
        <v>0.99527856468366382</v>
      </c>
      <c r="AN130" s="94">
        <f t="shared" si="69"/>
        <v>25645</v>
      </c>
      <c r="AO130" s="63">
        <f t="shared" si="84"/>
        <v>583</v>
      </c>
      <c r="AP130" s="61">
        <f t="shared" si="70"/>
        <v>2.2733476311171768E-2</v>
      </c>
      <c r="AQ130" s="62">
        <f t="shared" si="85"/>
        <v>25062</v>
      </c>
      <c r="AR130" s="61">
        <f t="shared" si="71"/>
        <v>0.97726652368882827</v>
      </c>
      <c r="AS130" s="90"/>
      <c r="AT130" s="264"/>
      <c r="AU130" s="321"/>
      <c r="AV130" s="11" t="s">
        <v>135</v>
      </c>
      <c r="AW130" s="204">
        <v>24953</v>
      </c>
      <c r="AX130" s="38">
        <v>390</v>
      </c>
      <c r="AY130" s="84">
        <v>1.5629383240492126E-2</v>
      </c>
      <c r="AZ130" s="38">
        <v>24563</v>
      </c>
      <c r="BA130" s="84">
        <v>0.98437061675950788</v>
      </c>
    </row>
    <row r="131" spans="2:53" s="12" customFormat="1" ht="13.5" customHeight="1">
      <c r="B131" s="265"/>
      <c r="C131" s="322"/>
      <c r="D131" s="70" t="s">
        <v>67</v>
      </c>
      <c r="E131" s="95">
        <v>60</v>
      </c>
      <c r="F131" s="69">
        <v>7</v>
      </c>
      <c r="G131" s="13">
        <f t="shared" si="55"/>
        <v>0.11666666666666667</v>
      </c>
      <c r="H131" s="69">
        <v>53</v>
      </c>
      <c r="I131" s="13">
        <f t="shared" si="56"/>
        <v>0.8833333333333333</v>
      </c>
      <c r="J131" s="95">
        <v>243</v>
      </c>
      <c r="K131" s="69">
        <v>13</v>
      </c>
      <c r="L131" s="13">
        <f t="shared" si="57"/>
        <v>5.3497942386831275E-2</v>
      </c>
      <c r="M131" s="69">
        <v>230</v>
      </c>
      <c r="N131" s="13">
        <f t="shared" si="58"/>
        <v>0.94650205761316875</v>
      </c>
      <c r="O131" s="95">
        <v>25704</v>
      </c>
      <c r="P131" s="69">
        <v>3181</v>
      </c>
      <c r="Q131" s="13">
        <f t="shared" si="59"/>
        <v>0.12375505757858699</v>
      </c>
      <c r="R131" s="69">
        <v>22523</v>
      </c>
      <c r="S131" s="13">
        <f t="shared" si="60"/>
        <v>0.87624494242141304</v>
      </c>
      <c r="T131" s="95">
        <v>20306</v>
      </c>
      <c r="U131" s="69">
        <v>1867</v>
      </c>
      <c r="V131" s="13">
        <f t="shared" si="61"/>
        <v>9.1943267999606032E-2</v>
      </c>
      <c r="W131" s="69">
        <v>18439</v>
      </c>
      <c r="X131" s="13">
        <f t="shared" si="62"/>
        <v>0.90805673200039394</v>
      </c>
      <c r="Y131" s="95">
        <v>11383</v>
      </c>
      <c r="Z131" s="69">
        <v>788</v>
      </c>
      <c r="AA131" s="13">
        <f t="shared" si="63"/>
        <v>6.9226038829833969E-2</v>
      </c>
      <c r="AB131" s="69">
        <v>10595</v>
      </c>
      <c r="AC131" s="13">
        <f t="shared" si="64"/>
        <v>0.93077396117016609</v>
      </c>
      <c r="AD131" s="95">
        <v>5085</v>
      </c>
      <c r="AE131" s="69">
        <v>220</v>
      </c>
      <c r="AF131" s="13">
        <f t="shared" si="65"/>
        <v>4.3264503441494594E-2</v>
      </c>
      <c r="AG131" s="69">
        <v>4865</v>
      </c>
      <c r="AH131" s="13">
        <f t="shared" si="66"/>
        <v>0.95673549655850543</v>
      </c>
      <c r="AI131" s="95">
        <v>1778</v>
      </c>
      <c r="AJ131" s="69">
        <v>41</v>
      </c>
      <c r="AK131" s="13">
        <f t="shared" si="67"/>
        <v>2.3059617547806523E-2</v>
      </c>
      <c r="AL131" s="69">
        <v>1737</v>
      </c>
      <c r="AM131" s="13">
        <f t="shared" si="68"/>
        <v>0.9769403824521935</v>
      </c>
      <c r="AN131" s="95">
        <f t="shared" si="69"/>
        <v>64559</v>
      </c>
      <c r="AO131" s="69">
        <f t="shared" si="84"/>
        <v>6117</v>
      </c>
      <c r="AP131" s="13">
        <f t="shared" si="70"/>
        <v>9.4750538267321369E-2</v>
      </c>
      <c r="AQ131" s="33">
        <f t="shared" si="85"/>
        <v>58442</v>
      </c>
      <c r="AR131" s="13">
        <f t="shared" si="71"/>
        <v>0.90524946173267862</v>
      </c>
      <c r="AS131" s="90"/>
      <c r="AT131" s="265"/>
      <c r="AU131" s="322"/>
      <c r="AV131" s="147" t="s">
        <v>67</v>
      </c>
      <c r="AW131" s="204">
        <v>60850</v>
      </c>
      <c r="AX131" s="38">
        <v>4559</v>
      </c>
      <c r="AY131" s="84">
        <v>7.4921939194741161E-2</v>
      </c>
      <c r="AZ131" s="38">
        <v>56291</v>
      </c>
      <c r="BA131" s="84">
        <v>0.92507806080525878</v>
      </c>
    </row>
    <row r="132" spans="2:53" s="12" customFormat="1" ht="13.5" customHeight="1">
      <c r="B132" s="263">
        <v>43</v>
      </c>
      <c r="C132" s="320" t="s">
        <v>8</v>
      </c>
      <c r="D132" s="74" t="s">
        <v>134</v>
      </c>
      <c r="E132" s="93">
        <v>16</v>
      </c>
      <c r="F132" s="73">
        <v>4</v>
      </c>
      <c r="G132" s="71">
        <f t="shared" si="55"/>
        <v>0.25</v>
      </c>
      <c r="H132" s="73">
        <v>12</v>
      </c>
      <c r="I132" s="71">
        <f t="shared" si="56"/>
        <v>0.75</v>
      </c>
      <c r="J132" s="93">
        <v>85</v>
      </c>
      <c r="K132" s="73">
        <v>16</v>
      </c>
      <c r="L132" s="71">
        <f t="shared" si="57"/>
        <v>0.18823529411764706</v>
      </c>
      <c r="M132" s="73">
        <v>69</v>
      </c>
      <c r="N132" s="71">
        <f t="shared" si="58"/>
        <v>0.81176470588235294</v>
      </c>
      <c r="O132" s="93">
        <v>10099</v>
      </c>
      <c r="P132" s="73">
        <v>3800</v>
      </c>
      <c r="Q132" s="71">
        <f t="shared" si="59"/>
        <v>0.37627487870086146</v>
      </c>
      <c r="R132" s="73">
        <v>6299</v>
      </c>
      <c r="S132" s="71">
        <f t="shared" si="60"/>
        <v>0.62372512129913849</v>
      </c>
      <c r="T132" s="93">
        <v>7983</v>
      </c>
      <c r="U132" s="73">
        <v>2903</v>
      </c>
      <c r="V132" s="71">
        <f t="shared" si="61"/>
        <v>0.36364775147187772</v>
      </c>
      <c r="W132" s="73">
        <v>5080</v>
      </c>
      <c r="X132" s="71">
        <f t="shared" si="62"/>
        <v>0.63635224852812222</v>
      </c>
      <c r="Y132" s="93">
        <v>4297</v>
      </c>
      <c r="Z132" s="73">
        <v>1374</v>
      </c>
      <c r="AA132" s="71">
        <f t="shared" si="63"/>
        <v>0.31975797067721667</v>
      </c>
      <c r="AB132" s="73">
        <v>2923</v>
      </c>
      <c r="AC132" s="71">
        <f t="shared" si="64"/>
        <v>0.68024202932278333</v>
      </c>
      <c r="AD132" s="93">
        <v>1756</v>
      </c>
      <c r="AE132" s="73">
        <v>400</v>
      </c>
      <c r="AF132" s="71">
        <f t="shared" si="65"/>
        <v>0.22779043280182232</v>
      </c>
      <c r="AG132" s="73">
        <v>1356</v>
      </c>
      <c r="AH132" s="71">
        <f t="shared" si="66"/>
        <v>0.77220956719817768</v>
      </c>
      <c r="AI132" s="93">
        <v>559</v>
      </c>
      <c r="AJ132" s="73">
        <v>61</v>
      </c>
      <c r="AK132" s="71">
        <f t="shared" si="67"/>
        <v>0.10912343470483005</v>
      </c>
      <c r="AL132" s="73">
        <v>498</v>
      </c>
      <c r="AM132" s="71">
        <f t="shared" si="68"/>
        <v>0.8908765652951699</v>
      </c>
      <c r="AN132" s="93">
        <f t="shared" si="69"/>
        <v>24795</v>
      </c>
      <c r="AO132" s="73">
        <f t="shared" si="84"/>
        <v>8558</v>
      </c>
      <c r="AP132" s="71">
        <f t="shared" si="70"/>
        <v>0.34515023190159305</v>
      </c>
      <c r="AQ132" s="72">
        <f t="shared" si="85"/>
        <v>16237</v>
      </c>
      <c r="AR132" s="71">
        <f t="shared" si="71"/>
        <v>0.65484976809840689</v>
      </c>
      <c r="AS132" s="90"/>
      <c r="AT132" s="263">
        <v>43</v>
      </c>
      <c r="AU132" s="320" t="s">
        <v>8</v>
      </c>
      <c r="AV132" s="11" t="s">
        <v>134</v>
      </c>
      <c r="AW132" s="204">
        <v>23037</v>
      </c>
      <c r="AX132" s="38">
        <v>7969</v>
      </c>
      <c r="AY132" s="84">
        <v>0.34592177800928942</v>
      </c>
      <c r="AZ132" s="38">
        <v>15068</v>
      </c>
      <c r="BA132" s="84">
        <v>0.65407822199071064</v>
      </c>
    </row>
    <row r="133" spans="2:53" s="12" customFormat="1" ht="13.5" customHeight="1">
      <c r="B133" s="264"/>
      <c r="C133" s="321"/>
      <c r="D133" s="64" t="s">
        <v>135</v>
      </c>
      <c r="E133" s="94">
        <v>8</v>
      </c>
      <c r="F133" s="63">
        <v>0</v>
      </c>
      <c r="G133" s="61">
        <f t="shared" si="55"/>
        <v>0</v>
      </c>
      <c r="H133" s="63">
        <v>8</v>
      </c>
      <c r="I133" s="61">
        <f t="shared" si="56"/>
        <v>1</v>
      </c>
      <c r="J133" s="94">
        <v>56</v>
      </c>
      <c r="K133" s="63">
        <v>0</v>
      </c>
      <c r="L133" s="61">
        <f t="shared" si="57"/>
        <v>0</v>
      </c>
      <c r="M133" s="63">
        <v>56</v>
      </c>
      <c r="N133" s="61">
        <f t="shared" si="58"/>
        <v>1</v>
      </c>
      <c r="O133" s="94">
        <v>5451</v>
      </c>
      <c r="P133" s="63">
        <v>119</v>
      </c>
      <c r="Q133" s="61">
        <f t="shared" si="59"/>
        <v>2.1830856723536966E-2</v>
      </c>
      <c r="R133" s="63">
        <v>5332</v>
      </c>
      <c r="S133" s="61">
        <f t="shared" si="60"/>
        <v>0.97816914327646298</v>
      </c>
      <c r="T133" s="94">
        <v>4167</v>
      </c>
      <c r="U133" s="63">
        <v>110</v>
      </c>
      <c r="V133" s="61">
        <f t="shared" si="61"/>
        <v>2.6397888168946483E-2</v>
      </c>
      <c r="W133" s="63">
        <v>4057</v>
      </c>
      <c r="X133" s="61">
        <f t="shared" si="62"/>
        <v>0.9736021118310535</v>
      </c>
      <c r="Y133" s="94">
        <v>2793</v>
      </c>
      <c r="Z133" s="63">
        <v>48</v>
      </c>
      <c r="AA133" s="61">
        <f t="shared" si="63"/>
        <v>1.7185821697099892E-2</v>
      </c>
      <c r="AB133" s="63">
        <v>2745</v>
      </c>
      <c r="AC133" s="61">
        <f t="shared" si="64"/>
        <v>0.98281417830290008</v>
      </c>
      <c r="AD133" s="94">
        <v>1497</v>
      </c>
      <c r="AE133" s="63">
        <v>17</v>
      </c>
      <c r="AF133" s="61">
        <f t="shared" si="65"/>
        <v>1.1356045424181697E-2</v>
      </c>
      <c r="AG133" s="63">
        <v>1480</v>
      </c>
      <c r="AH133" s="61">
        <f t="shared" si="66"/>
        <v>0.98864395457581833</v>
      </c>
      <c r="AI133" s="94">
        <v>655</v>
      </c>
      <c r="AJ133" s="63">
        <v>2</v>
      </c>
      <c r="AK133" s="61">
        <f t="shared" si="67"/>
        <v>3.0534351145038168E-3</v>
      </c>
      <c r="AL133" s="63">
        <v>653</v>
      </c>
      <c r="AM133" s="61">
        <f t="shared" si="68"/>
        <v>0.99694656488549616</v>
      </c>
      <c r="AN133" s="94">
        <f t="shared" si="69"/>
        <v>14627</v>
      </c>
      <c r="AO133" s="63">
        <f t="shared" si="84"/>
        <v>296</v>
      </c>
      <c r="AP133" s="61">
        <f t="shared" si="70"/>
        <v>2.0236548848020782E-2</v>
      </c>
      <c r="AQ133" s="62">
        <f t="shared" si="85"/>
        <v>14331</v>
      </c>
      <c r="AR133" s="61">
        <f t="shared" si="71"/>
        <v>0.97976345115197927</v>
      </c>
      <c r="AS133" s="90"/>
      <c r="AT133" s="264"/>
      <c r="AU133" s="321"/>
      <c r="AV133" s="11" t="s">
        <v>135</v>
      </c>
      <c r="AW133" s="204">
        <v>14058</v>
      </c>
      <c r="AX133" s="38">
        <v>351</v>
      </c>
      <c r="AY133" s="84">
        <v>2.496798975672215E-2</v>
      </c>
      <c r="AZ133" s="38">
        <v>13707</v>
      </c>
      <c r="BA133" s="84">
        <v>0.9750320102432779</v>
      </c>
    </row>
    <row r="134" spans="2:53" s="12" customFormat="1" ht="13.5" customHeight="1">
      <c r="B134" s="265"/>
      <c r="C134" s="322"/>
      <c r="D134" s="70" t="s">
        <v>67</v>
      </c>
      <c r="E134" s="95">
        <v>24</v>
      </c>
      <c r="F134" s="69">
        <v>4</v>
      </c>
      <c r="G134" s="13">
        <f t="shared" si="55"/>
        <v>0.16666666666666666</v>
      </c>
      <c r="H134" s="69">
        <v>20</v>
      </c>
      <c r="I134" s="13">
        <f t="shared" si="56"/>
        <v>0.83333333333333337</v>
      </c>
      <c r="J134" s="95">
        <v>141</v>
      </c>
      <c r="K134" s="69">
        <v>16</v>
      </c>
      <c r="L134" s="13">
        <f t="shared" si="57"/>
        <v>0.11347517730496454</v>
      </c>
      <c r="M134" s="69">
        <v>125</v>
      </c>
      <c r="N134" s="13">
        <f t="shared" si="58"/>
        <v>0.88652482269503541</v>
      </c>
      <c r="O134" s="95">
        <v>15550</v>
      </c>
      <c r="P134" s="69">
        <v>3919</v>
      </c>
      <c r="Q134" s="13">
        <f t="shared" si="59"/>
        <v>0.25202572347266883</v>
      </c>
      <c r="R134" s="69">
        <v>11631</v>
      </c>
      <c r="S134" s="13">
        <f t="shared" si="60"/>
        <v>0.74797427652733117</v>
      </c>
      <c r="T134" s="95">
        <v>12150</v>
      </c>
      <c r="U134" s="69">
        <v>3013</v>
      </c>
      <c r="V134" s="13">
        <f t="shared" si="61"/>
        <v>0.24798353909465021</v>
      </c>
      <c r="W134" s="69">
        <v>9137</v>
      </c>
      <c r="X134" s="13">
        <f t="shared" si="62"/>
        <v>0.75201646090534979</v>
      </c>
      <c r="Y134" s="95">
        <v>7090</v>
      </c>
      <c r="Z134" s="69">
        <v>1422</v>
      </c>
      <c r="AA134" s="13">
        <f t="shared" si="63"/>
        <v>0.20056417489421721</v>
      </c>
      <c r="AB134" s="69">
        <v>5668</v>
      </c>
      <c r="AC134" s="13">
        <f t="shared" si="64"/>
        <v>0.79943582510578282</v>
      </c>
      <c r="AD134" s="95">
        <v>3253</v>
      </c>
      <c r="AE134" s="69">
        <v>417</v>
      </c>
      <c r="AF134" s="13">
        <f t="shared" si="65"/>
        <v>0.12818936366430986</v>
      </c>
      <c r="AG134" s="69">
        <v>2836</v>
      </c>
      <c r="AH134" s="13">
        <f t="shared" si="66"/>
        <v>0.87181063633569011</v>
      </c>
      <c r="AI134" s="95">
        <v>1214</v>
      </c>
      <c r="AJ134" s="69">
        <v>63</v>
      </c>
      <c r="AK134" s="13">
        <f t="shared" si="67"/>
        <v>5.1894563426688634E-2</v>
      </c>
      <c r="AL134" s="69">
        <v>1151</v>
      </c>
      <c r="AM134" s="13">
        <f t="shared" si="68"/>
        <v>0.94810543657331137</v>
      </c>
      <c r="AN134" s="95">
        <f t="shared" si="69"/>
        <v>39422</v>
      </c>
      <c r="AO134" s="69">
        <f t="shared" si="84"/>
        <v>8854</v>
      </c>
      <c r="AP134" s="13">
        <f t="shared" si="70"/>
        <v>0.22459540358175639</v>
      </c>
      <c r="AQ134" s="33">
        <f t="shared" si="85"/>
        <v>30568</v>
      </c>
      <c r="AR134" s="13">
        <f t="shared" si="71"/>
        <v>0.77540459641824366</v>
      </c>
      <c r="AS134" s="90"/>
      <c r="AT134" s="265"/>
      <c r="AU134" s="322"/>
      <c r="AV134" s="147" t="s">
        <v>67</v>
      </c>
      <c r="AW134" s="204">
        <v>37095</v>
      </c>
      <c r="AX134" s="38">
        <v>8320</v>
      </c>
      <c r="AY134" s="84">
        <v>0.22428898773419598</v>
      </c>
      <c r="AZ134" s="38">
        <v>28775</v>
      </c>
      <c r="BA134" s="84">
        <v>0.77571101226580397</v>
      </c>
    </row>
    <row r="135" spans="2:53" s="12" customFormat="1" ht="13.5" customHeight="1">
      <c r="B135" s="263">
        <v>44</v>
      </c>
      <c r="C135" s="320" t="s">
        <v>18</v>
      </c>
      <c r="D135" s="74" t="s">
        <v>134</v>
      </c>
      <c r="E135" s="93">
        <v>7</v>
      </c>
      <c r="F135" s="73">
        <v>2</v>
      </c>
      <c r="G135" s="71">
        <f t="shared" ref="G135:G198" si="86">IFERROR(F135/E135,"-")</f>
        <v>0.2857142857142857</v>
      </c>
      <c r="H135" s="73">
        <v>5</v>
      </c>
      <c r="I135" s="71">
        <f t="shared" ref="I135:I198" si="87">IFERROR(H135/E135,"-")</f>
        <v>0.7142857142857143</v>
      </c>
      <c r="J135" s="93">
        <v>37</v>
      </c>
      <c r="K135" s="73">
        <v>9</v>
      </c>
      <c r="L135" s="71">
        <f t="shared" ref="L135:L198" si="88">IFERROR(K135/J135,"-")</f>
        <v>0.24324324324324326</v>
      </c>
      <c r="M135" s="73">
        <v>28</v>
      </c>
      <c r="N135" s="71">
        <f t="shared" ref="N135:N198" si="89">IFERROR(M135/J135,"-")</f>
        <v>0.7567567567567568</v>
      </c>
      <c r="O135" s="93">
        <v>9628</v>
      </c>
      <c r="P135" s="73">
        <v>3100</v>
      </c>
      <c r="Q135" s="71">
        <f t="shared" ref="Q135:Q198" si="90">IFERROR(P135/O135,"-")</f>
        <v>0.3219775654341504</v>
      </c>
      <c r="R135" s="73">
        <v>6528</v>
      </c>
      <c r="S135" s="71">
        <f t="shared" ref="S135:S198" si="91">IFERROR(R135/O135,"-")</f>
        <v>0.67802243456584965</v>
      </c>
      <c r="T135" s="93">
        <v>8672</v>
      </c>
      <c r="U135" s="73">
        <v>2675</v>
      </c>
      <c r="V135" s="71">
        <f t="shared" ref="V135:V198" si="92">IFERROR(U135/T135,"-")</f>
        <v>0.30846402214022139</v>
      </c>
      <c r="W135" s="73">
        <v>5997</v>
      </c>
      <c r="X135" s="71">
        <f t="shared" ref="X135:X198" si="93">IFERROR(W135/T135,"-")</f>
        <v>0.69153597785977861</v>
      </c>
      <c r="Y135" s="93">
        <v>4696</v>
      </c>
      <c r="Z135" s="73">
        <v>1244</v>
      </c>
      <c r="AA135" s="71">
        <f t="shared" ref="AA135:AA198" si="94">IFERROR(Z135/Y135,"-")</f>
        <v>0.26490630323679726</v>
      </c>
      <c r="AB135" s="73">
        <v>3452</v>
      </c>
      <c r="AC135" s="71">
        <f t="shared" ref="AC135:AC198" si="95">IFERROR(AB135/Y135,"-")</f>
        <v>0.73509369676320269</v>
      </c>
      <c r="AD135" s="93">
        <v>1790</v>
      </c>
      <c r="AE135" s="73">
        <v>352</v>
      </c>
      <c r="AF135" s="71">
        <f t="shared" ref="AF135:AF198" si="96">IFERROR(AE135/AD135,"-")</f>
        <v>0.19664804469273742</v>
      </c>
      <c r="AG135" s="73">
        <v>1438</v>
      </c>
      <c r="AH135" s="71">
        <f t="shared" ref="AH135:AH198" si="97">IFERROR(AG135/AD135,"-")</f>
        <v>0.80335195530726256</v>
      </c>
      <c r="AI135" s="93">
        <v>482</v>
      </c>
      <c r="AJ135" s="73">
        <v>43</v>
      </c>
      <c r="AK135" s="71">
        <f t="shared" ref="AK135:AK198" si="98">IFERROR(AJ135/AI135,"-")</f>
        <v>8.9211618257261413E-2</v>
      </c>
      <c r="AL135" s="73">
        <v>439</v>
      </c>
      <c r="AM135" s="71">
        <f t="shared" ref="AM135:AM198" si="99">IFERROR(AL135/AI135,"-")</f>
        <v>0.91078838174273857</v>
      </c>
      <c r="AN135" s="93">
        <f t="shared" ref="AN135:AN198" si="100">SUM(E135,J135,O135,T135,Y135,AD135,AI135)</f>
        <v>25312</v>
      </c>
      <c r="AO135" s="73">
        <f t="shared" si="84"/>
        <v>7425</v>
      </c>
      <c r="AP135" s="71">
        <f t="shared" ref="AP135:AP198" si="101">IFERROR(AO135/AN135,"-")</f>
        <v>0.2933391276864728</v>
      </c>
      <c r="AQ135" s="72">
        <f t="shared" si="85"/>
        <v>17887</v>
      </c>
      <c r="AR135" s="71">
        <f t="shared" ref="AR135:AR198" si="102">IFERROR(AQ135/AN135,"-")</f>
        <v>0.70666087231352714</v>
      </c>
      <c r="AS135" s="90"/>
      <c r="AT135" s="263">
        <v>44</v>
      </c>
      <c r="AU135" s="320" t="s">
        <v>18</v>
      </c>
      <c r="AV135" s="11" t="s">
        <v>134</v>
      </c>
      <c r="AW135" s="204">
        <v>23885</v>
      </c>
      <c r="AX135" s="38">
        <v>6778</v>
      </c>
      <c r="AY135" s="84">
        <v>0.2837764287209546</v>
      </c>
      <c r="AZ135" s="38">
        <v>17107</v>
      </c>
      <c r="BA135" s="84">
        <v>0.71622357127904546</v>
      </c>
    </row>
    <row r="136" spans="2:53" s="12" customFormat="1" ht="13.5" customHeight="1">
      <c r="B136" s="264"/>
      <c r="C136" s="321"/>
      <c r="D136" s="64" t="s">
        <v>135</v>
      </c>
      <c r="E136" s="94">
        <v>6</v>
      </c>
      <c r="F136" s="63">
        <v>0</v>
      </c>
      <c r="G136" s="61">
        <f t="shared" si="86"/>
        <v>0</v>
      </c>
      <c r="H136" s="63">
        <v>6</v>
      </c>
      <c r="I136" s="61">
        <f t="shared" si="87"/>
        <v>1</v>
      </c>
      <c r="J136" s="94">
        <v>23</v>
      </c>
      <c r="K136" s="63">
        <v>0</v>
      </c>
      <c r="L136" s="61">
        <f t="shared" si="88"/>
        <v>0</v>
      </c>
      <c r="M136" s="63">
        <v>23</v>
      </c>
      <c r="N136" s="61">
        <f t="shared" si="89"/>
        <v>1</v>
      </c>
      <c r="O136" s="94">
        <v>6133</v>
      </c>
      <c r="P136" s="63">
        <v>145</v>
      </c>
      <c r="Q136" s="61">
        <f t="shared" si="90"/>
        <v>2.3642589271156041E-2</v>
      </c>
      <c r="R136" s="63">
        <v>5988</v>
      </c>
      <c r="S136" s="61">
        <f t="shared" si="91"/>
        <v>0.97635741072884397</v>
      </c>
      <c r="T136" s="94">
        <v>5140</v>
      </c>
      <c r="U136" s="63">
        <v>113</v>
      </c>
      <c r="V136" s="61">
        <f t="shared" si="92"/>
        <v>2.1984435797665371E-2</v>
      </c>
      <c r="W136" s="63">
        <v>5027</v>
      </c>
      <c r="X136" s="61">
        <f t="shared" si="93"/>
        <v>0.9780155642023346</v>
      </c>
      <c r="Y136" s="94">
        <v>3297</v>
      </c>
      <c r="Z136" s="63">
        <v>56</v>
      </c>
      <c r="AA136" s="61">
        <f t="shared" si="94"/>
        <v>1.6985138004246284E-2</v>
      </c>
      <c r="AB136" s="63">
        <v>3241</v>
      </c>
      <c r="AC136" s="61">
        <f t="shared" si="95"/>
        <v>0.98301486199575372</v>
      </c>
      <c r="AD136" s="94">
        <v>1732</v>
      </c>
      <c r="AE136" s="63">
        <v>25</v>
      </c>
      <c r="AF136" s="61">
        <f t="shared" si="96"/>
        <v>1.4434180138568129E-2</v>
      </c>
      <c r="AG136" s="63">
        <v>1707</v>
      </c>
      <c r="AH136" s="61">
        <f t="shared" si="97"/>
        <v>0.98556581986143188</v>
      </c>
      <c r="AI136" s="94">
        <v>674</v>
      </c>
      <c r="AJ136" s="63">
        <v>6</v>
      </c>
      <c r="AK136" s="61">
        <f t="shared" si="98"/>
        <v>8.9020771513353119E-3</v>
      </c>
      <c r="AL136" s="63">
        <v>668</v>
      </c>
      <c r="AM136" s="61">
        <f t="shared" si="99"/>
        <v>0.99109792284866471</v>
      </c>
      <c r="AN136" s="94">
        <f t="shared" si="100"/>
        <v>17005</v>
      </c>
      <c r="AO136" s="63">
        <f t="shared" si="84"/>
        <v>345</v>
      </c>
      <c r="AP136" s="61">
        <f t="shared" si="101"/>
        <v>2.0288150543957658E-2</v>
      </c>
      <c r="AQ136" s="62">
        <f t="shared" si="85"/>
        <v>16660</v>
      </c>
      <c r="AR136" s="61">
        <f t="shared" si="102"/>
        <v>0.97971184945604239</v>
      </c>
      <c r="AS136" s="90"/>
      <c r="AT136" s="264"/>
      <c r="AU136" s="321"/>
      <c r="AV136" s="11" t="s">
        <v>135</v>
      </c>
      <c r="AW136" s="204">
        <v>16409</v>
      </c>
      <c r="AX136" s="38">
        <v>344</v>
      </c>
      <c r="AY136" s="84">
        <v>2.0964105064293984E-2</v>
      </c>
      <c r="AZ136" s="38">
        <v>16065</v>
      </c>
      <c r="BA136" s="84">
        <v>0.97903589493570597</v>
      </c>
    </row>
    <row r="137" spans="2:53" s="12" customFormat="1" ht="13.5" customHeight="1">
      <c r="B137" s="265"/>
      <c r="C137" s="322"/>
      <c r="D137" s="70" t="s">
        <v>67</v>
      </c>
      <c r="E137" s="95">
        <v>13</v>
      </c>
      <c r="F137" s="69">
        <v>2</v>
      </c>
      <c r="G137" s="13">
        <f t="shared" si="86"/>
        <v>0.15384615384615385</v>
      </c>
      <c r="H137" s="69">
        <v>11</v>
      </c>
      <c r="I137" s="13">
        <f t="shared" si="87"/>
        <v>0.84615384615384615</v>
      </c>
      <c r="J137" s="95">
        <v>60</v>
      </c>
      <c r="K137" s="69">
        <v>9</v>
      </c>
      <c r="L137" s="13">
        <f t="shared" si="88"/>
        <v>0.15</v>
      </c>
      <c r="M137" s="69">
        <v>51</v>
      </c>
      <c r="N137" s="13">
        <f t="shared" si="89"/>
        <v>0.85</v>
      </c>
      <c r="O137" s="95">
        <v>15761</v>
      </c>
      <c r="P137" s="69">
        <v>3245</v>
      </c>
      <c r="Q137" s="13">
        <f t="shared" si="90"/>
        <v>0.20588795127212739</v>
      </c>
      <c r="R137" s="69">
        <v>12516</v>
      </c>
      <c r="S137" s="13">
        <f t="shared" si="91"/>
        <v>0.79411204872787255</v>
      </c>
      <c r="T137" s="95">
        <v>13812</v>
      </c>
      <c r="U137" s="69">
        <v>2788</v>
      </c>
      <c r="V137" s="13">
        <f t="shared" si="92"/>
        <v>0.20185346075876051</v>
      </c>
      <c r="W137" s="69">
        <v>11024</v>
      </c>
      <c r="X137" s="13">
        <f t="shared" si="93"/>
        <v>0.79814653924123946</v>
      </c>
      <c r="Y137" s="95">
        <v>7993</v>
      </c>
      <c r="Z137" s="69">
        <v>1300</v>
      </c>
      <c r="AA137" s="13">
        <f t="shared" si="94"/>
        <v>0.16264231202302015</v>
      </c>
      <c r="AB137" s="69">
        <v>6693</v>
      </c>
      <c r="AC137" s="13">
        <f t="shared" si="95"/>
        <v>0.83735768797697985</v>
      </c>
      <c r="AD137" s="95">
        <v>3522</v>
      </c>
      <c r="AE137" s="69">
        <v>377</v>
      </c>
      <c r="AF137" s="13">
        <f t="shared" si="96"/>
        <v>0.10704145371947757</v>
      </c>
      <c r="AG137" s="69">
        <v>3145</v>
      </c>
      <c r="AH137" s="13">
        <f t="shared" si="97"/>
        <v>0.8929585462805224</v>
      </c>
      <c r="AI137" s="95">
        <v>1156</v>
      </c>
      <c r="AJ137" s="69">
        <v>49</v>
      </c>
      <c r="AK137" s="13">
        <f t="shared" si="98"/>
        <v>4.2387543252595153E-2</v>
      </c>
      <c r="AL137" s="69">
        <v>1107</v>
      </c>
      <c r="AM137" s="13">
        <f t="shared" si="99"/>
        <v>0.95761245674740481</v>
      </c>
      <c r="AN137" s="95">
        <f t="shared" si="100"/>
        <v>42317</v>
      </c>
      <c r="AO137" s="69">
        <f t="shared" si="84"/>
        <v>7770</v>
      </c>
      <c r="AP137" s="13">
        <f t="shared" si="101"/>
        <v>0.18361415034147033</v>
      </c>
      <c r="AQ137" s="33">
        <f t="shared" si="85"/>
        <v>34547</v>
      </c>
      <c r="AR137" s="13">
        <f t="shared" si="102"/>
        <v>0.81638584965852967</v>
      </c>
      <c r="AS137" s="90"/>
      <c r="AT137" s="265"/>
      <c r="AU137" s="322"/>
      <c r="AV137" s="147" t="s">
        <v>67</v>
      </c>
      <c r="AW137" s="204">
        <v>40294</v>
      </c>
      <c r="AX137" s="38">
        <v>7122</v>
      </c>
      <c r="AY137" s="84">
        <v>0.17675088102447015</v>
      </c>
      <c r="AZ137" s="38">
        <v>33172</v>
      </c>
      <c r="BA137" s="84">
        <v>0.82324911897552988</v>
      </c>
    </row>
    <row r="138" spans="2:53" s="12" customFormat="1" ht="13.5" customHeight="1">
      <c r="B138" s="263">
        <v>45</v>
      </c>
      <c r="C138" s="320" t="s">
        <v>41</v>
      </c>
      <c r="D138" s="74" t="s">
        <v>134</v>
      </c>
      <c r="E138" s="93">
        <v>22</v>
      </c>
      <c r="F138" s="73">
        <v>2</v>
      </c>
      <c r="G138" s="71">
        <f t="shared" si="86"/>
        <v>9.0909090909090912E-2</v>
      </c>
      <c r="H138" s="73">
        <v>20</v>
      </c>
      <c r="I138" s="71">
        <f t="shared" si="87"/>
        <v>0.90909090909090906</v>
      </c>
      <c r="J138" s="93">
        <v>66</v>
      </c>
      <c r="K138" s="73">
        <v>8</v>
      </c>
      <c r="L138" s="71">
        <f t="shared" si="88"/>
        <v>0.12121212121212122</v>
      </c>
      <c r="M138" s="73">
        <v>58</v>
      </c>
      <c r="N138" s="71">
        <f t="shared" si="89"/>
        <v>0.87878787878787878</v>
      </c>
      <c r="O138" s="93">
        <v>3025</v>
      </c>
      <c r="P138" s="73">
        <v>821</v>
      </c>
      <c r="Q138" s="71">
        <f t="shared" si="90"/>
        <v>0.27140495867768594</v>
      </c>
      <c r="R138" s="73">
        <v>2204</v>
      </c>
      <c r="S138" s="71">
        <f t="shared" si="91"/>
        <v>0.72859504132231401</v>
      </c>
      <c r="T138" s="93">
        <v>2552</v>
      </c>
      <c r="U138" s="73">
        <v>638</v>
      </c>
      <c r="V138" s="71">
        <f t="shared" si="92"/>
        <v>0.25</v>
      </c>
      <c r="W138" s="73">
        <v>1914</v>
      </c>
      <c r="X138" s="71">
        <f t="shared" si="93"/>
        <v>0.75</v>
      </c>
      <c r="Y138" s="93">
        <v>1499</v>
      </c>
      <c r="Z138" s="73">
        <v>331</v>
      </c>
      <c r="AA138" s="71">
        <f t="shared" si="94"/>
        <v>0.22081387591727819</v>
      </c>
      <c r="AB138" s="73">
        <v>1168</v>
      </c>
      <c r="AC138" s="71">
        <f t="shared" si="95"/>
        <v>0.77918612408272181</v>
      </c>
      <c r="AD138" s="93">
        <v>562</v>
      </c>
      <c r="AE138" s="73">
        <v>81</v>
      </c>
      <c r="AF138" s="71">
        <f t="shared" si="96"/>
        <v>0.14412811387900357</v>
      </c>
      <c r="AG138" s="73">
        <v>481</v>
      </c>
      <c r="AH138" s="71">
        <f t="shared" si="97"/>
        <v>0.85587188612099641</v>
      </c>
      <c r="AI138" s="93">
        <v>146</v>
      </c>
      <c r="AJ138" s="73">
        <v>8</v>
      </c>
      <c r="AK138" s="71">
        <f t="shared" si="98"/>
        <v>5.4794520547945202E-2</v>
      </c>
      <c r="AL138" s="73">
        <v>138</v>
      </c>
      <c r="AM138" s="71">
        <f t="shared" si="99"/>
        <v>0.9452054794520548</v>
      </c>
      <c r="AN138" s="93">
        <f t="shared" si="100"/>
        <v>7872</v>
      </c>
      <c r="AO138" s="73">
        <f t="shared" si="84"/>
        <v>1889</v>
      </c>
      <c r="AP138" s="71">
        <f t="shared" si="101"/>
        <v>0.23996443089430894</v>
      </c>
      <c r="AQ138" s="72">
        <f t="shared" si="85"/>
        <v>5983</v>
      </c>
      <c r="AR138" s="71">
        <f t="shared" si="102"/>
        <v>0.76003556910569103</v>
      </c>
      <c r="AS138" s="90"/>
      <c r="AT138" s="263">
        <v>45</v>
      </c>
      <c r="AU138" s="320" t="s">
        <v>41</v>
      </c>
      <c r="AV138" s="11" t="s">
        <v>134</v>
      </c>
      <c r="AW138" s="204">
        <v>7456</v>
      </c>
      <c r="AX138" s="38">
        <v>1801</v>
      </c>
      <c r="AY138" s="84">
        <v>0.24155042918454936</v>
      </c>
      <c r="AZ138" s="38">
        <v>5655</v>
      </c>
      <c r="BA138" s="84">
        <v>0.75844957081545061</v>
      </c>
    </row>
    <row r="139" spans="2:53" s="12" customFormat="1" ht="13.5" customHeight="1">
      <c r="B139" s="264"/>
      <c r="C139" s="321"/>
      <c r="D139" s="64" t="s">
        <v>135</v>
      </c>
      <c r="E139" s="94">
        <v>25</v>
      </c>
      <c r="F139" s="63">
        <v>0</v>
      </c>
      <c r="G139" s="61">
        <f t="shared" si="86"/>
        <v>0</v>
      </c>
      <c r="H139" s="63">
        <v>25</v>
      </c>
      <c r="I139" s="61">
        <f t="shared" si="87"/>
        <v>1</v>
      </c>
      <c r="J139" s="94">
        <v>45</v>
      </c>
      <c r="K139" s="63">
        <v>0</v>
      </c>
      <c r="L139" s="61">
        <f t="shared" si="88"/>
        <v>0</v>
      </c>
      <c r="M139" s="63">
        <v>45</v>
      </c>
      <c r="N139" s="61">
        <f t="shared" si="89"/>
        <v>1</v>
      </c>
      <c r="O139" s="94">
        <v>2380</v>
      </c>
      <c r="P139" s="63">
        <v>30</v>
      </c>
      <c r="Q139" s="61">
        <f t="shared" si="90"/>
        <v>1.2605042016806723E-2</v>
      </c>
      <c r="R139" s="63">
        <v>2350</v>
      </c>
      <c r="S139" s="61">
        <f t="shared" si="91"/>
        <v>0.98739495798319332</v>
      </c>
      <c r="T139" s="94">
        <v>1889</v>
      </c>
      <c r="U139" s="63">
        <v>23</v>
      </c>
      <c r="V139" s="61">
        <f t="shared" si="92"/>
        <v>1.2175754367390153E-2</v>
      </c>
      <c r="W139" s="63">
        <v>1866</v>
      </c>
      <c r="X139" s="61">
        <f t="shared" si="93"/>
        <v>0.98782424563260984</v>
      </c>
      <c r="Y139" s="94">
        <v>1340</v>
      </c>
      <c r="Z139" s="63">
        <v>14</v>
      </c>
      <c r="AA139" s="61">
        <f t="shared" si="94"/>
        <v>1.0447761194029851E-2</v>
      </c>
      <c r="AB139" s="63">
        <v>1326</v>
      </c>
      <c r="AC139" s="61">
        <f t="shared" si="95"/>
        <v>0.9895522388059701</v>
      </c>
      <c r="AD139" s="94">
        <v>707</v>
      </c>
      <c r="AE139" s="63">
        <v>5</v>
      </c>
      <c r="AF139" s="61">
        <f t="shared" si="96"/>
        <v>7.0721357850070717E-3</v>
      </c>
      <c r="AG139" s="63">
        <v>702</v>
      </c>
      <c r="AH139" s="61">
        <f t="shared" si="97"/>
        <v>0.99292786421499291</v>
      </c>
      <c r="AI139" s="94">
        <v>271</v>
      </c>
      <c r="AJ139" s="63">
        <v>2</v>
      </c>
      <c r="AK139" s="61">
        <f t="shared" si="98"/>
        <v>7.3800738007380072E-3</v>
      </c>
      <c r="AL139" s="63">
        <v>269</v>
      </c>
      <c r="AM139" s="61">
        <f t="shared" si="99"/>
        <v>0.99261992619926198</v>
      </c>
      <c r="AN139" s="94">
        <f t="shared" si="100"/>
        <v>6657</v>
      </c>
      <c r="AO139" s="63">
        <f t="shared" si="84"/>
        <v>74</v>
      </c>
      <c r="AP139" s="61">
        <f t="shared" si="101"/>
        <v>1.1116118371638877E-2</v>
      </c>
      <c r="AQ139" s="62">
        <f t="shared" si="85"/>
        <v>6583</v>
      </c>
      <c r="AR139" s="61">
        <f t="shared" si="102"/>
        <v>0.98888388162836116</v>
      </c>
      <c r="AS139" s="90"/>
      <c r="AT139" s="264"/>
      <c r="AU139" s="321"/>
      <c r="AV139" s="11" t="s">
        <v>135</v>
      </c>
      <c r="AW139" s="204">
        <v>6360</v>
      </c>
      <c r="AX139" s="38">
        <v>61</v>
      </c>
      <c r="AY139" s="84">
        <v>9.5911949685534587E-3</v>
      </c>
      <c r="AZ139" s="38">
        <v>6299</v>
      </c>
      <c r="BA139" s="84">
        <v>0.99040880503144657</v>
      </c>
    </row>
    <row r="140" spans="2:53" s="12" customFormat="1" ht="13.5" customHeight="1">
      <c r="B140" s="265"/>
      <c r="C140" s="322"/>
      <c r="D140" s="70" t="s">
        <v>67</v>
      </c>
      <c r="E140" s="95">
        <v>47</v>
      </c>
      <c r="F140" s="69">
        <v>2</v>
      </c>
      <c r="G140" s="13">
        <f t="shared" si="86"/>
        <v>4.2553191489361701E-2</v>
      </c>
      <c r="H140" s="69">
        <v>45</v>
      </c>
      <c r="I140" s="13">
        <f t="shared" si="87"/>
        <v>0.95744680851063835</v>
      </c>
      <c r="J140" s="95">
        <v>111</v>
      </c>
      <c r="K140" s="69">
        <v>8</v>
      </c>
      <c r="L140" s="13">
        <f t="shared" si="88"/>
        <v>7.2072072072072071E-2</v>
      </c>
      <c r="M140" s="69">
        <v>103</v>
      </c>
      <c r="N140" s="13">
        <f t="shared" si="89"/>
        <v>0.92792792792792789</v>
      </c>
      <c r="O140" s="95">
        <v>5405</v>
      </c>
      <c r="P140" s="69">
        <v>851</v>
      </c>
      <c r="Q140" s="13">
        <f t="shared" si="90"/>
        <v>0.1574468085106383</v>
      </c>
      <c r="R140" s="69">
        <v>4554</v>
      </c>
      <c r="S140" s="13">
        <f t="shared" si="91"/>
        <v>0.8425531914893617</v>
      </c>
      <c r="T140" s="95">
        <v>4441</v>
      </c>
      <c r="U140" s="69">
        <v>661</v>
      </c>
      <c r="V140" s="13">
        <f t="shared" si="92"/>
        <v>0.14884035127223599</v>
      </c>
      <c r="W140" s="69">
        <v>3780</v>
      </c>
      <c r="X140" s="13">
        <f t="shared" si="93"/>
        <v>0.85115964872776406</v>
      </c>
      <c r="Y140" s="95">
        <v>2839</v>
      </c>
      <c r="Z140" s="69">
        <v>345</v>
      </c>
      <c r="AA140" s="13">
        <f t="shared" si="94"/>
        <v>0.12152166255723847</v>
      </c>
      <c r="AB140" s="69">
        <v>2494</v>
      </c>
      <c r="AC140" s="13">
        <f t="shared" si="95"/>
        <v>0.87847833744276149</v>
      </c>
      <c r="AD140" s="95">
        <v>1269</v>
      </c>
      <c r="AE140" s="69">
        <v>86</v>
      </c>
      <c r="AF140" s="13">
        <f t="shared" si="96"/>
        <v>6.77698975571316E-2</v>
      </c>
      <c r="AG140" s="69">
        <v>1183</v>
      </c>
      <c r="AH140" s="13">
        <f t="shared" si="97"/>
        <v>0.93223010244286841</v>
      </c>
      <c r="AI140" s="95">
        <v>417</v>
      </c>
      <c r="AJ140" s="69">
        <v>10</v>
      </c>
      <c r="AK140" s="13">
        <f t="shared" si="98"/>
        <v>2.3980815347721823E-2</v>
      </c>
      <c r="AL140" s="69">
        <v>407</v>
      </c>
      <c r="AM140" s="13">
        <f t="shared" si="99"/>
        <v>0.97601918465227822</v>
      </c>
      <c r="AN140" s="95">
        <f t="shared" si="100"/>
        <v>14529</v>
      </c>
      <c r="AO140" s="69">
        <f t="shared" si="84"/>
        <v>1963</v>
      </c>
      <c r="AP140" s="13">
        <f t="shared" si="101"/>
        <v>0.13510909216050657</v>
      </c>
      <c r="AQ140" s="33">
        <f t="shared" si="85"/>
        <v>12566</v>
      </c>
      <c r="AR140" s="13">
        <f t="shared" si="102"/>
        <v>0.86489090783949341</v>
      </c>
      <c r="AS140" s="90"/>
      <c r="AT140" s="265"/>
      <c r="AU140" s="322"/>
      <c r="AV140" s="147" t="s">
        <v>67</v>
      </c>
      <c r="AW140" s="204">
        <v>13816</v>
      </c>
      <c r="AX140" s="38">
        <v>1862</v>
      </c>
      <c r="AY140" s="84">
        <v>0.13477127967573826</v>
      </c>
      <c r="AZ140" s="38">
        <v>11954</v>
      </c>
      <c r="BA140" s="84">
        <v>0.86522872032426168</v>
      </c>
    </row>
    <row r="141" spans="2:53" s="12" customFormat="1" ht="13.5" customHeight="1">
      <c r="B141" s="263">
        <v>46</v>
      </c>
      <c r="C141" s="320" t="s">
        <v>21</v>
      </c>
      <c r="D141" s="74" t="s">
        <v>134</v>
      </c>
      <c r="E141" s="93">
        <v>8</v>
      </c>
      <c r="F141" s="73">
        <v>0</v>
      </c>
      <c r="G141" s="71">
        <f t="shared" si="86"/>
        <v>0</v>
      </c>
      <c r="H141" s="73">
        <v>8</v>
      </c>
      <c r="I141" s="71">
        <f t="shared" si="87"/>
        <v>1</v>
      </c>
      <c r="J141" s="93">
        <v>60</v>
      </c>
      <c r="K141" s="73">
        <v>13</v>
      </c>
      <c r="L141" s="71">
        <f t="shared" si="88"/>
        <v>0.21666666666666667</v>
      </c>
      <c r="M141" s="73">
        <v>47</v>
      </c>
      <c r="N141" s="71">
        <f t="shared" si="89"/>
        <v>0.78333333333333333</v>
      </c>
      <c r="O141" s="93">
        <v>4470</v>
      </c>
      <c r="P141" s="73">
        <v>1135</v>
      </c>
      <c r="Q141" s="71">
        <f t="shared" si="90"/>
        <v>0.25391498881431768</v>
      </c>
      <c r="R141" s="73">
        <v>3335</v>
      </c>
      <c r="S141" s="71">
        <f t="shared" si="91"/>
        <v>0.74608501118568238</v>
      </c>
      <c r="T141" s="93">
        <v>3656</v>
      </c>
      <c r="U141" s="73">
        <v>894</v>
      </c>
      <c r="V141" s="71">
        <f t="shared" si="92"/>
        <v>0.24452954048140044</v>
      </c>
      <c r="W141" s="73">
        <v>2762</v>
      </c>
      <c r="X141" s="71">
        <f t="shared" si="93"/>
        <v>0.75547045951859959</v>
      </c>
      <c r="Y141" s="93">
        <v>2011</v>
      </c>
      <c r="Z141" s="73">
        <v>389</v>
      </c>
      <c r="AA141" s="71">
        <f t="shared" si="94"/>
        <v>0.19343610144206863</v>
      </c>
      <c r="AB141" s="73">
        <v>1622</v>
      </c>
      <c r="AC141" s="71">
        <f t="shared" si="95"/>
        <v>0.80656389855793142</v>
      </c>
      <c r="AD141" s="93">
        <v>837</v>
      </c>
      <c r="AE141" s="73">
        <v>116</v>
      </c>
      <c r="AF141" s="71">
        <f t="shared" si="96"/>
        <v>0.13859020310633213</v>
      </c>
      <c r="AG141" s="73">
        <v>721</v>
      </c>
      <c r="AH141" s="71">
        <f t="shared" si="97"/>
        <v>0.86140979689366781</v>
      </c>
      <c r="AI141" s="93">
        <v>270</v>
      </c>
      <c r="AJ141" s="73">
        <v>17</v>
      </c>
      <c r="AK141" s="71">
        <f t="shared" si="98"/>
        <v>6.2962962962962957E-2</v>
      </c>
      <c r="AL141" s="73">
        <v>253</v>
      </c>
      <c r="AM141" s="71">
        <f t="shared" si="99"/>
        <v>0.937037037037037</v>
      </c>
      <c r="AN141" s="93">
        <f t="shared" si="100"/>
        <v>11312</v>
      </c>
      <c r="AO141" s="73">
        <f t="shared" si="84"/>
        <v>2564</v>
      </c>
      <c r="AP141" s="71">
        <f t="shared" si="101"/>
        <v>0.22666195190947666</v>
      </c>
      <c r="AQ141" s="72">
        <f t="shared" si="85"/>
        <v>8748</v>
      </c>
      <c r="AR141" s="71">
        <f t="shared" si="102"/>
        <v>0.77333804809052331</v>
      </c>
      <c r="AS141" s="90"/>
      <c r="AT141" s="263">
        <v>46</v>
      </c>
      <c r="AU141" s="320" t="s">
        <v>21</v>
      </c>
      <c r="AV141" s="11" t="s">
        <v>134</v>
      </c>
      <c r="AW141" s="204">
        <v>10537</v>
      </c>
      <c r="AX141" s="38">
        <v>2331</v>
      </c>
      <c r="AY141" s="84">
        <v>0.22122046123184969</v>
      </c>
      <c r="AZ141" s="38">
        <v>8206</v>
      </c>
      <c r="BA141" s="84">
        <v>0.77877953876815031</v>
      </c>
    </row>
    <row r="142" spans="2:53" s="12" customFormat="1" ht="13.5" customHeight="1">
      <c r="B142" s="264"/>
      <c r="C142" s="321"/>
      <c r="D142" s="64" t="s">
        <v>135</v>
      </c>
      <c r="E142" s="94">
        <v>3</v>
      </c>
      <c r="F142" s="63">
        <v>0</v>
      </c>
      <c r="G142" s="61">
        <f t="shared" si="86"/>
        <v>0</v>
      </c>
      <c r="H142" s="63">
        <v>3</v>
      </c>
      <c r="I142" s="61">
        <f t="shared" si="87"/>
        <v>1</v>
      </c>
      <c r="J142" s="94">
        <v>35</v>
      </c>
      <c r="K142" s="63">
        <v>0</v>
      </c>
      <c r="L142" s="61">
        <f t="shared" si="88"/>
        <v>0</v>
      </c>
      <c r="M142" s="63">
        <v>35</v>
      </c>
      <c r="N142" s="61">
        <f t="shared" si="89"/>
        <v>1</v>
      </c>
      <c r="O142" s="94">
        <v>2712</v>
      </c>
      <c r="P142" s="63">
        <v>48</v>
      </c>
      <c r="Q142" s="61">
        <f t="shared" si="90"/>
        <v>1.7699115044247787E-2</v>
      </c>
      <c r="R142" s="63">
        <v>2664</v>
      </c>
      <c r="S142" s="61">
        <f t="shared" si="91"/>
        <v>0.98230088495575218</v>
      </c>
      <c r="T142" s="94">
        <v>2060</v>
      </c>
      <c r="U142" s="63">
        <v>25</v>
      </c>
      <c r="V142" s="61">
        <f t="shared" si="92"/>
        <v>1.2135922330097087E-2</v>
      </c>
      <c r="W142" s="63">
        <v>2035</v>
      </c>
      <c r="X142" s="61">
        <f t="shared" si="93"/>
        <v>0.98786407766990292</v>
      </c>
      <c r="Y142" s="94">
        <v>1517</v>
      </c>
      <c r="Z142" s="63">
        <v>11</v>
      </c>
      <c r="AA142" s="61">
        <f t="shared" si="94"/>
        <v>7.2511535926170073E-3</v>
      </c>
      <c r="AB142" s="63">
        <v>1506</v>
      </c>
      <c r="AC142" s="61">
        <f t="shared" si="95"/>
        <v>0.99274884640738303</v>
      </c>
      <c r="AD142" s="94">
        <v>849</v>
      </c>
      <c r="AE142" s="63">
        <v>4</v>
      </c>
      <c r="AF142" s="61">
        <f t="shared" si="96"/>
        <v>4.7114252061248524E-3</v>
      </c>
      <c r="AG142" s="63">
        <v>845</v>
      </c>
      <c r="AH142" s="61">
        <f t="shared" si="97"/>
        <v>0.99528857479387511</v>
      </c>
      <c r="AI142" s="94">
        <v>382</v>
      </c>
      <c r="AJ142" s="63">
        <v>1</v>
      </c>
      <c r="AK142" s="61">
        <f t="shared" si="98"/>
        <v>2.617801047120419E-3</v>
      </c>
      <c r="AL142" s="63">
        <v>381</v>
      </c>
      <c r="AM142" s="61">
        <f t="shared" si="99"/>
        <v>0.99738219895287961</v>
      </c>
      <c r="AN142" s="94">
        <f t="shared" si="100"/>
        <v>7558</v>
      </c>
      <c r="AO142" s="63">
        <f t="shared" si="84"/>
        <v>89</v>
      </c>
      <c r="AP142" s="61">
        <f t="shared" si="101"/>
        <v>1.1775602011114052E-2</v>
      </c>
      <c r="AQ142" s="62">
        <f t="shared" si="85"/>
        <v>7469</v>
      </c>
      <c r="AR142" s="61">
        <f t="shared" si="102"/>
        <v>0.98822439798888595</v>
      </c>
      <c r="AS142" s="90"/>
      <c r="AT142" s="264"/>
      <c r="AU142" s="321"/>
      <c r="AV142" s="11" t="s">
        <v>135</v>
      </c>
      <c r="AW142" s="204">
        <v>7273</v>
      </c>
      <c r="AX142" s="38">
        <v>77</v>
      </c>
      <c r="AY142" s="84">
        <v>1.0587102983638113E-2</v>
      </c>
      <c r="AZ142" s="38">
        <v>7196</v>
      </c>
      <c r="BA142" s="84">
        <v>0.98941289701636193</v>
      </c>
    </row>
    <row r="143" spans="2:53" s="12" customFormat="1" ht="13.5" customHeight="1">
      <c r="B143" s="265"/>
      <c r="C143" s="322"/>
      <c r="D143" s="70" t="s">
        <v>67</v>
      </c>
      <c r="E143" s="95">
        <v>11</v>
      </c>
      <c r="F143" s="69">
        <v>0</v>
      </c>
      <c r="G143" s="13">
        <f t="shared" si="86"/>
        <v>0</v>
      </c>
      <c r="H143" s="69">
        <v>11</v>
      </c>
      <c r="I143" s="13">
        <f t="shared" si="87"/>
        <v>1</v>
      </c>
      <c r="J143" s="95">
        <v>95</v>
      </c>
      <c r="K143" s="69">
        <v>13</v>
      </c>
      <c r="L143" s="13">
        <f t="shared" si="88"/>
        <v>0.1368421052631579</v>
      </c>
      <c r="M143" s="69">
        <v>82</v>
      </c>
      <c r="N143" s="13">
        <f t="shared" si="89"/>
        <v>0.86315789473684212</v>
      </c>
      <c r="O143" s="95">
        <v>7182</v>
      </c>
      <c r="P143" s="69">
        <v>1183</v>
      </c>
      <c r="Q143" s="13">
        <f t="shared" si="90"/>
        <v>0.16471734892787523</v>
      </c>
      <c r="R143" s="69">
        <v>5999</v>
      </c>
      <c r="S143" s="13">
        <f t="shared" si="91"/>
        <v>0.83528265107212474</v>
      </c>
      <c r="T143" s="95">
        <v>5716</v>
      </c>
      <c r="U143" s="69">
        <v>919</v>
      </c>
      <c r="V143" s="13">
        <f t="shared" si="92"/>
        <v>0.16077676696990903</v>
      </c>
      <c r="W143" s="69">
        <v>4797</v>
      </c>
      <c r="X143" s="13">
        <f t="shared" si="93"/>
        <v>0.83922323303009094</v>
      </c>
      <c r="Y143" s="95">
        <v>3528</v>
      </c>
      <c r="Z143" s="69">
        <v>400</v>
      </c>
      <c r="AA143" s="13">
        <f t="shared" si="94"/>
        <v>0.11337868480725624</v>
      </c>
      <c r="AB143" s="69">
        <v>3128</v>
      </c>
      <c r="AC143" s="13">
        <f t="shared" si="95"/>
        <v>0.88662131519274379</v>
      </c>
      <c r="AD143" s="95">
        <v>1686</v>
      </c>
      <c r="AE143" s="69">
        <v>120</v>
      </c>
      <c r="AF143" s="13">
        <f t="shared" si="96"/>
        <v>7.1174377224199295E-2</v>
      </c>
      <c r="AG143" s="69">
        <v>1566</v>
      </c>
      <c r="AH143" s="13">
        <f t="shared" si="97"/>
        <v>0.92882562277580072</v>
      </c>
      <c r="AI143" s="95">
        <v>652</v>
      </c>
      <c r="AJ143" s="69">
        <v>18</v>
      </c>
      <c r="AK143" s="13">
        <f t="shared" si="98"/>
        <v>2.7607361963190184E-2</v>
      </c>
      <c r="AL143" s="69">
        <v>634</v>
      </c>
      <c r="AM143" s="13">
        <f t="shared" si="99"/>
        <v>0.97239263803680986</v>
      </c>
      <c r="AN143" s="95">
        <f t="shared" si="100"/>
        <v>18870</v>
      </c>
      <c r="AO143" s="69">
        <f t="shared" si="84"/>
        <v>2653</v>
      </c>
      <c r="AP143" s="13">
        <f t="shared" si="101"/>
        <v>0.14059353471118177</v>
      </c>
      <c r="AQ143" s="33">
        <f t="shared" si="85"/>
        <v>16217</v>
      </c>
      <c r="AR143" s="13">
        <f t="shared" si="102"/>
        <v>0.85940646528881826</v>
      </c>
      <c r="AS143" s="90"/>
      <c r="AT143" s="265"/>
      <c r="AU143" s="322"/>
      <c r="AV143" s="147" t="s">
        <v>67</v>
      </c>
      <c r="AW143" s="204">
        <v>17810</v>
      </c>
      <c r="AX143" s="38">
        <v>2408</v>
      </c>
      <c r="AY143" s="84">
        <v>0.1352049410443571</v>
      </c>
      <c r="AZ143" s="38">
        <v>15402</v>
      </c>
      <c r="BA143" s="84">
        <v>0.8647950589556429</v>
      </c>
    </row>
    <row r="144" spans="2:53" s="12" customFormat="1" ht="13.5" customHeight="1">
      <c r="B144" s="263">
        <v>47</v>
      </c>
      <c r="C144" s="320" t="s">
        <v>13</v>
      </c>
      <c r="D144" s="74" t="s">
        <v>134</v>
      </c>
      <c r="E144" s="93">
        <v>7</v>
      </c>
      <c r="F144" s="73">
        <v>0</v>
      </c>
      <c r="G144" s="71">
        <f t="shared" si="86"/>
        <v>0</v>
      </c>
      <c r="H144" s="73">
        <v>7</v>
      </c>
      <c r="I144" s="71">
        <f t="shared" si="87"/>
        <v>1</v>
      </c>
      <c r="J144" s="93">
        <v>69</v>
      </c>
      <c r="K144" s="73">
        <v>18</v>
      </c>
      <c r="L144" s="71">
        <f t="shared" si="88"/>
        <v>0.2608695652173913</v>
      </c>
      <c r="M144" s="73">
        <v>51</v>
      </c>
      <c r="N144" s="71">
        <f t="shared" si="89"/>
        <v>0.73913043478260865</v>
      </c>
      <c r="O144" s="93">
        <v>9018</v>
      </c>
      <c r="P144" s="73">
        <v>2372</v>
      </c>
      <c r="Q144" s="71">
        <f t="shared" si="90"/>
        <v>0.26302949656243069</v>
      </c>
      <c r="R144" s="73">
        <v>6646</v>
      </c>
      <c r="S144" s="71">
        <f t="shared" si="91"/>
        <v>0.73697050343756931</v>
      </c>
      <c r="T144" s="93">
        <v>7943</v>
      </c>
      <c r="U144" s="73">
        <v>1821</v>
      </c>
      <c r="V144" s="71">
        <f t="shared" si="92"/>
        <v>0.22925846657434218</v>
      </c>
      <c r="W144" s="73">
        <v>6122</v>
      </c>
      <c r="X144" s="71">
        <f t="shared" si="93"/>
        <v>0.77074153342565777</v>
      </c>
      <c r="Y144" s="93">
        <v>3982</v>
      </c>
      <c r="Z144" s="73">
        <v>791</v>
      </c>
      <c r="AA144" s="71">
        <f t="shared" si="94"/>
        <v>0.19864389753892517</v>
      </c>
      <c r="AB144" s="73">
        <v>3191</v>
      </c>
      <c r="AC144" s="71">
        <f t="shared" si="95"/>
        <v>0.8013561024610748</v>
      </c>
      <c r="AD144" s="93">
        <v>1374</v>
      </c>
      <c r="AE144" s="73">
        <v>210</v>
      </c>
      <c r="AF144" s="71">
        <f t="shared" si="96"/>
        <v>0.15283842794759825</v>
      </c>
      <c r="AG144" s="73">
        <v>1164</v>
      </c>
      <c r="AH144" s="71">
        <f t="shared" si="97"/>
        <v>0.84716157205240172</v>
      </c>
      <c r="AI144" s="93">
        <v>364</v>
      </c>
      <c r="AJ144" s="73">
        <v>24</v>
      </c>
      <c r="AK144" s="71">
        <f t="shared" si="98"/>
        <v>6.5934065934065936E-2</v>
      </c>
      <c r="AL144" s="73">
        <v>340</v>
      </c>
      <c r="AM144" s="71">
        <f t="shared" si="99"/>
        <v>0.93406593406593408</v>
      </c>
      <c r="AN144" s="93">
        <f t="shared" si="100"/>
        <v>22757</v>
      </c>
      <c r="AO144" s="73">
        <f t="shared" si="84"/>
        <v>5236</v>
      </c>
      <c r="AP144" s="71">
        <f t="shared" si="101"/>
        <v>0.2300830513688096</v>
      </c>
      <c r="AQ144" s="72">
        <f t="shared" si="85"/>
        <v>17521</v>
      </c>
      <c r="AR144" s="71">
        <f t="shared" si="102"/>
        <v>0.76991694863119042</v>
      </c>
      <c r="AS144" s="90"/>
      <c r="AT144" s="263">
        <v>47</v>
      </c>
      <c r="AU144" s="320" t="s">
        <v>13</v>
      </c>
      <c r="AV144" s="11" t="s">
        <v>134</v>
      </c>
      <c r="AW144" s="204">
        <v>21135</v>
      </c>
      <c r="AX144" s="38">
        <v>4765</v>
      </c>
      <c r="AY144" s="84">
        <v>0.22545540572510053</v>
      </c>
      <c r="AZ144" s="38">
        <v>16370</v>
      </c>
      <c r="BA144" s="84">
        <v>0.77454459427489941</v>
      </c>
    </row>
    <row r="145" spans="2:53" s="12" customFormat="1" ht="13.5" customHeight="1">
      <c r="B145" s="264"/>
      <c r="C145" s="321"/>
      <c r="D145" s="64" t="s">
        <v>135</v>
      </c>
      <c r="E145" s="94">
        <v>9</v>
      </c>
      <c r="F145" s="63">
        <v>0</v>
      </c>
      <c r="G145" s="61">
        <f t="shared" si="86"/>
        <v>0</v>
      </c>
      <c r="H145" s="63">
        <v>9</v>
      </c>
      <c r="I145" s="61">
        <f t="shared" si="87"/>
        <v>1</v>
      </c>
      <c r="J145" s="94">
        <v>39</v>
      </c>
      <c r="K145" s="63">
        <v>0</v>
      </c>
      <c r="L145" s="61">
        <f t="shared" si="88"/>
        <v>0</v>
      </c>
      <c r="M145" s="63">
        <v>39</v>
      </c>
      <c r="N145" s="61">
        <f t="shared" si="89"/>
        <v>1</v>
      </c>
      <c r="O145" s="94">
        <v>6089</v>
      </c>
      <c r="P145" s="63">
        <v>107</v>
      </c>
      <c r="Q145" s="61">
        <f t="shared" si="90"/>
        <v>1.7572672031532271E-2</v>
      </c>
      <c r="R145" s="63">
        <v>5982</v>
      </c>
      <c r="S145" s="61">
        <f t="shared" si="91"/>
        <v>0.98242732796846777</v>
      </c>
      <c r="T145" s="94">
        <v>4855</v>
      </c>
      <c r="U145" s="63">
        <v>85</v>
      </c>
      <c r="V145" s="61">
        <f t="shared" si="92"/>
        <v>1.7507723995880537E-2</v>
      </c>
      <c r="W145" s="63">
        <v>4770</v>
      </c>
      <c r="X145" s="61">
        <f t="shared" si="93"/>
        <v>0.98249227600411948</v>
      </c>
      <c r="Y145" s="94">
        <v>3076</v>
      </c>
      <c r="Z145" s="63">
        <v>43</v>
      </c>
      <c r="AA145" s="61">
        <f t="shared" si="94"/>
        <v>1.3979193758127438E-2</v>
      </c>
      <c r="AB145" s="63">
        <v>3033</v>
      </c>
      <c r="AC145" s="61">
        <f t="shared" si="95"/>
        <v>0.9860208062418726</v>
      </c>
      <c r="AD145" s="94">
        <v>1541</v>
      </c>
      <c r="AE145" s="63">
        <v>18</v>
      </c>
      <c r="AF145" s="61">
        <f t="shared" si="96"/>
        <v>1.1680726800778715E-2</v>
      </c>
      <c r="AG145" s="63">
        <v>1523</v>
      </c>
      <c r="AH145" s="61">
        <f t="shared" si="97"/>
        <v>0.9883192731992213</v>
      </c>
      <c r="AI145" s="94">
        <v>555</v>
      </c>
      <c r="AJ145" s="63">
        <v>2</v>
      </c>
      <c r="AK145" s="61">
        <f t="shared" si="98"/>
        <v>3.6036036036036037E-3</v>
      </c>
      <c r="AL145" s="63">
        <v>553</v>
      </c>
      <c r="AM145" s="61">
        <f t="shared" si="99"/>
        <v>0.99639639639639643</v>
      </c>
      <c r="AN145" s="94">
        <f t="shared" si="100"/>
        <v>16164</v>
      </c>
      <c r="AO145" s="63">
        <f t="shared" si="84"/>
        <v>255</v>
      </c>
      <c r="AP145" s="61">
        <f t="shared" si="101"/>
        <v>1.5775798069784706E-2</v>
      </c>
      <c r="AQ145" s="62">
        <f t="shared" si="85"/>
        <v>15909</v>
      </c>
      <c r="AR145" s="61">
        <f t="shared" si="102"/>
        <v>0.98422420193021531</v>
      </c>
      <c r="AS145" s="90"/>
      <c r="AT145" s="264"/>
      <c r="AU145" s="321"/>
      <c r="AV145" s="11" t="s">
        <v>135</v>
      </c>
      <c r="AW145" s="204">
        <v>15556</v>
      </c>
      <c r="AX145" s="38">
        <v>256</v>
      </c>
      <c r="AY145" s="84">
        <v>1.6456672666495243E-2</v>
      </c>
      <c r="AZ145" s="38">
        <v>15300</v>
      </c>
      <c r="BA145" s="84">
        <v>0.9835433273335048</v>
      </c>
    </row>
    <row r="146" spans="2:53" s="12" customFormat="1" ht="13.5" customHeight="1">
      <c r="B146" s="265"/>
      <c r="C146" s="322"/>
      <c r="D146" s="70" t="s">
        <v>67</v>
      </c>
      <c r="E146" s="95">
        <v>16</v>
      </c>
      <c r="F146" s="69">
        <v>0</v>
      </c>
      <c r="G146" s="13">
        <f t="shared" si="86"/>
        <v>0</v>
      </c>
      <c r="H146" s="69">
        <v>16</v>
      </c>
      <c r="I146" s="13">
        <f t="shared" si="87"/>
        <v>1</v>
      </c>
      <c r="J146" s="95">
        <v>108</v>
      </c>
      <c r="K146" s="69">
        <v>18</v>
      </c>
      <c r="L146" s="13">
        <f t="shared" si="88"/>
        <v>0.16666666666666666</v>
      </c>
      <c r="M146" s="69">
        <v>90</v>
      </c>
      <c r="N146" s="13">
        <f t="shared" si="89"/>
        <v>0.83333333333333337</v>
      </c>
      <c r="O146" s="95">
        <v>15107</v>
      </c>
      <c r="P146" s="69">
        <v>2479</v>
      </c>
      <c r="Q146" s="13">
        <f t="shared" si="90"/>
        <v>0.16409611438406038</v>
      </c>
      <c r="R146" s="69">
        <v>12628</v>
      </c>
      <c r="S146" s="13">
        <f t="shared" si="91"/>
        <v>0.83590388561593965</v>
      </c>
      <c r="T146" s="95">
        <v>12798</v>
      </c>
      <c r="U146" s="69">
        <v>1906</v>
      </c>
      <c r="V146" s="13">
        <f t="shared" si="92"/>
        <v>0.14892952023753711</v>
      </c>
      <c r="W146" s="69">
        <v>10892</v>
      </c>
      <c r="X146" s="13">
        <f t="shared" si="93"/>
        <v>0.85107047976246286</v>
      </c>
      <c r="Y146" s="95">
        <v>7058</v>
      </c>
      <c r="Z146" s="69">
        <v>834</v>
      </c>
      <c r="AA146" s="13">
        <f t="shared" si="94"/>
        <v>0.11816378577500708</v>
      </c>
      <c r="AB146" s="69">
        <v>6224</v>
      </c>
      <c r="AC146" s="13">
        <f t="shared" si="95"/>
        <v>0.88183621422499292</v>
      </c>
      <c r="AD146" s="95">
        <v>2915</v>
      </c>
      <c r="AE146" s="69">
        <v>228</v>
      </c>
      <c r="AF146" s="13">
        <f t="shared" si="96"/>
        <v>7.8216123499142365E-2</v>
      </c>
      <c r="AG146" s="69">
        <v>2687</v>
      </c>
      <c r="AH146" s="13">
        <f t="shared" si="97"/>
        <v>0.92178387650085758</v>
      </c>
      <c r="AI146" s="95">
        <v>919</v>
      </c>
      <c r="AJ146" s="69">
        <v>26</v>
      </c>
      <c r="AK146" s="13">
        <f t="shared" si="98"/>
        <v>2.8291621327529923E-2</v>
      </c>
      <c r="AL146" s="69">
        <v>893</v>
      </c>
      <c r="AM146" s="13">
        <f t="shared" si="99"/>
        <v>0.97170837867247006</v>
      </c>
      <c r="AN146" s="95">
        <f t="shared" si="100"/>
        <v>38921</v>
      </c>
      <c r="AO146" s="69">
        <f t="shared" si="84"/>
        <v>5491</v>
      </c>
      <c r="AP146" s="13">
        <f t="shared" si="101"/>
        <v>0.14108065054854704</v>
      </c>
      <c r="AQ146" s="33">
        <f t="shared" si="85"/>
        <v>33430</v>
      </c>
      <c r="AR146" s="13">
        <f t="shared" si="102"/>
        <v>0.85891934945145298</v>
      </c>
      <c r="AS146" s="90"/>
      <c r="AT146" s="265"/>
      <c r="AU146" s="322"/>
      <c r="AV146" s="147" t="s">
        <v>67</v>
      </c>
      <c r="AW146" s="204">
        <v>36691</v>
      </c>
      <c r="AX146" s="38">
        <v>5021</v>
      </c>
      <c r="AY146" s="84">
        <v>0.13684554795453927</v>
      </c>
      <c r="AZ146" s="38">
        <v>31670</v>
      </c>
      <c r="BA146" s="84">
        <v>0.86315445204546071</v>
      </c>
    </row>
    <row r="147" spans="2:53" s="12" customFormat="1" ht="13.5" customHeight="1">
      <c r="B147" s="263">
        <v>48</v>
      </c>
      <c r="C147" s="320" t="s">
        <v>22</v>
      </c>
      <c r="D147" s="74" t="s">
        <v>134</v>
      </c>
      <c r="E147" s="93">
        <v>4</v>
      </c>
      <c r="F147" s="73">
        <v>1</v>
      </c>
      <c r="G147" s="71">
        <f t="shared" si="86"/>
        <v>0.25</v>
      </c>
      <c r="H147" s="73">
        <v>3</v>
      </c>
      <c r="I147" s="71">
        <f t="shared" si="87"/>
        <v>0.75</v>
      </c>
      <c r="J147" s="93">
        <v>35</v>
      </c>
      <c r="K147" s="73">
        <v>5</v>
      </c>
      <c r="L147" s="71">
        <f t="shared" si="88"/>
        <v>0.14285714285714285</v>
      </c>
      <c r="M147" s="73">
        <v>30</v>
      </c>
      <c r="N147" s="71">
        <f t="shared" si="89"/>
        <v>0.8571428571428571</v>
      </c>
      <c r="O147" s="93">
        <v>5355</v>
      </c>
      <c r="P147" s="73">
        <v>1558</v>
      </c>
      <c r="Q147" s="71">
        <f t="shared" si="90"/>
        <v>0.29094304388422038</v>
      </c>
      <c r="R147" s="73">
        <v>3797</v>
      </c>
      <c r="S147" s="71">
        <f t="shared" si="91"/>
        <v>0.70905695611577968</v>
      </c>
      <c r="T147" s="93">
        <v>4322</v>
      </c>
      <c r="U147" s="73">
        <v>1058</v>
      </c>
      <c r="V147" s="71">
        <f t="shared" si="92"/>
        <v>0.24479407681628876</v>
      </c>
      <c r="W147" s="73">
        <v>3264</v>
      </c>
      <c r="X147" s="71">
        <f t="shared" si="93"/>
        <v>0.75520592318371127</v>
      </c>
      <c r="Y147" s="93">
        <v>2238</v>
      </c>
      <c r="Z147" s="73">
        <v>476</v>
      </c>
      <c r="AA147" s="71">
        <f t="shared" si="94"/>
        <v>0.21268990169794461</v>
      </c>
      <c r="AB147" s="73">
        <v>1762</v>
      </c>
      <c r="AC147" s="71">
        <f t="shared" si="95"/>
        <v>0.78731009830205545</v>
      </c>
      <c r="AD147" s="93">
        <v>959</v>
      </c>
      <c r="AE147" s="73">
        <v>123</v>
      </c>
      <c r="AF147" s="71">
        <f t="shared" si="96"/>
        <v>0.12825860271115747</v>
      </c>
      <c r="AG147" s="73">
        <v>836</v>
      </c>
      <c r="AH147" s="71">
        <f t="shared" si="97"/>
        <v>0.87174139728884259</v>
      </c>
      <c r="AI147" s="93">
        <v>307</v>
      </c>
      <c r="AJ147" s="73">
        <v>24</v>
      </c>
      <c r="AK147" s="71">
        <f t="shared" si="98"/>
        <v>7.8175895765472306E-2</v>
      </c>
      <c r="AL147" s="73">
        <v>283</v>
      </c>
      <c r="AM147" s="71">
        <f t="shared" si="99"/>
        <v>0.92182410423452765</v>
      </c>
      <c r="AN147" s="93">
        <f t="shared" si="100"/>
        <v>13220</v>
      </c>
      <c r="AO147" s="73">
        <f t="shared" si="84"/>
        <v>3245</v>
      </c>
      <c r="AP147" s="71">
        <f t="shared" si="101"/>
        <v>0.24546142208774585</v>
      </c>
      <c r="AQ147" s="72">
        <f t="shared" si="85"/>
        <v>9975</v>
      </c>
      <c r="AR147" s="71">
        <f t="shared" si="102"/>
        <v>0.7545385779122542</v>
      </c>
      <c r="AS147" s="90"/>
      <c r="AT147" s="263">
        <v>48</v>
      </c>
      <c r="AU147" s="320" t="s">
        <v>22</v>
      </c>
      <c r="AV147" s="11" t="s">
        <v>134</v>
      </c>
      <c r="AW147" s="204">
        <v>12223</v>
      </c>
      <c r="AX147" s="38">
        <v>2952</v>
      </c>
      <c r="AY147" s="84">
        <v>0.24151190378794077</v>
      </c>
      <c r="AZ147" s="38">
        <v>9271</v>
      </c>
      <c r="BA147" s="84">
        <v>0.75848809621205926</v>
      </c>
    </row>
    <row r="148" spans="2:53" s="12" customFormat="1" ht="13.5" customHeight="1">
      <c r="B148" s="264"/>
      <c r="C148" s="321"/>
      <c r="D148" s="64" t="s">
        <v>135</v>
      </c>
      <c r="E148" s="94">
        <v>9</v>
      </c>
      <c r="F148" s="63">
        <v>1</v>
      </c>
      <c r="G148" s="61">
        <f t="shared" si="86"/>
        <v>0.1111111111111111</v>
      </c>
      <c r="H148" s="63">
        <v>8</v>
      </c>
      <c r="I148" s="61">
        <f t="shared" si="87"/>
        <v>0.88888888888888884</v>
      </c>
      <c r="J148" s="94">
        <v>17</v>
      </c>
      <c r="K148" s="63">
        <v>2</v>
      </c>
      <c r="L148" s="61">
        <f t="shared" si="88"/>
        <v>0.11764705882352941</v>
      </c>
      <c r="M148" s="63">
        <v>15</v>
      </c>
      <c r="N148" s="61">
        <f t="shared" si="89"/>
        <v>0.88235294117647056</v>
      </c>
      <c r="O148" s="94">
        <v>2846</v>
      </c>
      <c r="P148" s="63">
        <v>218</v>
      </c>
      <c r="Q148" s="61">
        <f t="shared" si="90"/>
        <v>7.6598735066760362E-2</v>
      </c>
      <c r="R148" s="63">
        <v>2628</v>
      </c>
      <c r="S148" s="61">
        <f t="shared" si="91"/>
        <v>0.9234012649332396</v>
      </c>
      <c r="T148" s="94">
        <v>2145</v>
      </c>
      <c r="U148" s="63">
        <v>144</v>
      </c>
      <c r="V148" s="61">
        <f t="shared" si="92"/>
        <v>6.7132867132867133E-2</v>
      </c>
      <c r="W148" s="63">
        <v>2001</v>
      </c>
      <c r="X148" s="61">
        <f t="shared" si="93"/>
        <v>0.93286713286713285</v>
      </c>
      <c r="Y148" s="94">
        <v>1570</v>
      </c>
      <c r="Z148" s="63">
        <v>75</v>
      </c>
      <c r="AA148" s="61">
        <f t="shared" si="94"/>
        <v>4.7770700636942678E-2</v>
      </c>
      <c r="AB148" s="63">
        <v>1495</v>
      </c>
      <c r="AC148" s="61">
        <f t="shared" si="95"/>
        <v>0.95222929936305734</v>
      </c>
      <c r="AD148" s="94">
        <v>856</v>
      </c>
      <c r="AE148" s="63">
        <v>34</v>
      </c>
      <c r="AF148" s="61">
        <f t="shared" si="96"/>
        <v>3.9719626168224297E-2</v>
      </c>
      <c r="AG148" s="63">
        <v>822</v>
      </c>
      <c r="AH148" s="61">
        <f t="shared" si="97"/>
        <v>0.96028037383177567</v>
      </c>
      <c r="AI148" s="94">
        <v>373</v>
      </c>
      <c r="AJ148" s="63">
        <v>4</v>
      </c>
      <c r="AK148" s="61">
        <f t="shared" si="98"/>
        <v>1.0723860589812333E-2</v>
      </c>
      <c r="AL148" s="63">
        <v>369</v>
      </c>
      <c r="AM148" s="61">
        <f t="shared" si="99"/>
        <v>0.98927613941018766</v>
      </c>
      <c r="AN148" s="94">
        <f t="shared" si="100"/>
        <v>7816</v>
      </c>
      <c r="AO148" s="63">
        <f t="shared" si="84"/>
        <v>478</v>
      </c>
      <c r="AP148" s="61">
        <f t="shared" si="101"/>
        <v>6.1156601842374619E-2</v>
      </c>
      <c r="AQ148" s="62">
        <f t="shared" si="85"/>
        <v>7338</v>
      </c>
      <c r="AR148" s="61">
        <f t="shared" si="102"/>
        <v>0.93884339815762541</v>
      </c>
      <c r="AS148" s="90"/>
      <c r="AT148" s="264"/>
      <c r="AU148" s="321"/>
      <c r="AV148" s="11" t="s">
        <v>135</v>
      </c>
      <c r="AW148" s="204">
        <v>7587</v>
      </c>
      <c r="AX148" s="38">
        <v>453</v>
      </c>
      <c r="AY148" s="84">
        <v>5.9707394226967178E-2</v>
      </c>
      <c r="AZ148" s="38">
        <v>7134</v>
      </c>
      <c r="BA148" s="84">
        <v>0.94029260577303286</v>
      </c>
    </row>
    <row r="149" spans="2:53" s="12" customFormat="1" ht="13.5" customHeight="1">
      <c r="B149" s="265"/>
      <c r="C149" s="322"/>
      <c r="D149" s="70" t="s">
        <v>67</v>
      </c>
      <c r="E149" s="95">
        <v>13</v>
      </c>
      <c r="F149" s="69">
        <v>2</v>
      </c>
      <c r="G149" s="13">
        <f t="shared" si="86"/>
        <v>0.15384615384615385</v>
      </c>
      <c r="H149" s="69">
        <v>11</v>
      </c>
      <c r="I149" s="13">
        <f t="shared" si="87"/>
        <v>0.84615384615384615</v>
      </c>
      <c r="J149" s="95">
        <v>52</v>
      </c>
      <c r="K149" s="69">
        <v>7</v>
      </c>
      <c r="L149" s="13">
        <f t="shared" si="88"/>
        <v>0.13461538461538461</v>
      </c>
      <c r="M149" s="69">
        <v>45</v>
      </c>
      <c r="N149" s="13">
        <f t="shared" si="89"/>
        <v>0.86538461538461542</v>
      </c>
      <c r="O149" s="95">
        <v>8201</v>
      </c>
      <c r="P149" s="69">
        <v>1776</v>
      </c>
      <c r="Q149" s="13">
        <f t="shared" si="90"/>
        <v>0.21655895622485064</v>
      </c>
      <c r="R149" s="69">
        <v>6425</v>
      </c>
      <c r="S149" s="13">
        <f t="shared" si="91"/>
        <v>0.78344104377514934</v>
      </c>
      <c r="T149" s="95">
        <v>6467</v>
      </c>
      <c r="U149" s="69">
        <v>1202</v>
      </c>
      <c r="V149" s="13">
        <f t="shared" si="92"/>
        <v>0.18586670790165455</v>
      </c>
      <c r="W149" s="69">
        <v>5265</v>
      </c>
      <c r="X149" s="13">
        <f t="shared" si="93"/>
        <v>0.8141332920983454</v>
      </c>
      <c r="Y149" s="95">
        <v>3808</v>
      </c>
      <c r="Z149" s="69">
        <v>551</v>
      </c>
      <c r="AA149" s="13">
        <f t="shared" si="94"/>
        <v>0.14469537815126052</v>
      </c>
      <c r="AB149" s="69">
        <v>3257</v>
      </c>
      <c r="AC149" s="13">
        <f t="shared" si="95"/>
        <v>0.85530462184873945</v>
      </c>
      <c r="AD149" s="95">
        <v>1815</v>
      </c>
      <c r="AE149" s="69">
        <v>157</v>
      </c>
      <c r="AF149" s="13">
        <f t="shared" si="96"/>
        <v>8.6501377410468316E-2</v>
      </c>
      <c r="AG149" s="69">
        <v>1658</v>
      </c>
      <c r="AH149" s="13">
        <f t="shared" si="97"/>
        <v>0.91349862258953163</v>
      </c>
      <c r="AI149" s="95">
        <v>680</v>
      </c>
      <c r="AJ149" s="69">
        <v>28</v>
      </c>
      <c r="AK149" s="13">
        <f t="shared" si="98"/>
        <v>4.1176470588235294E-2</v>
      </c>
      <c r="AL149" s="69">
        <v>652</v>
      </c>
      <c r="AM149" s="13">
        <f t="shared" si="99"/>
        <v>0.95882352941176474</v>
      </c>
      <c r="AN149" s="95">
        <f t="shared" si="100"/>
        <v>21036</v>
      </c>
      <c r="AO149" s="69">
        <f t="shared" si="84"/>
        <v>3723</v>
      </c>
      <c r="AP149" s="13">
        <f t="shared" si="101"/>
        <v>0.17698231602966344</v>
      </c>
      <c r="AQ149" s="33">
        <f t="shared" si="85"/>
        <v>17313</v>
      </c>
      <c r="AR149" s="13">
        <f t="shared" si="102"/>
        <v>0.82301768397033659</v>
      </c>
      <c r="AS149" s="90"/>
      <c r="AT149" s="265"/>
      <c r="AU149" s="322"/>
      <c r="AV149" s="147" t="s">
        <v>67</v>
      </c>
      <c r="AW149" s="204">
        <v>19810</v>
      </c>
      <c r="AX149" s="38">
        <v>3405</v>
      </c>
      <c r="AY149" s="84">
        <v>0.1718828874305906</v>
      </c>
      <c r="AZ149" s="38">
        <v>16405</v>
      </c>
      <c r="BA149" s="84">
        <v>0.82811711256940934</v>
      </c>
    </row>
    <row r="150" spans="2:53" s="12" customFormat="1" ht="13.5" customHeight="1">
      <c r="B150" s="263">
        <v>49</v>
      </c>
      <c r="C150" s="320" t="s">
        <v>23</v>
      </c>
      <c r="D150" s="74" t="s">
        <v>134</v>
      </c>
      <c r="E150" s="93">
        <v>8</v>
      </c>
      <c r="F150" s="73">
        <v>0</v>
      </c>
      <c r="G150" s="71">
        <f t="shared" si="86"/>
        <v>0</v>
      </c>
      <c r="H150" s="73">
        <v>8</v>
      </c>
      <c r="I150" s="71">
        <f t="shared" si="87"/>
        <v>1</v>
      </c>
      <c r="J150" s="93">
        <v>15</v>
      </c>
      <c r="K150" s="73">
        <v>0</v>
      </c>
      <c r="L150" s="71">
        <f t="shared" si="88"/>
        <v>0</v>
      </c>
      <c r="M150" s="73">
        <v>15</v>
      </c>
      <c r="N150" s="71">
        <f t="shared" si="89"/>
        <v>1</v>
      </c>
      <c r="O150" s="93">
        <v>4540</v>
      </c>
      <c r="P150" s="73">
        <v>815</v>
      </c>
      <c r="Q150" s="71">
        <f t="shared" si="90"/>
        <v>0.17951541850220265</v>
      </c>
      <c r="R150" s="73">
        <v>3725</v>
      </c>
      <c r="S150" s="71">
        <f t="shared" si="91"/>
        <v>0.82048458149779735</v>
      </c>
      <c r="T150" s="93">
        <v>4350</v>
      </c>
      <c r="U150" s="73">
        <v>664</v>
      </c>
      <c r="V150" s="71">
        <f t="shared" si="92"/>
        <v>0.15264367816091953</v>
      </c>
      <c r="W150" s="73">
        <v>3686</v>
      </c>
      <c r="X150" s="71">
        <f t="shared" si="93"/>
        <v>0.8473563218390805</v>
      </c>
      <c r="Y150" s="93">
        <v>2247</v>
      </c>
      <c r="Z150" s="73">
        <v>263</v>
      </c>
      <c r="AA150" s="71">
        <f t="shared" si="94"/>
        <v>0.11704494882064975</v>
      </c>
      <c r="AB150" s="73">
        <v>1984</v>
      </c>
      <c r="AC150" s="71">
        <f t="shared" si="95"/>
        <v>0.88295505117935025</v>
      </c>
      <c r="AD150" s="93">
        <v>814</v>
      </c>
      <c r="AE150" s="73">
        <v>76</v>
      </c>
      <c r="AF150" s="71">
        <f t="shared" si="96"/>
        <v>9.3366093366093361E-2</v>
      </c>
      <c r="AG150" s="73">
        <v>738</v>
      </c>
      <c r="AH150" s="71">
        <f t="shared" si="97"/>
        <v>0.90663390663390664</v>
      </c>
      <c r="AI150" s="93">
        <v>204</v>
      </c>
      <c r="AJ150" s="73">
        <v>7</v>
      </c>
      <c r="AK150" s="71">
        <f t="shared" si="98"/>
        <v>3.4313725490196081E-2</v>
      </c>
      <c r="AL150" s="73">
        <v>197</v>
      </c>
      <c r="AM150" s="71">
        <f t="shared" si="99"/>
        <v>0.96568627450980393</v>
      </c>
      <c r="AN150" s="93">
        <f t="shared" si="100"/>
        <v>12178</v>
      </c>
      <c r="AO150" s="73">
        <f t="shared" ref="AO150:AO173" si="103">SUM(F150,K150,P150,U150,Z150,AE150,AJ150)</f>
        <v>1825</v>
      </c>
      <c r="AP150" s="71">
        <f t="shared" si="101"/>
        <v>0.14986040400722614</v>
      </c>
      <c r="AQ150" s="72">
        <f t="shared" ref="AQ150:AQ173" si="104">SUM(H150,M150,R150,W150,AB150,AG150,AL150)</f>
        <v>10353</v>
      </c>
      <c r="AR150" s="71">
        <f t="shared" si="102"/>
        <v>0.85013959599277389</v>
      </c>
      <c r="AS150" s="90"/>
      <c r="AT150" s="263">
        <v>49</v>
      </c>
      <c r="AU150" s="320" t="s">
        <v>23</v>
      </c>
      <c r="AV150" s="11" t="s">
        <v>134</v>
      </c>
      <c r="AW150" s="204">
        <v>11536</v>
      </c>
      <c r="AX150" s="38">
        <v>1607</v>
      </c>
      <c r="AY150" s="84">
        <v>0.13930305131761442</v>
      </c>
      <c r="AZ150" s="38">
        <v>9929</v>
      </c>
      <c r="BA150" s="84">
        <v>0.86069694868238555</v>
      </c>
    </row>
    <row r="151" spans="2:53" s="12" customFormat="1" ht="13.5" customHeight="1">
      <c r="B151" s="264"/>
      <c r="C151" s="321"/>
      <c r="D151" s="64" t="s">
        <v>135</v>
      </c>
      <c r="E151" s="94">
        <v>4</v>
      </c>
      <c r="F151" s="63">
        <v>0</v>
      </c>
      <c r="G151" s="61">
        <f t="shared" si="86"/>
        <v>0</v>
      </c>
      <c r="H151" s="63">
        <v>4</v>
      </c>
      <c r="I151" s="61">
        <f t="shared" si="87"/>
        <v>1</v>
      </c>
      <c r="J151" s="94">
        <v>10</v>
      </c>
      <c r="K151" s="63">
        <v>0</v>
      </c>
      <c r="L151" s="61">
        <f t="shared" si="88"/>
        <v>0</v>
      </c>
      <c r="M151" s="63">
        <v>10</v>
      </c>
      <c r="N151" s="61">
        <f t="shared" si="89"/>
        <v>1</v>
      </c>
      <c r="O151" s="94">
        <v>3058</v>
      </c>
      <c r="P151" s="63">
        <v>36</v>
      </c>
      <c r="Q151" s="61">
        <f t="shared" si="90"/>
        <v>1.1772400261608895E-2</v>
      </c>
      <c r="R151" s="63">
        <v>3022</v>
      </c>
      <c r="S151" s="61">
        <f t="shared" si="91"/>
        <v>0.98822759973839114</v>
      </c>
      <c r="T151" s="94">
        <v>2623</v>
      </c>
      <c r="U151" s="63">
        <v>24</v>
      </c>
      <c r="V151" s="61">
        <f t="shared" si="92"/>
        <v>9.1498284407167361E-3</v>
      </c>
      <c r="W151" s="63">
        <v>2599</v>
      </c>
      <c r="X151" s="61">
        <f t="shared" si="93"/>
        <v>0.99085017155928323</v>
      </c>
      <c r="Y151" s="94">
        <v>1784</v>
      </c>
      <c r="Z151" s="63">
        <v>7</v>
      </c>
      <c r="AA151" s="61">
        <f t="shared" si="94"/>
        <v>3.9237668161434978E-3</v>
      </c>
      <c r="AB151" s="63">
        <v>1777</v>
      </c>
      <c r="AC151" s="61">
        <f t="shared" si="95"/>
        <v>0.99607623318385652</v>
      </c>
      <c r="AD151" s="94">
        <v>837</v>
      </c>
      <c r="AE151" s="63">
        <v>3</v>
      </c>
      <c r="AF151" s="61">
        <f t="shared" si="96"/>
        <v>3.5842293906810036E-3</v>
      </c>
      <c r="AG151" s="63">
        <v>834</v>
      </c>
      <c r="AH151" s="61">
        <f t="shared" si="97"/>
        <v>0.99641577060931896</v>
      </c>
      <c r="AI151" s="94">
        <v>368</v>
      </c>
      <c r="AJ151" s="63">
        <v>0</v>
      </c>
      <c r="AK151" s="61">
        <f t="shared" si="98"/>
        <v>0</v>
      </c>
      <c r="AL151" s="63">
        <v>368</v>
      </c>
      <c r="AM151" s="61">
        <f t="shared" si="99"/>
        <v>1</v>
      </c>
      <c r="AN151" s="94">
        <f t="shared" si="100"/>
        <v>8684</v>
      </c>
      <c r="AO151" s="63">
        <f t="shared" si="103"/>
        <v>70</v>
      </c>
      <c r="AP151" s="61">
        <f t="shared" si="101"/>
        <v>8.0608014739751259E-3</v>
      </c>
      <c r="AQ151" s="62">
        <f t="shared" si="104"/>
        <v>8614</v>
      </c>
      <c r="AR151" s="61">
        <f t="shared" si="102"/>
        <v>0.99193919852602486</v>
      </c>
      <c r="AS151" s="90"/>
      <c r="AT151" s="264"/>
      <c r="AU151" s="321"/>
      <c r="AV151" s="11" t="s">
        <v>135</v>
      </c>
      <c r="AW151" s="204">
        <v>8272</v>
      </c>
      <c r="AX151" s="38">
        <v>71</v>
      </c>
      <c r="AY151" s="84">
        <v>8.583172147001935E-3</v>
      </c>
      <c r="AZ151" s="38">
        <v>8201</v>
      </c>
      <c r="BA151" s="84">
        <v>0.99141682785299812</v>
      </c>
    </row>
    <row r="152" spans="2:53" s="12" customFormat="1" ht="13.5" customHeight="1">
      <c r="B152" s="265"/>
      <c r="C152" s="322"/>
      <c r="D152" s="70" t="s">
        <v>67</v>
      </c>
      <c r="E152" s="95">
        <v>12</v>
      </c>
      <c r="F152" s="69">
        <v>0</v>
      </c>
      <c r="G152" s="13">
        <f t="shared" si="86"/>
        <v>0</v>
      </c>
      <c r="H152" s="69">
        <v>12</v>
      </c>
      <c r="I152" s="13">
        <f t="shared" si="87"/>
        <v>1</v>
      </c>
      <c r="J152" s="95">
        <v>25</v>
      </c>
      <c r="K152" s="69">
        <v>0</v>
      </c>
      <c r="L152" s="13">
        <f t="shared" si="88"/>
        <v>0</v>
      </c>
      <c r="M152" s="69">
        <v>25</v>
      </c>
      <c r="N152" s="13">
        <f t="shared" si="89"/>
        <v>1</v>
      </c>
      <c r="O152" s="95">
        <v>7598</v>
      </c>
      <c r="P152" s="69">
        <v>851</v>
      </c>
      <c r="Q152" s="13">
        <f t="shared" si="90"/>
        <v>0.11200315872598052</v>
      </c>
      <c r="R152" s="69">
        <v>6747</v>
      </c>
      <c r="S152" s="13">
        <f t="shared" si="91"/>
        <v>0.88799684127401945</v>
      </c>
      <c r="T152" s="95">
        <v>6973</v>
      </c>
      <c r="U152" s="69">
        <v>688</v>
      </c>
      <c r="V152" s="13">
        <f t="shared" si="92"/>
        <v>9.8666284239208368E-2</v>
      </c>
      <c r="W152" s="69">
        <v>6285</v>
      </c>
      <c r="X152" s="13">
        <f t="shared" si="93"/>
        <v>0.90133371576079158</v>
      </c>
      <c r="Y152" s="95">
        <v>4031</v>
      </c>
      <c r="Z152" s="69">
        <v>270</v>
      </c>
      <c r="AA152" s="13">
        <f t="shared" si="94"/>
        <v>6.6980898040188544E-2</v>
      </c>
      <c r="AB152" s="69">
        <v>3761</v>
      </c>
      <c r="AC152" s="13">
        <f t="shared" si="95"/>
        <v>0.93301910195981141</v>
      </c>
      <c r="AD152" s="95">
        <v>1651</v>
      </c>
      <c r="AE152" s="69">
        <v>79</v>
      </c>
      <c r="AF152" s="13">
        <f t="shared" si="96"/>
        <v>4.7849788007268322E-2</v>
      </c>
      <c r="AG152" s="69">
        <v>1572</v>
      </c>
      <c r="AH152" s="13">
        <f t="shared" si="97"/>
        <v>0.95215021199273164</v>
      </c>
      <c r="AI152" s="95">
        <v>572</v>
      </c>
      <c r="AJ152" s="69">
        <v>7</v>
      </c>
      <c r="AK152" s="13">
        <f t="shared" si="98"/>
        <v>1.2237762237762238E-2</v>
      </c>
      <c r="AL152" s="69">
        <v>565</v>
      </c>
      <c r="AM152" s="13">
        <f t="shared" si="99"/>
        <v>0.98776223776223782</v>
      </c>
      <c r="AN152" s="95">
        <f t="shared" si="100"/>
        <v>20862</v>
      </c>
      <c r="AO152" s="69">
        <f t="shared" si="103"/>
        <v>1895</v>
      </c>
      <c r="AP152" s="13">
        <f t="shared" si="101"/>
        <v>9.083501102482984E-2</v>
      </c>
      <c r="AQ152" s="33">
        <f t="shared" si="104"/>
        <v>18967</v>
      </c>
      <c r="AR152" s="13">
        <f t="shared" si="102"/>
        <v>0.90916498897517017</v>
      </c>
      <c r="AS152" s="90"/>
      <c r="AT152" s="265"/>
      <c r="AU152" s="322"/>
      <c r="AV152" s="147" t="s">
        <v>67</v>
      </c>
      <c r="AW152" s="204">
        <v>19808</v>
      </c>
      <c r="AX152" s="38">
        <v>1678</v>
      </c>
      <c r="AY152" s="84">
        <v>8.4713247172859454E-2</v>
      </c>
      <c r="AZ152" s="38">
        <v>18130</v>
      </c>
      <c r="BA152" s="84">
        <v>0.91528675282714056</v>
      </c>
    </row>
    <row r="153" spans="2:53" s="12" customFormat="1" ht="13.5" customHeight="1">
      <c r="B153" s="263">
        <v>50</v>
      </c>
      <c r="C153" s="320" t="s">
        <v>14</v>
      </c>
      <c r="D153" s="74" t="s">
        <v>134</v>
      </c>
      <c r="E153" s="93">
        <v>4</v>
      </c>
      <c r="F153" s="73">
        <v>1</v>
      </c>
      <c r="G153" s="71">
        <f t="shared" si="86"/>
        <v>0.25</v>
      </c>
      <c r="H153" s="73">
        <v>3</v>
      </c>
      <c r="I153" s="71">
        <f t="shared" si="87"/>
        <v>0.75</v>
      </c>
      <c r="J153" s="93">
        <v>42</v>
      </c>
      <c r="K153" s="73">
        <v>7</v>
      </c>
      <c r="L153" s="71">
        <f t="shared" si="88"/>
        <v>0.16666666666666666</v>
      </c>
      <c r="M153" s="73">
        <v>35</v>
      </c>
      <c r="N153" s="71">
        <f t="shared" si="89"/>
        <v>0.83333333333333337</v>
      </c>
      <c r="O153" s="93">
        <v>4280</v>
      </c>
      <c r="P153" s="73">
        <v>1027</v>
      </c>
      <c r="Q153" s="71">
        <f t="shared" si="90"/>
        <v>0.23995327102803737</v>
      </c>
      <c r="R153" s="73">
        <v>3253</v>
      </c>
      <c r="S153" s="71">
        <f t="shared" si="91"/>
        <v>0.76004672897196257</v>
      </c>
      <c r="T153" s="93">
        <v>3771</v>
      </c>
      <c r="U153" s="73">
        <v>794</v>
      </c>
      <c r="V153" s="71">
        <f t="shared" si="92"/>
        <v>0.21055422964730841</v>
      </c>
      <c r="W153" s="73">
        <v>2977</v>
      </c>
      <c r="X153" s="71">
        <f t="shared" si="93"/>
        <v>0.78944577035269159</v>
      </c>
      <c r="Y153" s="93">
        <v>1892</v>
      </c>
      <c r="Z153" s="73">
        <v>325</v>
      </c>
      <c r="AA153" s="71">
        <f t="shared" si="94"/>
        <v>0.17177589852008457</v>
      </c>
      <c r="AB153" s="73">
        <v>1567</v>
      </c>
      <c r="AC153" s="71">
        <f t="shared" si="95"/>
        <v>0.82822410147991543</v>
      </c>
      <c r="AD153" s="93">
        <v>669</v>
      </c>
      <c r="AE153" s="73">
        <v>80</v>
      </c>
      <c r="AF153" s="71">
        <f t="shared" si="96"/>
        <v>0.11958146487294469</v>
      </c>
      <c r="AG153" s="73">
        <v>589</v>
      </c>
      <c r="AH153" s="71">
        <f t="shared" si="97"/>
        <v>0.88041853512705526</v>
      </c>
      <c r="AI153" s="93">
        <v>165</v>
      </c>
      <c r="AJ153" s="73">
        <v>13</v>
      </c>
      <c r="AK153" s="71">
        <f t="shared" si="98"/>
        <v>7.8787878787878782E-2</v>
      </c>
      <c r="AL153" s="73">
        <v>152</v>
      </c>
      <c r="AM153" s="71">
        <f t="shared" si="99"/>
        <v>0.92121212121212126</v>
      </c>
      <c r="AN153" s="93">
        <f t="shared" si="100"/>
        <v>10823</v>
      </c>
      <c r="AO153" s="73">
        <f t="shared" si="103"/>
        <v>2247</v>
      </c>
      <c r="AP153" s="71">
        <f t="shared" si="101"/>
        <v>0.20761341587360252</v>
      </c>
      <c r="AQ153" s="72">
        <f t="shared" si="104"/>
        <v>8576</v>
      </c>
      <c r="AR153" s="71">
        <f t="shared" si="102"/>
        <v>0.79238658412639751</v>
      </c>
      <c r="AS153" s="90"/>
      <c r="AT153" s="263">
        <v>50</v>
      </c>
      <c r="AU153" s="320" t="s">
        <v>14</v>
      </c>
      <c r="AV153" s="11" t="s">
        <v>134</v>
      </c>
      <c r="AW153" s="204">
        <v>10259</v>
      </c>
      <c r="AX153" s="38">
        <v>2160</v>
      </c>
      <c r="AY153" s="84">
        <v>0.21054683692367676</v>
      </c>
      <c r="AZ153" s="38">
        <v>8099</v>
      </c>
      <c r="BA153" s="84">
        <v>0.78945316307632318</v>
      </c>
    </row>
    <row r="154" spans="2:53" s="12" customFormat="1" ht="13.5" customHeight="1">
      <c r="B154" s="264"/>
      <c r="C154" s="321"/>
      <c r="D154" s="64" t="s">
        <v>135</v>
      </c>
      <c r="E154" s="94">
        <v>6</v>
      </c>
      <c r="F154" s="63">
        <v>0</v>
      </c>
      <c r="G154" s="61">
        <f t="shared" si="86"/>
        <v>0</v>
      </c>
      <c r="H154" s="63">
        <v>6</v>
      </c>
      <c r="I154" s="61">
        <f t="shared" si="87"/>
        <v>1</v>
      </c>
      <c r="J154" s="94">
        <v>27</v>
      </c>
      <c r="K154" s="63">
        <v>1</v>
      </c>
      <c r="L154" s="61">
        <f t="shared" si="88"/>
        <v>3.7037037037037035E-2</v>
      </c>
      <c r="M154" s="63">
        <v>26</v>
      </c>
      <c r="N154" s="61">
        <f t="shared" si="89"/>
        <v>0.96296296296296291</v>
      </c>
      <c r="O154" s="94">
        <v>3044</v>
      </c>
      <c r="P154" s="63">
        <v>58</v>
      </c>
      <c r="Q154" s="61">
        <f t="shared" si="90"/>
        <v>1.9053876478318004E-2</v>
      </c>
      <c r="R154" s="63">
        <v>2986</v>
      </c>
      <c r="S154" s="61">
        <f t="shared" si="91"/>
        <v>0.98094612352168198</v>
      </c>
      <c r="T154" s="94">
        <v>2483</v>
      </c>
      <c r="U154" s="63">
        <v>34</v>
      </c>
      <c r="V154" s="61">
        <f t="shared" si="92"/>
        <v>1.369311316955296E-2</v>
      </c>
      <c r="W154" s="63">
        <v>2449</v>
      </c>
      <c r="X154" s="61">
        <f t="shared" si="93"/>
        <v>0.98630688683044709</v>
      </c>
      <c r="Y154" s="94">
        <v>1537</v>
      </c>
      <c r="Z154" s="63">
        <v>14</v>
      </c>
      <c r="AA154" s="61">
        <f t="shared" si="94"/>
        <v>9.108653220559532E-3</v>
      </c>
      <c r="AB154" s="63">
        <v>1523</v>
      </c>
      <c r="AC154" s="61">
        <f t="shared" si="95"/>
        <v>0.99089134677944046</v>
      </c>
      <c r="AD154" s="94">
        <v>697</v>
      </c>
      <c r="AE154" s="63">
        <v>4</v>
      </c>
      <c r="AF154" s="61">
        <f t="shared" si="96"/>
        <v>5.7388809182209472E-3</v>
      </c>
      <c r="AG154" s="63">
        <v>693</v>
      </c>
      <c r="AH154" s="61">
        <f t="shared" si="97"/>
        <v>0.99426111908177905</v>
      </c>
      <c r="AI154" s="94">
        <v>287</v>
      </c>
      <c r="AJ154" s="63">
        <v>0</v>
      </c>
      <c r="AK154" s="61">
        <f t="shared" si="98"/>
        <v>0</v>
      </c>
      <c r="AL154" s="63">
        <v>287</v>
      </c>
      <c r="AM154" s="61">
        <f t="shared" si="99"/>
        <v>1</v>
      </c>
      <c r="AN154" s="94">
        <f t="shared" si="100"/>
        <v>8081</v>
      </c>
      <c r="AO154" s="63">
        <f t="shared" si="103"/>
        <v>111</v>
      </c>
      <c r="AP154" s="61">
        <f t="shared" si="101"/>
        <v>1.373592377181042E-2</v>
      </c>
      <c r="AQ154" s="62">
        <f t="shared" si="104"/>
        <v>7970</v>
      </c>
      <c r="AR154" s="61">
        <f t="shared" si="102"/>
        <v>0.98626407622818957</v>
      </c>
      <c r="AS154" s="90"/>
      <c r="AT154" s="264"/>
      <c r="AU154" s="321"/>
      <c r="AV154" s="11" t="s">
        <v>135</v>
      </c>
      <c r="AW154" s="204">
        <v>7548</v>
      </c>
      <c r="AX154" s="38">
        <v>105</v>
      </c>
      <c r="AY154" s="84">
        <v>1.3910969793322734E-2</v>
      </c>
      <c r="AZ154" s="38">
        <v>7443</v>
      </c>
      <c r="BA154" s="84">
        <v>0.98608903020667726</v>
      </c>
    </row>
    <row r="155" spans="2:53" s="12" customFormat="1" ht="13.5" customHeight="1">
      <c r="B155" s="265"/>
      <c r="C155" s="322"/>
      <c r="D155" s="70" t="s">
        <v>67</v>
      </c>
      <c r="E155" s="95">
        <v>10</v>
      </c>
      <c r="F155" s="69">
        <v>1</v>
      </c>
      <c r="G155" s="13">
        <f t="shared" si="86"/>
        <v>0.1</v>
      </c>
      <c r="H155" s="69">
        <v>9</v>
      </c>
      <c r="I155" s="13">
        <f t="shared" si="87"/>
        <v>0.9</v>
      </c>
      <c r="J155" s="95">
        <v>69</v>
      </c>
      <c r="K155" s="69">
        <v>8</v>
      </c>
      <c r="L155" s="13">
        <f t="shared" si="88"/>
        <v>0.11594202898550725</v>
      </c>
      <c r="M155" s="69">
        <v>61</v>
      </c>
      <c r="N155" s="13">
        <f t="shared" si="89"/>
        <v>0.88405797101449279</v>
      </c>
      <c r="O155" s="95">
        <v>7324</v>
      </c>
      <c r="P155" s="69">
        <v>1085</v>
      </c>
      <c r="Q155" s="13">
        <f t="shared" si="90"/>
        <v>0.14814309120699071</v>
      </c>
      <c r="R155" s="69">
        <v>6239</v>
      </c>
      <c r="S155" s="13">
        <f t="shared" si="91"/>
        <v>0.85185690879300924</v>
      </c>
      <c r="T155" s="95">
        <v>6254</v>
      </c>
      <c r="U155" s="69">
        <v>828</v>
      </c>
      <c r="V155" s="13">
        <f t="shared" si="92"/>
        <v>0.13239526702910137</v>
      </c>
      <c r="W155" s="69">
        <v>5426</v>
      </c>
      <c r="X155" s="13">
        <f t="shared" si="93"/>
        <v>0.86760473297089857</v>
      </c>
      <c r="Y155" s="95">
        <v>3429</v>
      </c>
      <c r="Z155" s="69">
        <v>339</v>
      </c>
      <c r="AA155" s="13">
        <f t="shared" si="94"/>
        <v>9.8862642169728787E-2</v>
      </c>
      <c r="AB155" s="69">
        <v>3090</v>
      </c>
      <c r="AC155" s="13">
        <f t="shared" si="95"/>
        <v>0.90113735783027127</v>
      </c>
      <c r="AD155" s="95">
        <v>1366</v>
      </c>
      <c r="AE155" s="69">
        <v>84</v>
      </c>
      <c r="AF155" s="13">
        <f t="shared" si="96"/>
        <v>6.149341142020498E-2</v>
      </c>
      <c r="AG155" s="69">
        <v>1282</v>
      </c>
      <c r="AH155" s="13">
        <f t="shared" si="97"/>
        <v>0.93850658857979508</v>
      </c>
      <c r="AI155" s="95">
        <v>452</v>
      </c>
      <c r="AJ155" s="69">
        <v>13</v>
      </c>
      <c r="AK155" s="13">
        <f t="shared" si="98"/>
        <v>2.8761061946902654E-2</v>
      </c>
      <c r="AL155" s="69">
        <v>439</v>
      </c>
      <c r="AM155" s="13">
        <f t="shared" si="99"/>
        <v>0.97123893805309736</v>
      </c>
      <c r="AN155" s="95">
        <f t="shared" si="100"/>
        <v>18904</v>
      </c>
      <c r="AO155" s="69">
        <f t="shared" si="103"/>
        <v>2358</v>
      </c>
      <c r="AP155" s="13">
        <f t="shared" si="101"/>
        <v>0.12473550571307659</v>
      </c>
      <c r="AQ155" s="33">
        <f t="shared" si="104"/>
        <v>16546</v>
      </c>
      <c r="AR155" s="13">
        <f t="shared" si="102"/>
        <v>0.87526449428692343</v>
      </c>
      <c r="AS155" s="90"/>
      <c r="AT155" s="265"/>
      <c r="AU155" s="322"/>
      <c r="AV155" s="147" t="s">
        <v>67</v>
      </c>
      <c r="AW155" s="204">
        <v>17807</v>
      </c>
      <c r="AX155" s="38">
        <v>2265</v>
      </c>
      <c r="AY155" s="84">
        <v>0.1271971696523839</v>
      </c>
      <c r="AZ155" s="38">
        <v>15542</v>
      </c>
      <c r="BA155" s="84">
        <v>0.87280283034761608</v>
      </c>
    </row>
    <row r="156" spans="2:53" s="12" customFormat="1" ht="13.5" customHeight="1">
      <c r="B156" s="263">
        <v>51</v>
      </c>
      <c r="C156" s="320" t="s">
        <v>42</v>
      </c>
      <c r="D156" s="74" t="s">
        <v>134</v>
      </c>
      <c r="E156" s="93">
        <v>28</v>
      </c>
      <c r="F156" s="73">
        <v>6</v>
      </c>
      <c r="G156" s="71">
        <f t="shared" si="86"/>
        <v>0.21428571428571427</v>
      </c>
      <c r="H156" s="73">
        <v>22</v>
      </c>
      <c r="I156" s="71">
        <f t="shared" si="87"/>
        <v>0.7857142857142857</v>
      </c>
      <c r="J156" s="93">
        <v>70</v>
      </c>
      <c r="K156" s="73">
        <v>13</v>
      </c>
      <c r="L156" s="71">
        <f t="shared" si="88"/>
        <v>0.18571428571428572</v>
      </c>
      <c r="M156" s="73">
        <v>57</v>
      </c>
      <c r="N156" s="71">
        <f t="shared" si="89"/>
        <v>0.81428571428571428</v>
      </c>
      <c r="O156" s="93">
        <v>6500</v>
      </c>
      <c r="P156" s="73">
        <v>2229</v>
      </c>
      <c r="Q156" s="71">
        <f t="shared" si="90"/>
        <v>0.34292307692307694</v>
      </c>
      <c r="R156" s="73">
        <v>4271</v>
      </c>
      <c r="S156" s="71">
        <f t="shared" si="91"/>
        <v>0.65707692307692311</v>
      </c>
      <c r="T156" s="93">
        <v>5005</v>
      </c>
      <c r="U156" s="73">
        <v>1644</v>
      </c>
      <c r="V156" s="71">
        <f t="shared" si="92"/>
        <v>0.3284715284715285</v>
      </c>
      <c r="W156" s="73">
        <v>3361</v>
      </c>
      <c r="X156" s="71">
        <f t="shared" si="93"/>
        <v>0.6715284715284715</v>
      </c>
      <c r="Y156" s="93">
        <v>2550</v>
      </c>
      <c r="Z156" s="73">
        <v>714</v>
      </c>
      <c r="AA156" s="71">
        <f t="shared" si="94"/>
        <v>0.28000000000000003</v>
      </c>
      <c r="AB156" s="73">
        <v>1836</v>
      </c>
      <c r="AC156" s="71">
        <f t="shared" si="95"/>
        <v>0.72</v>
      </c>
      <c r="AD156" s="93">
        <v>1042</v>
      </c>
      <c r="AE156" s="73">
        <v>198</v>
      </c>
      <c r="AF156" s="71">
        <f t="shared" si="96"/>
        <v>0.19001919385796545</v>
      </c>
      <c r="AG156" s="73">
        <v>844</v>
      </c>
      <c r="AH156" s="71">
        <f t="shared" si="97"/>
        <v>0.8099808061420346</v>
      </c>
      <c r="AI156" s="93">
        <v>297</v>
      </c>
      <c r="AJ156" s="73">
        <v>21</v>
      </c>
      <c r="AK156" s="71">
        <f t="shared" si="98"/>
        <v>7.0707070707070704E-2</v>
      </c>
      <c r="AL156" s="73">
        <v>276</v>
      </c>
      <c r="AM156" s="71">
        <f t="shared" si="99"/>
        <v>0.92929292929292928</v>
      </c>
      <c r="AN156" s="93">
        <f t="shared" si="100"/>
        <v>15492</v>
      </c>
      <c r="AO156" s="73">
        <f t="shared" si="103"/>
        <v>4825</v>
      </c>
      <c r="AP156" s="71">
        <f t="shared" si="101"/>
        <v>0.31145107152078494</v>
      </c>
      <c r="AQ156" s="72">
        <f t="shared" si="104"/>
        <v>10667</v>
      </c>
      <c r="AR156" s="71">
        <f t="shared" si="102"/>
        <v>0.68854892847921512</v>
      </c>
      <c r="AS156" s="90"/>
      <c r="AT156" s="263">
        <v>51</v>
      </c>
      <c r="AU156" s="320" t="s">
        <v>42</v>
      </c>
      <c r="AV156" s="11" t="s">
        <v>134</v>
      </c>
      <c r="AW156" s="204">
        <v>14122</v>
      </c>
      <c r="AX156" s="38">
        <v>4450</v>
      </c>
      <c r="AY156" s="84">
        <v>0.31511117405466649</v>
      </c>
      <c r="AZ156" s="38">
        <v>9672</v>
      </c>
      <c r="BA156" s="84">
        <v>0.68488882594533351</v>
      </c>
    </row>
    <row r="157" spans="2:53" s="12" customFormat="1" ht="13.5" customHeight="1">
      <c r="B157" s="264"/>
      <c r="C157" s="321"/>
      <c r="D157" s="64" t="s">
        <v>135</v>
      </c>
      <c r="E157" s="94">
        <v>15</v>
      </c>
      <c r="F157" s="63">
        <v>0</v>
      </c>
      <c r="G157" s="61">
        <f t="shared" si="86"/>
        <v>0</v>
      </c>
      <c r="H157" s="63">
        <v>15</v>
      </c>
      <c r="I157" s="61">
        <f t="shared" si="87"/>
        <v>1</v>
      </c>
      <c r="J157" s="94">
        <v>41</v>
      </c>
      <c r="K157" s="63">
        <v>1</v>
      </c>
      <c r="L157" s="61">
        <f t="shared" si="88"/>
        <v>2.4390243902439025E-2</v>
      </c>
      <c r="M157" s="63">
        <v>40</v>
      </c>
      <c r="N157" s="61">
        <f t="shared" si="89"/>
        <v>0.97560975609756095</v>
      </c>
      <c r="O157" s="94">
        <v>3995</v>
      </c>
      <c r="P157" s="63">
        <v>71</v>
      </c>
      <c r="Q157" s="61">
        <f t="shared" si="90"/>
        <v>1.7772215269086358E-2</v>
      </c>
      <c r="R157" s="63">
        <v>3924</v>
      </c>
      <c r="S157" s="61">
        <f t="shared" si="91"/>
        <v>0.98222778473091366</v>
      </c>
      <c r="T157" s="94">
        <v>2815</v>
      </c>
      <c r="U157" s="63">
        <v>49</v>
      </c>
      <c r="V157" s="61">
        <f t="shared" si="92"/>
        <v>1.7406749555950268E-2</v>
      </c>
      <c r="W157" s="63">
        <v>2766</v>
      </c>
      <c r="X157" s="61">
        <f t="shared" si="93"/>
        <v>0.98259325044404977</v>
      </c>
      <c r="Y157" s="94">
        <v>1993</v>
      </c>
      <c r="Z157" s="63">
        <v>18</v>
      </c>
      <c r="AA157" s="61">
        <f t="shared" si="94"/>
        <v>9.0316106372303057E-3</v>
      </c>
      <c r="AB157" s="63">
        <v>1975</v>
      </c>
      <c r="AC157" s="61">
        <f t="shared" si="95"/>
        <v>0.99096838936276965</v>
      </c>
      <c r="AD157" s="94">
        <v>1060</v>
      </c>
      <c r="AE157" s="63">
        <v>8</v>
      </c>
      <c r="AF157" s="61">
        <f t="shared" si="96"/>
        <v>7.5471698113207548E-3</v>
      </c>
      <c r="AG157" s="63">
        <v>1052</v>
      </c>
      <c r="AH157" s="61">
        <f t="shared" si="97"/>
        <v>0.99245283018867925</v>
      </c>
      <c r="AI157" s="94">
        <v>483</v>
      </c>
      <c r="AJ157" s="63">
        <v>2</v>
      </c>
      <c r="AK157" s="61">
        <f t="shared" si="98"/>
        <v>4.140786749482402E-3</v>
      </c>
      <c r="AL157" s="63">
        <v>481</v>
      </c>
      <c r="AM157" s="61">
        <f t="shared" si="99"/>
        <v>0.99585921325051763</v>
      </c>
      <c r="AN157" s="94">
        <f t="shared" si="100"/>
        <v>10402</v>
      </c>
      <c r="AO157" s="63">
        <f t="shared" si="103"/>
        <v>149</v>
      </c>
      <c r="AP157" s="61">
        <f t="shared" si="101"/>
        <v>1.4324168429148241E-2</v>
      </c>
      <c r="AQ157" s="62">
        <f t="shared" si="104"/>
        <v>10253</v>
      </c>
      <c r="AR157" s="61">
        <f t="shared" si="102"/>
        <v>0.98567583157085181</v>
      </c>
      <c r="AS157" s="90"/>
      <c r="AT157" s="264"/>
      <c r="AU157" s="321"/>
      <c r="AV157" s="11" t="s">
        <v>135</v>
      </c>
      <c r="AW157" s="204">
        <v>9950</v>
      </c>
      <c r="AX157" s="38">
        <v>148</v>
      </c>
      <c r="AY157" s="84">
        <v>1.4874371859296482E-2</v>
      </c>
      <c r="AZ157" s="38">
        <v>9802</v>
      </c>
      <c r="BA157" s="84">
        <v>0.98512562814070348</v>
      </c>
    </row>
    <row r="158" spans="2:53" s="12" customFormat="1" ht="13.5" customHeight="1">
      <c r="B158" s="265"/>
      <c r="C158" s="322"/>
      <c r="D158" s="70" t="s">
        <v>67</v>
      </c>
      <c r="E158" s="95">
        <v>43</v>
      </c>
      <c r="F158" s="69">
        <v>6</v>
      </c>
      <c r="G158" s="13">
        <f t="shared" si="86"/>
        <v>0.13953488372093023</v>
      </c>
      <c r="H158" s="69">
        <v>37</v>
      </c>
      <c r="I158" s="13">
        <f t="shared" si="87"/>
        <v>0.86046511627906974</v>
      </c>
      <c r="J158" s="95">
        <v>111</v>
      </c>
      <c r="K158" s="69">
        <v>14</v>
      </c>
      <c r="L158" s="13">
        <f t="shared" si="88"/>
        <v>0.12612612612612611</v>
      </c>
      <c r="M158" s="69">
        <v>97</v>
      </c>
      <c r="N158" s="13">
        <f t="shared" si="89"/>
        <v>0.87387387387387383</v>
      </c>
      <c r="O158" s="95">
        <v>10495</v>
      </c>
      <c r="P158" s="69">
        <v>2300</v>
      </c>
      <c r="Q158" s="13">
        <f t="shared" si="90"/>
        <v>0.2191519771319676</v>
      </c>
      <c r="R158" s="69">
        <v>8195</v>
      </c>
      <c r="S158" s="13">
        <f t="shared" si="91"/>
        <v>0.78084802286803234</v>
      </c>
      <c r="T158" s="95">
        <v>7820</v>
      </c>
      <c r="U158" s="69">
        <v>1693</v>
      </c>
      <c r="V158" s="13">
        <f t="shared" si="92"/>
        <v>0.21649616368286445</v>
      </c>
      <c r="W158" s="69">
        <v>6127</v>
      </c>
      <c r="X158" s="13">
        <f t="shared" si="93"/>
        <v>0.7835038363171356</v>
      </c>
      <c r="Y158" s="95">
        <v>4543</v>
      </c>
      <c r="Z158" s="69">
        <v>732</v>
      </c>
      <c r="AA158" s="13">
        <f t="shared" si="94"/>
        <v>0.16112700858463572</v>
      </c>
      <c r="AB158" s="69">
        <v>3811</v>
      </c>
      <c r="AC158" s="13">
        <f t="shared" si="95"/>
        <v>0.83887299141536431</v>
      </c>
      <c r="AD158" s="95">
        <v>2102</v>
      </c>
      <c r="AE158" s="69">
        <v>206</v>
      </c>
      <c r="AF158" s="13">
        <f t="shared" si="96"/>
        <v>9.800190294957184E-2</v>
      </c>
      <c r="AG158" s="69">
        <v>1896</v>
      </c>
      <c r="AH158" s="13">
        <f t="shared" si="97"/>
        <v>0.90199809705042822</v>
      </c>
      <c r="AI158" s="95">
        <v>780</v>
      </c>
      <c r="AJ158" s="69">
        <v>23</v>
      </c>
      <c r="AK158" s="13">
        <f t="shared" si="98"/>
        <v>2.9487179487179487E-2</v>
      </c>
      <c r="AL158" s="69">
        <v>757</v>
      </c>
      <c r="AM158" s="13">
        <f t="shared" si="99"/>
        <v>0.97051282051282051</v>
      </c>
      <c r="AN158" s="95">
        <f t="shared" si="100"/>
        <v>25894</v>
      </c>
      <c r="AO158" s="69">
        <f t="shared" si="103"/>
        <v>4974</v>
      </c>
      <c r="AP158" s="13">
        <f t="shared" si="101"/>
        <v>0.1920908318529389</v>
      </c>
      <c r="AQ158" s="33">
        <f t="shared" si="104"/>
        <v>20920</v>
      </c>
      <c r="AR158" s="13">
        <f t="shared" si="102"/>
        <v>0.80790916814706104</v>
      </c>
      <c r="AS158" s="90"/>
      <c r="AT158" s="265"/>
      <c r="AU158" s="322"/>
      <c r="AV158" s="147" t="s">
        <v>67</v>
      </c>
      <c r="AW158" s="204">
        <v>24072</v>
      </c>
      <c r="AX158" s="38">
        <v>4598</v>
      </c>
      <c r="AY158" s="84">
        <v>0.19101030242605516</v>
      </c>
      <c r="AZ158" s="38">
        <v>19474</v>
      </c>
      <c r="BA158" s="84">
        <v>0.80898969757394479</v>
      </c>
    </row>
    <row r="159" spans="2:53" s="12" customFormat="1" ht="13.5" customHeight="1">
      <c r="B159" s="263">
        <v>52</v>
      </c>
      <c r="C159" s="320" t="s">
        <v>4</v>
      </c>
      <c r="D159" s="74" t="s">
        <v>134</v>
      </c>
      <c r="E159" s="93">
        <v>7</v>
      </c>
      <c r="F159" s="73">
        <v>1</v>
      </c>
      <c r="G159" s="71">
        <f t="shared" si="86"/>
        <v>0.14285714285714285</v>
      </c>
      <c r="H159" s="73">
        <v>6</v>
      </c>
      <c r="I159" s="71">
        <f t="shared" si="87"/>
        <v>0.8571428571428571</v>
      </c>
      <c r="J159" s="93">
        <v>4</v>
      </c>
      <c r="K159" s="73">
        <v>1</v>
      </c>
      <c r="L159" s="71">
        <f t="shared" si="88"/>
        <v>0.25</v>
      </c>
      <c r="M159" s="73">
        <v>3</v>
      </c>
      <c r="N159" s="71">
        <f t="shared" si="89"/>
        <v>0.75</v>
      </c>
      <c r="O159" s="93">
        <v>5435</v>
      </c>
      <c r="P159" s="73">
        <v>1767</v>
      </c>
      <c r="Q159" s="71">
        <f t="shared" si="90"/>
        <v>0.32511499540018401</v>
      </c>
      <c r="R159" s="73">
        <v>3668</v>
      </c>
      <c r="S159" s="71">
        <f t="shared" si="91"/>
        <v>0.67488500459981604</v>
      </c>
      <c r="T159" s="93">
        <v>4609</v>
      </c>
      <c r="U159" s="73">
        <v>1591</v>
      </c>
      <c r="V159" s="71">
        <f t="shared" si="92"/>
        <v>0.34519418528965068</v>
      </c>
      <c r="W159" s="73">
        <v>3018</v>
      </c>
      <c r="X159" s="71">
        <f t="shared" si="93"/>
        <v>0.65480581471034927</v>
      </c>
      <c r="Y159" s="93">
        <v>2384</v>
      </c>
      <c r="Z159" s="73">
        <v>667</v>
      </c>
      <c r="AA159" s="71">
        <f t="shared" si="94"/>
        <v>0.27978187919463088</v>
      </c>
      <c r="AB159" s="73">
        <v>1717</v>
      </c>
      <c r="AC159" s="71">
        <f t="shared" si="95"/>
        <v>0.72021812080536918</v>
      </c>
      <c r="AD159" s="93">
        <v>1067</v>
      </c>
      <c r="AE159" s="73">
        <v>221</v>
      </c>
      <c r="AF159" s="71">
        <f t="shared" si="96"/>
        <v>0.20712277413308341</v>
      </c>
      <c r="AG159" s="73">
        <v>846</v>
      </c>
      <c r="AH159" s="71">
        <f t="shared" si="97"/>
        <v>0.79287722586691656</v>
      </c>
      <c r="AI159" s="93">
        <v>367</v>
      </c>
      <c r="AJ159" s="73">
        <v>39</v>
      </c>
      <c r="AK159" s="71">
        <f t="shared" si="98"/>
        <v>0.10626702997275204</v>
      </c>
      <c r="AL159" s="73">
        <v>328</v>
      </c>
      <c r="AM159" s="71">
        <f t="shared" si="99"/>
        <v>0.89373297002724794</v>
      </c>
      <c r="AN159" s="93">
        <f t="shared" si="100"/>
        <v>13873</v>
      </c>
      <c r="AO159" s="73">
        <f t="shared" si="103"/>
        <v>4287</v>
      </c>
      <c r="AP159" s="71">
        <f t="shared" si="101"/>
        <v>0.30901751603834787</v>
      </c>
      <c r="AQ159" s="72">
        <f t="shared" si="104"/>
        <v>9586</v>
      </c>
      <c r="AR159" s="71">
        <f t="shared" si="102"/>
        <v>0.69098248396165218</v>
      </c>
      <c r="AS159" s="90"/>
      <c r="AT159" s="263">
        <v>52</v>
      </c>
      <c r="AU159" s="320" t="s">
        <v>4</v>
      </c>
      <c r="AV159" s="11" t="s">
        <v>134</v>
      </c>
      <c r="AW159" s="204">
        <v>12934</v>
      </c>
      <c r="AX159" s="38">
        <v>3961</v>
      </c>
      <c r="AY159" s="84">
        <v>0.30624710066491417</v>
      </c>
      <c r="AZ159" s="38">
        <v>8973</v>
      </c>
      <c r="BA159" s="84">
        <v>0.69375289933508577</v>
      </c>
    </row>
    <row r="160" spans="2:53" s="12" customFormat="1" ht="13.5" customHeight="1">
      <c r="B160" s="264"/>
      <c r="C160" s="321"/>
      <c r="D160" s="64" t="s">
        <v>135</v>
      </c>
      <c r="E160" s="94">
        <v>2</v>
      </c>
      <c r="F160" s="63">
        <v>0</v>
      </c>
      <c r="G160" s="61">
        <f t="shared" si="86"/>
        <v>0</v>
      </c>
      <c r="H160" s="63">
        <v>2</v>
      </c>
      <c r="I160" s="61">
        <f t="shared" si="87"/>
        <v>1</v>
      </c>
      <c r="J160" s="94">
        <v>8</v>
      </c>
      <c r="K160" s="63">
        <v>0</v>
      </c>
      <c r="L160" s="61">
        <f t="shared" si="88"/>
        <v>0</v>
      </c>
      <c r="M160" s="63">
        <v>8</v>
      </c>
      <c r="N160" s="61">
        <f t="shared" si="89"/>
        <v>1</v>
      </c>
      <c r="O160" s="94">
        <v>2531</v>
      </c>
      <c r="P160" s="63">
        <v>45</v>
      </c>
      <c r="Q160" s="61">
        <f t="shared" si="90"/>
        <v>1.7779533781114184E-2</v>
      </c>
      <c r="R160" s="63">
        <v>2486</v>
      </c>
      <c r="S160" s="61">
        <f t="shared" si="91"/>
        <v>0.98222046621888581</v>
      </c>
      <c r="T160" s="94">
        <v>1834</v>
      </c>
      <c r="U160" s="63">
        <v>28</v>
      </c>
      <c r="V160" s="61">
        <f t="shared" si="92"/>
        <v>1.5267175572519083E-2</v>
      </c>
      <c r="W160" s="63">
        <v>1806</v>
      </c>
      <c r="X160" s="61">
        <f t="shared" si="93"/>
        <v>0.98473282442748089</v>
      </c>
      <c r="Y160" s="94">
        <v>1295</v>
      </c>
      <c r="Z160" s="63">
        <v>13</v>
      </c>
      <c r="AA160" s="61">
        <f t="shared" si="94"/>
        <v>1.0038610038610039E-2</v>
      </c>
      <c r="AB160" s="63">
        <v>1282</v>
      </c>
      <c r="AC160" s="61">
        <f t="shared" si="95"/>
        <v>0.98996138996138994</v>
      </c>
      <c r="AD160" s="94">
        <v>764</v>
      </c>
      <c r="AE160" s="63">
        <v>3</v>
      </c>
      <c r="AF160" s="61">
        <f t="shared" si="96"/>
        <v>3.9267015706806281E-3</v>
      </c>
      <c r="AG160" s="63">
        <v>761</v>
      </c>
      <c r="AH160" s="61">
        <f t="shared" si="97"/>
        <v>0.99607329842931935</v>
      </c>
      <c r="AI160" s="94">
        <v>418</v>
      </c>
      <c r="AJ160" s="63">
        <v>1</v>
      </c>
      <c r="AK160" s="61">
        <f t="shared" si="98"/>
        <v>2.3923444976076554E-3</v>
      </c>
      <c r="AL160" s="63">
        <v>417</v>
      </c>
      <c r="AM160" s="61">
        <f t="shared" si="99"/>
        <v>0.99760765550239239</v>
      </c>
      <c r="AN160" s="94">
        <f t="shared" si="100"/>
        <v>6852</v>
      </c>
      <c r="AO160" s="63">
        <f t="shared" si="103"/>
        <v>90</v>
      </c>
      <c r="AP160" s="61">
        <f t="shared" si="101"/>
        <v>1.3134851138353765E-2</v>
      </c>
      <c r="AQ160" s="62">
        <f t="shared" si="104"/>
        <v>6762</v>
      </c>
      <c r="AR160" s="61">
        <f t="shared" si="102"/>
        <v>0.98686514886164622</v>
      </c>
      <c r="AS160" s="90"/>
      <c r="AT160" s="264"/>
      <c r="AU160" s="321"/>
      <c r="AV160" s="11" t="s">
        <v>135</v>
      </c>
      <c r="AW160" s="204">
        <v>6516</v>
      </c>
      <c r="AX160" s="38">
        <v>103</v>
      </c>
      <c r="AY160" s="84">
        <v>1.5807243707796195E-2</v>
      </c>
      <c r="AZ160" s="38">
        <v>6413</v>
      </c>
      <c r="BA160" s="84">
        <v>0.98419275629220382</v>
      </c>
    </row>
    <row r="161" spans="2:53" s="12" customFormat="1" ht="13.5" customHeight="1">
      <c r="B161" s="265"/>
      <c r="C161" s="322"/>
      <c r="D161" s="70" t="s">
        <v>67</v>
      </c>
      <c r="E161" s="95">
        <v>9</v>
      </c>
      <c r="F161" s="69">
        <v>1</v>
      </c>
      <c r="G161" s="13">
        <f t="shared" si="86"/>
        <v>0.1111111111111111</v>
      </c>
      <c r="H161" s="69">
        <v>8</v>
      </c>
      <c r="I161" s="13">
        <f t="shared" si="87"/>
        <v>0.88888888888888884</v>
      </c>
      <c r="J161" s="95">
        <v>12</v>
      </c>
      <c r="K161" s="69">
        <v>1</v>
      </c>
      <c r="L161" s="13">
        <f t="shared" si="88"/>
        <v>8.3333333333333329E-2</v>
      </c>
      <c r="M161" s="69">
        <v>11</v>
      </c>
      <c r="N161" s="13">
        <f t="shared" si="89"/>
        <v>0.91666666666666663</v>
      </c>
      <c r="O161" s="95">
        <v>7966</v>
      </c>
      <c r="P161" s="69">
        <v>1812</v>
      </c>
      <c r="Q161" s="13">
        <f t="shared" si="90"/>
        <v>0.22746673361787598</v>
      </c>
      <c r="R161" s="69">
        <v>6154</v>
      </c>
      <c r="S161" s="13">
        <f t="shared" si="91"/>
        <v>0.77253326638212405</v>
      </c>
      <c r="T161" s="95">
        <v>6443</v>
      </c>
      <c r="U161" s="69">
        <v>1619</v>
      </c>
      <c r="V161" s="13">
        <f t="shared" si="92"/>
        <v>0.25128045941331678</v>
      </c>
      <c r="W161" s="69">
        <v>4824</v>
      </c>
      <c r="X161" s="13">
        <f t="shared" si="93"/>
        <v>0.74871954058668322</v>
      </c>
      <c r="Y161" s="95">
        <v>3679</v>
      </c>
      <c r="Z161" s="69">
        <v>680</v>
      </c>
      <c r="AA161" s="13">
        <f t="shared" si="94"/>
        <v>0.18483283500951345</v>
      </c>
      <c r="AB161" s="69">
        <v>2999</v>
      </c>
      <c r="AC161" s="13">
        <f t="shared" si="95"/>
        <v>0.81516716499048658</v>
      </c>
      <c r="AD161" s="95">
        <v>1831</v>
      </c>
      <c r="AE161" s="69">
        <v>224</v>
      </c>
      <c r="AF161" s="13">
        <f t="shared" si="96"/>
        <v>0.12233752048061169</v>
      </c>
      <c r="AG161" s="69">
        <v>1607</v>
      </c>
      <c r="AH161" s="13">
        <f t="shared" si="97"/>
        <v>0.87766247951938836</v>
      </c>
      <c r="AI161" s="95">
        <v>785</v>
      </c>
      <c r="AJ161" s="69">
        <v>40</v>
      </c>
      <c r="AK161" s="13">
        <f t="shared" si="98"/>
        <v>5.0955414012738856E-2</v>
      </c>
      <c r="AL161" s="69">
        <v>745</v>
      </c>
      <c r="AM161" s="13">
        <f t="shared" si="99"/>
        <v>0.94904458598726116</v>
      </c>
      <c r="AN161" s="95">
        <f t="shared" si="100"/>
        <v>20725</v>
      </c>
      <c r="AO161" s="69">
        <f t="shared" si="103"/>
        <v>4377</v>
      </c>
      <c r="AP161" s="13">
        <f t="shared" si="101"/>
        <v>0.21119420989143547</v>
      </c>
      <c r="AQ161" s="33">
        <f t="shared" si="104"/>
        <v>16348</v>
      </c>
      <c r="AR161" s="13">
        <f t="shared" si="102"/>
        <v>0.78880579010856455</v>
      </c>
      <c r="AS161" s="90"/>
      <c r="AT161" s="265"/>
      <c r="AU161" s="322"/>
      <c r="AV161" s="147" t="s">
        <v>67</v>
      </c>
      <c r="AW161" s="204">
        <v>19450</v>
      </c>
      <c r="AX161" s="38">
        <v>4064</v>
      </c>
      <c r="AY161" s="84">
        <v>0.20894601542416452</v>
      </c>
      <c r="AZ161" s="38">
        <v>15386</v>
      </c>
      <c r="BA161" s="84">
        <v>0.79105398457583542</v>
      </c>
    </row>
    <row r="162" spans="2:53" s="12" customFormat="1" ht="13.5" customHeight="1">
      <c r="B162" s="263">
        <v>53</v>
      </c>
      <c r="C162" s="320" t="s">
        <v>19</v>
      </c>
      <c r="D162" s="74" t="s">
        <v>134</v>
      </c>
      <c r="E162" s="93">
        <v>11</v>
      </c>
      <c r="F162" s="73">
        <v>1</v>
      </c>
      <c r="G162" s="71">
        <f t="shared" si="86"/>
        <v>9.0909090909090912E-2</v>
      </c>
      <c r="H162" s="73">
        <v>10</v>
      </c>
      <c r="I162" s="71">
        <f t="shared" si="87"/>
        <v>0.90909090909090906</v>
      </c>
      <c r="J162" s="93">
        <v>34</v>
      </c>
      <c r="K162" s="73">
        <v>8</v>
      </c>
      <c r="L162" s="71">
        <f t="shared" si="88"/>
        <v>0.23529411764705882</v>
      </c>
      <c r="M162" s="73">
        <v>26</v>
      </c>
      <c r="N162" s="71">
        <f t="shared" si="89"/>
        <v>0.76470588235294112</v>
      </c>
      <c r="O162" s="93">
        <v>2520</v>
      </c>
      <c r="P162" s="73">
        <v>591</v>
      </c>
      <c r="Q162" s="71">
        <f t="shared" si="90"/>
        <v>0.23452380952380952</v>
      </c>
      <c r="R162" s="73">
        <v>1929</v>
      </c>
      <c r="S162" s="71">
        <f t="shared" si="91"/>
        <v>0.76547619047619042</v>
      </c>
      <c r="T162" s="93">
        <v>2084</v>
      </c>
      <c r="U162" s="73">
        <v>439</v>
      </c>
      <c r="V162" s="71">
        <f t="shared" si="92"/>
        <v>0.21065259117082533</v>
      </c>
      <c r="W162" s="73">
        <v>1645</v>
      </c>
      <c r="X162" s="71">
        <f t="shared" si="93"/>
        <v>0.78934740882917465</v>
      </c>
      <c r="Y162" s="93">
        <v>1080</v>
      </c>
      <c r="Z162" s="73">
        <v>194</v>
      </c>
      <c r="AA162" s="71">
        <f t="shared" si="94"/>
        <v>0.17962962962962964</v>
      </c>
      <c r="AB162" s="73">
        <v>886</v>
      </c>
      <c r="AC162" s="71">
        <f t="shared" si="95"/>
        <v>0.82037037037037042</v>
      </c>
      <c r="AD162" s="93">
        <v>436</v>
      </c>
      <c r="AE162" s="73">
        <v>39</v>
      </c>
      <c r="AF162" s="71">
        <f t="shared" si="96"/>
        <v>8.9449541284403675E-2</v>
      </c>
      <c r="AG162" s="73">
        <v>397</v>
      </c>
      <c r="AH162" s="71">
        <f t="shared" si="97"/>
        <v>0.91055045871559637</v>
      </c>
      <c r="AI162" s="93">
        <v>112</v>
      </c>
      <c r="AJ162" s="73">
        <v>8</v>
      </c>
      <c r="AK162" s="71">
        <f t="shared" si="98"/>
        <v>7.1428571428571425E-2</v>
      </c>
      <c r="AL162" s="73">
        <v>104</v>
      </c>
      <c r="AM162" s="71">
        <f t="shared" si="99"/>
        <v>0.9285714285714286</v>
      </c>
      <c r="AN162" s="93">
        <f t="shared" si="100"/>
        <v>6277</v>
      </c>
      <c r="AO162" s="73">
        <f t="shared" si="103"/>
        <v>1280</v>
      </c>
      <c r="AP162" s="71">
        <f t="shared" si="101"/>
        <v>0.20391906961924486</v>
      </c>
      <c r="AQ162" s="72">
        <f t="shared" si="104"/>
        <v>4997</v>
      </c>
      <c r="AR162" s="71">
        <f t="shared" si="102"/>
        <v>0.79608093038075511</v>
      </c>
      <c r="AS162" s="90"/>
      <c r="AT162" s="263">
        <v>53</v>
      </c>
      <c r="AU162" s="320" t="s">
        <v>19</v>
      </c>
      <c r="AV162" s="11" t="s">
        <v>134</v>
      </c>
      <c r="AW162" s="204">
        <v>5863</v>
      </c>
      <c r="AX162" s="38">
        <v>1303</v>
      </c>
      <c r="AY162" s="84">
        <v>0.22224117346068564</v>
      </c>
      <c r="AZ162" s="38">
        <v>4560</v>
      </c>
      <c r="BA162" s="84">
        <v>0.77775882653931439</v>
      </c>
    </row>
    <row r="163" spans="2:53" s="12" customFormat="1" ht="13.5" customHeight="1">
      <c r="B163" s="264"/>
      <c r="C163" s="321"/>
      <c r="D163" s="64" t="s">
        <v>135</v>
      </c>
      <c r="E163" s="94">
        <v>3</v>
      </c>
      <c r="F163" s="63">
        <v>0</v>
      </c>
      <c r="G163" s="61">
        <f t="shared" si="86"/>
        <v>0</v>
      </c>
      <c r="H163" s="63">
        <v>3</v>
      </c>
      <c r="I163" s="61">
        <f t="shared" si="87"/>
        <v>1</v>
      </c>
      <c r="J163" s="94">
        <v>19</v>
      </c>
      <c r="K163" s="63">
        <v>0</v>
      </c>
      <c r="L163" s="61">
        <f t="shared" si="88"/>
        <v>0</v>
      </c>
      <c r="M163" s="63">
        <v>19</v>
      </c>
      <c r="N163" s="61">
        <f t="shared" si="89"/>
        <v>1</v>
      </c>
      <c r="O163" s="94">
        <v>1959</v>
      </c>
      <c r="P163" s="63">
        <v>117</v>
      </c>
      <c r="Q163" s="61">
        <f t="shared" si="90"/>
        <v>5.9724349157733538E-2</v>
      </c>
      <c r="R163" s="63">
        <v>1842</v>
      </c>
      <c r="S163" s="61">
        <f t="shared" si="91"/>
        <v>0.9402756508422665</v>
      </c>
      <c r="T163" s="94">
        <v>1593</v>
      </c>
      <c r="U163" s="63">
        <v>113</v>
      </c>
      <c r="V163" s="61">
        <f t="shared" si="92"/>
        <v>7.0935342121782805E-2</v>
      </c>
      <c r="W163" s="63">
        <v>1480</v>
      </c>
      <c r="X163" s="61">
        <f t="shared" si="93"/>
        <v>0.92906465787821724</v>
      </c>
      <c r="Y163" s="94">
        <v>1025</v>
      </c>
      <c r="Z163" s="63">
        <v>53</v>
      </c>
      <c r="AA163" s="61">
        <f t="shared" si="94"/>
        <v>5.1707317073170729E-2</v>
      </c>
      <c r="AB163" s="63">
        <v>972</v>
      </c>
      <c r="AC163" s="61">
        <f t="shared" si="95"/>
        <v>0.94829268292682922</v>
      </c>
      <c r="AD163" s="94">
        <v>509</v>
      </c>
      <c r="AE163" s="63">
        <v>9</v>
      </c>
      <c r="AF163" s="61">
        <f t="shared" si="96"/>
        <v>1.768172888015717E-2</v>
      </c>
      <c r="AG163" s="63">
        <v>500</v>
      </c>
      <c r="AH163" s="61">
        <f t="shared" si="97"/>
        <v>0.98231827111984282</v>
      </c>
      <c r="AI163" s="94">
        <v>218</v>
      </c>
      <c r="AJ163" s="63">
        <v>3</v>
      </c>
      <c r="AK163" s="61">
        <f t="shared" si="98"/>
        <v>1.3761467889908258E-2</v>
      </c>
      <c r="AL163" s="63">
        <v>215</v>
      </c>
      <c r="AM163" s="61">
        <f t="shared" si="99"/>
        <v>0.98623853211009171</v>
      </c>
      <c r="AN163" s="94">
        <f t="shared" si="100"/>
        <v>5326</v>
      </c>
      <c r="AO163" s="63">
        <f t="shared" si="103"/>
        <v>295</v>
      </c>
      <c r="AP163" s="61">
        <f t="shared" si="101"/>
        <v>5.5388659406684193E-2</v>
      </c>
      <c r="AQ163" s="62">
        <f t="shared" si="104"/>
        <v>5031</v>
      </c>
      <c r="AR163" s="61">
        <f t="shared" si="102"/>
        <v>0.94461134059331586</v>
      </c>
      <c r="AS163" s="90"/>
      <c r="AT163" s="264"/>
      <c r="AU163" s="321"/>
      <c r="AV163" s="11" t="s">
        <v>135</v>
      </c>
      <c r="AW163" s="204">
        <v>4999</v>
      </c>
      <c r="AX163" s="38">
        <v>192</v>
      </c>
      <c r="AY163" s="84">
        <v>3.8407681536307262E-2</v>
      </c>
      <c r="AZ163" s="38">
        <v>4807</v>
      </c>
      <c r="BA163" s="84">
        <v>0.96159231846369275</v>
      </c>
    </row>
    <row r="164" spans="2:53" s="12" customFormat="1" ht="13.5" customHeight="1">
      <c r="B164" s="265"/>
      <c r="C164" s="322"/>
      <c r="D164" s="70" t="s">
        <v>67</v>
      </c>
      <c r="E164" s="95">
        <v>14</v>
      </c>
      <c r="F164" s="69">
        <v>1</v>
      </c>
      <c r="G164" s="13">
        <f t="shared" si="86"/>
        <v>7.1428571428571425E-2</v>
      </c>
      <c r="H164" s="69">
        <v>13</v>
      </c>
      <c r="I164" s="13">
        <f t="shared" si="87"/>
        <v>0.9285714285714286</v>
      </c>
      <c r="J164" s="95">
        <v>53</v>
      </c>
      <c r="K164" s="69">
        <v>8</v>
      </c>
      <c r="L164" s="13">
        <f t="shared" si="88"/>
        <v>0.15094339622641509</v>
      </c>
      <c r="M164" s="69">
        <v>45</v>
      </c>
      <c r="N164" s="13">
        <f t="shared" si="89"/>
        <v>0.84905660377358494</v>
      </c>
      <c r="O164" s="95">
        <v>4479</v>
      </c>
      <c r="P164" s="69">
        <v>708</v>
      </c>
      <c r="Q164" s="13">
        <f t="shared" si="90"/>
        <v>0.15807099799062291</v>
      </c>
      <c r="R164" s="69">
        <v>3771</v>
      </c>
      <c r="S164" s="13">
        <f t="shared" si="91"/>
        <v>0.84192900200937715</v>
      </c>
      <c r="T164" s="95">
        <v>3677</v>
      </c>
      <c r="U164" s="69">
        <v>552</v>
      </c>
      <c r="V164" s="13">
        <f t="shared" si="92"/>
        <v>0.15012238237693773</v>
      </c>
      <c r="W164" s="69">
        <v>3125</v>
      </c>
      <c r="X164" s="13">
        <f t="shared" si="93"/>
        <v>0.84987761762306224</v>
      </c>
      <c r="Y164" s="95">
        <v>2105</v>
      </c>
      <c r="Z164" s="69">
        <v>247</v>
      </c>
      <c r="AA164" s="13">
        <f t="shared" si="94"/>
        <v>0.1173396674584323</v>
      </c>
      <c r="AB164" s="69">
        <v>1858</v>
      </c>
      <c r="AC164" s="13">
        <f t="shared" si="95"/>
        <v>0.88266033254156773</v>
      </c>
      <c r="AD164" s="95">
        <v>945</v>
      </c>
      <c r="AE164" s="69">
        <v>48</v>
      </c>
      <c r="AF164" s="13">
        <f t="shared" si="96"/>
        <v>5.0793650793650794E-2</v>
      </c>
      <c r="AG164" s="69">
        <v>897</v>
      </c>
      <c r="AH164" s="13">
        <f t="shared" si="97"/>
        <v>0.94920634920634916</v>
      </c>
      <c r="AI164" s="95">
        <v>330</v>
      </c>
      <c r="AJ164" s="69">
        <v>11</v>
      </c>
      <c r="AK164" s="13">
        <f t="shared" si="98"/>
        <v>3.3333333333333333E-2</v>
      </c>
      <c r="AL164" s="69">
        <v>319</v>
      </c>
      <c r="AM164" s="13">
        <f t="shared" si="99"/>
        <v>0.96666666666666667</v>
      </c>
      <c r="AN164" s="95">
        <f t="shared" si="100"/>
        <v>11603</v>
      </c>
      <c r="AO164" s="69">
        <f t="shared" si="103"/>
        <v>1575</v>
      </c>
      <c r="AP164" s="13">
        <f t="shared" si="101"/>
        <v>0.13574075670085323</v>
      </c>
      <c r="AQ164" s="33">
        <f t="shared" si="104"/>
        <v>10028</v>
      </c>
      <c r="AR164" s="13">
        <f t="shared" si="102"/>
        <v>0.86425924329914672</v>
      </c>
      <c r="AS164" s="90"/>
      <c r="AT164" s="265"/>
      <c r="AU164" s="322"/>
      <c r="AV164" s="147" t="s">
        <v>67</v>
      </c>
      <c r="AW164" s="204">
        <v>10862</v>
      </c>
      <c r="AX164" s="38">
        <v>1495</v>
      </c>
      <c r="AY164" s="84">
        <v>0.13763579451298102</v>
      </c>
      <c r="AZ164" s="38">
        <v>9367</v>
      </c>
      <c r="BA164" s="84">
        <v>0.86236420548701898</v>
      </c>
    </row>
    <row r="165" spans="2:53" s="12" customFormat="1" ht="13.5" customHeight="1">
      <c r="B165" s="263">
        <v>54</v>
      </c>
      <c r="C165" s="320" t="s">
        <v>24</v>
      </c>
      <c r="D165" s="74" t="s">
        <v>134</v>
      </c>
      <c r="E165" s="93">
        <v>14</v>
      </c>
      <c r="F165" s="73">
        <v>3</v>
      </c>
      <c r="G165" s="71">
        <f t="shared" si="86"/>
        <v>0.21428571428571427</v>
      </c>
      <c r="H165" s="73">
        <v>11</v>
      </c>
      <c r="I165" s="71">
        <f t="shared" si="87"/>
        <v>0.7857142857142857</v>
      </c>
      <c r="J165" s="93">
        <v>52</v>
      </c>
      <c r="K165" s="73">
        <v>3</v>
      </c>
      <c r="L165" s="71">
        <f t="shared" si="88"/>
        <v>5.7692307692307696E-2</v>
      </c>
      <c r="M165" s="73">
        <v>49</v>
      </c>
      <c r="N165" s="71">
        <f t="shared" si="89"/>
        <v>0.94230769230769229</v>
      </c>
      <c r="O165" s="93">
        <v>4389</v>
      </c>
      <c r="P165" s="73">
        <v>1076</v>
      </c>
      <c r="Q165" s="71">
        <f t="shared" si="90"/>
        <v>0.24515835042150833</v>
      </c>
      <c r="R165" s="73">
        <v>3313</v>
      </c>
      <c r="S165" s="71">
        <f t="shared" si="91"/>
        <v>0.75484164957849165</v>
      </c>
      <c r="T165" s="93">
        <v>3810</v>
      </c>
      <c r="U165" s="73">
        <v>811</v>
      </c>
      <c r="V165" s="71">
        <f t="shared" si="92"/>
        <v>0.21286089238845143</v>
      </c>
      <c r="W165" s="73">
        <v>2999</v>
      </c>
      <c r="X165" s="71">
        <f t="shared" si="93"/>
        <v>0.78713910761154859</v>
      </c>
      <c r="Y165" s="93">
        <v>2007</v>
      </c>
      <c r="Z165" s="73">
        <v>357</v>
      </c>
      <c r="AA165" s="71">
        <f t="shared" si="94"/>
        <v>0.17787742899850523</v>
      </c>
      <c r="AB165" s="73">
        <v>1650</v>
      </c>
      <c r="AC165" s="71">
        <f t="shared" si="95"/>
        <v>0.82212257100149477</v>
      </c>
      <c r="AD165" s="93">
        <v>857</v>
      </c>
      <c r="AE165" s="73">
        <v>101</v>
      </c>
      <c r="AF165" s="71">
        <f t="shared" si="96"/>
        <v>0.11785297549591599</v>
      </c>
      <c r="AG165" s="73">
        <v>756</v>
      </c>
      <c r="AH165" s="71">
        <f t="shared" si="97"/>
        <v>0.882147024504084</v>
      </c>
      <c r="AI165" s="93">
        <v>247</v>
      </c>
      <c r="AJ165" s="73">
        <v>12</v>
      </c>
      <c r="AK165" s="71">
        <f t="shared" si="98"/>
        <v>4.8582995951417005E-2</v>
      </c>
      <c r="AL165" s="73">
        <v>235</v>
      </c>
      <c r="AM165" s="71">
        <f t="shared" si="99"/>
        <v>0.95141700404858298</v>
      </c>
      <c r="AN165" s="93">
        <f t="shared" si="100"/>
        <v>11376</v>
      </c>
      <c r="AO165" s="73">
        <f t="shared" si="103"/>
        <v>2363</v>
      </c>
      <c r="AP165" s="71">
        <f t="shared" si="101"/>
        <v>0.20771800281293953</v>
      </c>
      <c r="AQ165" s="72">
        <f t="shared" si="104"/>
        <v>9013</v>
      </c>
      <c r="AR165" s="71">
        <f t="shared" si="102"/>
        <v>0.79228199718706049</v>
      </c>
      <c r="AS165" s="90"/>
      <c r="AT165" s="263">
        <v>54</v>
      </c>
      <c r="AU165" s="320" t="s">
        <v>24</v>
      </c>
      <c r="AV165" s="11" t="s">
        <v>134</v>
      </c>
      <c r="AW165" s="204">
        <v>10654</v>
      </c>
      <c r="AX165" s="38">
        <v>2317</v>
      </c>
      <c r="AY165" s="84">
        <v>0.21747700394218134</v>
      </c>
      <c r="AZ165" s="38">
        <v>8337</v>
      </c>
      <c r="BA165" s="84">
        <v>0.78252299605781861</v>
      </c>
    </row>
    <row r="166" spans="2:53" s="12" customFormat="1" ht="13.5" customHeight="1">
      <c r="B166" s="264"/>
      <c r="C166" s="321"/>
      <c r="D166" s="64" t="s">
        <v>135</v>
      </c>
      <c r="E166" s="94">
        <v>5</v>
      </c>
      <c r="F166" s="63">
        <v>0</v>
      </c>
      <c r="G166" s="61">
        <f t="shared" si="86"/>
        <v>0</v>
      </c>
      <c r="H166" s="63">
        <v>5</v>
      </c>
      <c r="I166" s="61">
        <f t="shared" si="87"/>
        <v>1</v>
      </c>
      <c r="J166" s="94">
        <v>29</v>
      </c>
      <c r="K166" s="63">
        <v>0</v>
      </c>
      <c r="L166" s="61">
        <f t="shared" si="88"/>
        <v>0</v>
      </c>
      <c r="M166" s="63">
        <v>29</v>
      </c>
      <c r="N166" s="61">
        <f t="shared" si="89"/>
        <v>1</v>
      </c>
      <c r="O166" s="94">
        <v>2832</v>
      </c>
      <c r="P166" s="63">
        <v>58</v>
      </c>
      <c r="Q166" s="61">
        <f t="shared" si="90"/>
        <v>2.0480225988700564E-2</v>
      </c>
      <c r="R166" s="63">
        <v>2774</v>
      </c>
      <c r="S166" s="61">
        <f t="shared" si="91"/>
        <v>0.97951977401129942</v>
      </c>
      <c r="T166" s="94">
        <v>2170</v>
      </c>
      <c r="U166" s="63">
        <v>41</v>
      </c>
      <c r="V166" s="61">
        <f t="shared" si="92"/>
        <v>1.889400921658986E-2</v>
      </c>
      <c r="W166" s="63">
        <v>2129</v>
      </c>
      <c r="X166" s="61">
        <f t="shared" si="93"/>
        <v>0.9811059907834101</v>
      </c>
      <c r="Y166" s="94">
        <v>1447</v>
      </c>
      <c r="Z166" s="63">
        <v>18</v>
      </c>
      <c r="AA166" s="61">
        <f t="shared" si="94"/>
        <v>1.2439530062197651E-2</v>
      </c>
      <c r="AB166" s="63">
        <v>1429</v>
      </c>
      <c r="AC166" s="61">
        <f t="shared" si="95"/>
        <v>0.98756046993780233</v>
      </c>
      <c r="AD166" s="94">
        <v>772</v>
      </c>
      <c r="AE166" s="63">
        <v>5</v>
      </c>
      <c r="AF166" s="61">
        <f t="shared" si="96"/>
        <v>6.4766839378238338E-3</v>
      </c>
      <c r="AG166" s="63">
        <v>767</v>
      </c>
      <c r="AH166" s="61">
        <f t="shared" si="97"/>
        <v>0.99352331606217614</v>
      </c>
      <c r="AI166" s="94">
        <v>367</v>
      </c>
      <c r="AJ166" s="63">
        <v>1</v>
      </c>
      <c r="AK166" s="61">
        <f t="shared" si="98"/>
        <v>2.7247956403269754E-3</v>
      </c>
      <c r="AL166" s="63">
        <v>366</v>
      </c>
      <c r="AM166" s="61">
        <f t="shared" si="99"/>
        <v>0.99727520435967298</v>
      </c>
      <c r="AN166" s="94">
        <f t="shared" si="100"/>
        <v>7622</v>
      </c>
      <c r="AO166" s="63">
        <f t="shared" si="103"/>
        <v>123</v>
      </c>
      <c r="AP166" s="61">
        <f t="shared" si="101"/>
        <v>1.6137496720020992E-2</v>
      </c>
      <c r="AQ166" s="62">
        <f t="shared" si="104"/>
        <v>7499</v>
      </c>
      <c r="AR166" s="61">
        <f t="shared" si="102"/>
        <v>0.98386250327997904</v>
      </c>
      <c r="AS166" s="90"/>
      <c r="AT166" s="264"/>
      <c r="AU166" s="321"/>
      <c r="AV166" s="11" t="s">
        <v>135</v>
      </c>
      <c r="AW166" s="204">
        <v>7204</v>
      </c>
      <c r="AX166" s="38">
        <v>94</v>
      </c>
      <c r="AY166" s="84">
        <v>1.3048306496390895E-2</v>
      </c>
      <c r="AZ166" s="38">
        <v>7110</v>
      </c>
      <c r="BA166" s="84">
        <v>0.98695169350360912</v>
      </c>
    </row>
    <row r="167" spans="2:53" s="12" customFormat="1" ht="13.5" customHeight="1">
      <c r="B167" s="265"/>
      <c r="C167" s="322"/>
      <c r="D167" s="70" t="s">
        <v>67</v>
      </c>
      <c r="E167" s="95">
        <v>19</v>
      </c>
      <c r="F167" s="69">
        <v>3</v>
      </c>
      <c r="G167" s="13">
        <f t="shared" si="86"/>
        <v>0.15789473684210525</v>
      </c>
      <c r="H167" s="69">
        <v>16</v>
      </c>
      <c r="I167" s="13">
        <f t="shared" si="87"/>
        <v>0.84210526315789469</v>
      </c>
      <c r="J167" s="95">
        <v>81</v>
      </c>
      <c r="K167" s="69">
        <v>3</v>
      </c>
      <c r="L167" s="13">
        <f t="shared" si="88"/>
        <v>3.7037037037037035E-2</v>
      </c>
      <c r="M167" s="69">
        <v>78</v>
      </c>
      <c r="N167" s="13">
        <f t="shared" si="89"/>
        <v>0.96296296296296291</v>
      </c>
      <c r="O167" s="95">
        <v>7221</v>
      </c>
      <c r="P167" s="69">
        <v>1134</v>
      </c>
      <c r="Q167" s="13">
        <f t="shared" si="90"/>
        <v>0.15704196094723721</v>
      </c>
      <c r="R167" s="69">
        <v>6087</v>
      </c>
      <c r="S167" s="13">
        <f t="shared" si="91"/>
        <v>0.84295803905276279</v>
      </c>
      <c r="T167" s="95">
        <v>5980</v>
      </c>
      <c r="U167" s="69">
        <v>852</v>
      </c>
      <c r="V167" s="13">
        <f t="shared" si="92"/>
        <v>0.14247491638795987</v>
      </c>
      <c r="W167" s="69">
        <v>5128</v>
      </c>
      <c r="X167" s="13">
        <f t="shared" si="93"/>
        <v>0.85752508361204016</v>
      </c>
      <c r="Y167" s="95">
        <v>3454</v>
      </c>
      <c r="Z167" s="69">
        <v>375</v>
      </c>
      <c r="AA167" s="13">
        <f t="shared" si="94"/>
        <v>0.10856977417486971</v>
      </c>
      <c r="AB167" s="69">
        <v>3079</v>
      </c>
      <c r="AC167" s="13">
        <f t="shared" si="95"/>
        <v>0.89143022582513032</v>
      </c>
      <c r="AD167" s="95">
        <v>1629</v>
      </c>
      <c r="AE167" s="69">
        <v>106</v>
      </c>
      <c r="AF167" s="13">
        <f t="shared" si="96"/>
        <v>6.5070595457335789E-2</v>
      </c>
      <c r="AG167" s="69">
        <v>1523</v>
      </c>
      <c r="AH167" s="13">
        <f t="shared" si="97"/>
        <v>0.93492940454266427</v>
      </c>
      <c r="AI167" s="95">
        <v>614</v>
      </c>
      <c r="AJ167" s="69">
        <v>13</v>
      </c>
      <c r="AK167" s="13">
        <f t="shared" si="98"/>
        <v>2.1172638436482084E-2</v>
      </c>
      <c r="AL167" s="69">
        <v>601</v>
      </c>
      <c r="AM167" s="13">
        <f t="shared" si="99"/>
        <v>0.97882736156351791</v>
      </c>
      <c r="AN167" s="95">
        <f t="shared" si="100"/>
        <v>18998</v>
      </c>
      <c r="AO167" s="69">
        <f t="shared" si="103"/>
        <v>2486</v>
      </c>
      <c r="AP167" s="13">
        <f t="shared" si="101"/>
        <v>0.13085587956627012</v>
      </c>
      <c r="AQ167" s="33">
        <f t="shared" si="104"/>
        <v>16512</v>
      </c>
      <c r="AR167" s="13">
        <f t="shared" si="102"/>
        <v>0.86914412043372991</v>
      </c>
      <c r="AS167" s="90"/>
      <c r="AT167" s="265"/>
      <c r="AU167" s="322"/>
      <c r="AV167" s="147" t="s">
        <v>67</v>
      </c>
      <c r="AW167" s="204">
        <v>17858</v>
      </c>
      <c r="AX167" s="38">
        <v>2411</v>
      </c>
      <c r="AY167" s="84">
        <v>0.13500951954306192</v>
      </c>
      <c r="AZ167" s="38">
        <v>15447</v>
      </c>
      <c r="BA167" s="84">
        <v>0.86499048045693805</v>
      </c>
    </row>
    <row r="168" spans="2:53" s="12" customFormat="1" ht="13.5" customHeight="1">
      <c r="B168" s="263">
        <v>55</v>
      </c>
      <c r="C168" s="320" t="s">
        <v>15</v>
      </c>
      <c r="D168" s="74" t="s">
        <v>134</v>
      </c>
      <c r="E168" s="93">
        <v>9</v>
      </c>
      <c r="F168" s="73">
        <v>3</v>
      </c>
      <c r="G168" s="71">
        <f t="shared" si="86"/>
        <v>0.33333333333333331</v>
      </c>
      <c r="H168" s="73">
        <v>6</v>
      </c>
      <c r="I168" s="71">
        <f t="shared" si="87"/>
        <v>0.66666666666666663</v>
      </c>
      <c r="J168" s="93">
        <v>38</v>
      </c>
      <c r="K168" s="73">
        <v>5</v>
      </c>
      <c r="L168" s="71">
        <f t="shared" si="88"/>
        <v>0.13157894736842105</v>
      </c>
      <c r="M168" s="73">
        <v>33</v>
      </c>
      <c r="N168" s="71">
        <f t="shared" si="89"/>
        <v>0.86842105263157898</v>
      </c>
      <c r="O168" s="93">
        <v>4043</v>
      </c>
      <c r="P168" s="73">
        <v>639</v>
      </c>
      <c r="Q168" s="71">
        <f t="shared" si="90"/>
        <v>0.15805095226317092</v>
      </c>
      <c r="R168" s="73">
        <v>3404</v>
      </c>
      <c r="S168" s="71">
        <f t="shared" si="91"/>
        <v>0.8419490477368291</v>
      </c>
      <c r="T168" s="93">
        <v>3797</v>
      </c>
      <c r="U168" s="73">
        <v>612</v>
      </c>
      <c r="V168" s="71">
        <f t="shared" si="92"/>
        <v>0.16117987885172505</v>
      </c>
      <c r="W168" s="73">
        <v>3185</v>
      </c>
      <c r="X168" s="71">
        <f t="shared" si="93"/>
        <v>0.83882012114827498</v>
      </c>
      <c r="Y168" s="93">
        <v>1985</v>
      </c>
      <c r="Z168" s="73">
        <v>300</v>
      </c>
      <c r="AA168" s="71">
        <f t="shared" si="94"/>
        <v>0.15113350125944586</v>
      </c>
      <c r="AB168" s="73">
        <v>1685</v>
      </c>
      <c r="AC168" s="71">
        <f t="shared" si="95"/>
        <v>0.8488664987405542</v>
      </c>
      <c r="AD168" s="93">
        <v>703</v>
      </c>
      <c r="AE168" s="73">
        <v>71</v>
      </c>
      <c r="AF168" s="71">
        <f t="shared" si="96"/>
        <v>0.10099573257467995</v>
      </c>
      <c r="AG168" s="73">
        <v>632</v>
      </c>
      <c r="AH168" s="71">
        <f t="shared" si="97"/>
        <v>0.89900426742532002</v>
      </c>
      <c r="AI168" s="93">
        <v>153</v>
      </c>
      <c r="AJ168" s="73">
        <v>6</v>
      </c>
      <c r="AK168" s="71">
        <f t="shared" si="98"/>
        <v>3.9215686274509803E-2</v>
      </c>
      <c r="AL168" s="73">
        <v>147</v>
      </c>
      <c r="AM168" s="71">
        <f t="shared" si="99"/>
        <v>0.96078431372549022</v>
      </c>
      <c r="AN168" s="93">
        <f t="shared" si="100"/>
        <v>10728</v>
      </c>
      <c r="AO168" s="73">
        <f t="shared" si="103"/>
        <v>1636</v>
      </c>
      <c r="AP168" s="71">
        <f t="shared" si="101"/>
        <v>0.15249813571961224</v>
      </c>
      <c r="AQ168" s="72">
        <f t="shared" si="104"/>
        <v>9092</v>
      </c>
      <c r="AR168" s="71">
        <f t="shared" si="102"/>
        <v>0.84750186428038776</v>
      </c>
      <c r="AS168" s="90"/>
      <c r="AT168" s="263">
        <v>55</v>
      </c>
      <c r="AU168" s="320" t="s">
        <v>15</v>
      </c>
      <c r="AV168" s="11" t="s">
        <v>134</v>
      </c>
      <c r="AW168" s="204">
        <v>10204</v>
      </c>
      <c r="AX168" s="38">
        <v>1771</v>
      </c>
      <c r="AY168" s="84">
        <v>0.1735593884751078</v>
      </c>
      <c r="AZ168" s="38">
        <v>8433</v>
      </c>
      <c r="BA168" s="84">
        <v>0.82644061152489223</v>
      </c>
    </row>
    <row r="169" spans="2:53" s="12" customFormat="1" ht="13.5" customHeight="1">
      <c r="B169" s="264"/>
      <c r="C169" s="321"/>
      <c r="D169" s="64" t="s">
        <v>135</v>
      </c>
      <c r="E169" s="94">
        <v>11</v>
      </c>
      <c r="F169" s="63">
        <v>0</v>
      </c>
      <c r="G169" s="61">
        <f t="shared" si="86"/>
        <v>0</v>
      </c>
      <c r="H169" s="63">
        <v>11</v>
      </c>
      <c r="I169" s="61">
        <f t="shared" si="87"/>
        <v>1</v>
      </c>
      <c r="J169" s="94">
        <v>33</v>
      </c>
      <c r="K169" s="63">
        <v>1</v>
      </c>
      <c r="L169" s="61">
        <f t="shared" si="88"/>
        <v>3.0303030303030304E-2</v>
      </c>
      <c r="M169" s="63">
        <v>32</v>
      </c>
      <c r="N169" s="61">
        <f t="shared" si="89"/>
        <v>0.96969696969696972</v>
      </c>
      <c r="O169" s="94">
        <v>3227</v>
      </c>
      <c r="P169" s="63">
        <v>23</v>
      </c>
      <c r="Q169" s="61">
        <f t="shared" si="90"/>
        <v>7.1273628757359776E-3</v>
      </c>
      <c r="R169" s="63">
        <v>3204</v>
      </c>
      <c r="S169" s="61">
        <f t="shared" si="91"/>
        <v>0.99287263712426399</v>
      </c>
      <c r="T169" s="94">
        <v>2732</v>
      </c>
      <c r="U169" s="63">
        <v>14</v>
      </c>
      <c r="V169" s="61">
        <f t="shared" si="92"/>
        <v>5.1244509516837483E-3</v>
      </c>
      <c r="W169" s="63">
        <v>2718</v>
      </c>
      <c r="X169" s="61">
        <f t="shared" si="93"/>
        <v>0.99487554904831621</v>
      </c>
      <c r="Y169" s="94">
        <v>1769</v>
      </c>
      <c r="Z169" s="63">
        <v>8</v>
      </c>
      <c r="AA169" s="61">
        <f t="shared" si="94"/>
        <v>4.5223289994347085E-3</v>
      </c>
      <c r="AB169" s="63">
        <v>1761</v>
      </c>
      <c r="AC169" s="61">
        <f t="shared" si="95"/>
        <v>0.99547767100056528</v>
      </c>
      <c r="AD169" s="94">
        <v>784</v>
      </c>
      <c r="AE169" s="63">
        <v>3</v>
      </c>
      <c r="AF169" s="61">
        <f t="shared" si="96"/>
        <v>3.8265306122448979E-3</v>
      </c>
      <c r="AG169" s="63">
        <v>781</v>
      </c>
      <c r="AH169" s="61">
        <f t="shared" si="97"/>
        <v>0.99617346938775508</v>
      </c>
      <c r="AI169" s="94">
        <v>295</v>
      </c>
      <c r="AJ169" s="63">
        <v>1</v>
      </c>
      <c r="AK169" s="61">
        <f t="shared" si="98"/>
        <v>3.3898305084745762E-3</v>
      </c>
      <c r="AL169" s="63">
        <v>294</v>
      </c>
      <c r="AM169" s="61">
        <f t="shared" si="99"/>
        <v>0.99661016949152548</v>
      </c>
      <c r="AN169" s="94">
        <f t="shared" si="100"/>
        <v>8851</v>
      </c>
      <c r="AO169" s="63">
        <f t="shared" si="103"/>
        <v>50</v>
      </c>
      <c r="AP169" s="61">
        <f t="shared" si="101"/>
        <v>5.6490792000903857E-3</v>
      </c>
      <c r="AQ169" s="62">
        <f t="shared" si="104"/>
        <v>8801</v>
      </c>
      <c r="AR169" s="61">
        <f t="shared" si="102"/>
        <v>0.99435092079990961</v>
      </c>
      <c r="AS169" s="90"/>
      <c r="AT169" s="264"/>
      <c r="AU169" s="321"/>
      <c r="AV169" s="11" t="s">
        <v>135</v>
      </c>
      <c r="AW169" s="204">
        <v>8364</v>
      </c>
      <c r="AX169" s="38">
        <v>50</v>
      </c>
      <c r="AY169" s="84">
        <v>5.9780009564801527E-3</v>
      </c>
      <c r="AZ169" s="38">
        <v>8314</v>
      </c>
      <c r="BA169" s="84">
        <v>0.99402199904351984</v>
      </c>
    </row>
    <row r="170" spans="2:53" s="12" customFormat="1" ht="13.5" customHeight="1">
      <c r="B170" s="265"/>
      <c r="C170" s="322"/>
      <c r="D170" s="70" t="s">
        <v>67</v>
      </c>
      <c r="E170" s="95">
        <v>20</v>
      </c>
      <c r="F170" s="69">
        <v>3</v>
      </c>
      <c r="G170" s="13">
        <f t="shared" si="86"/>
        <v>0.15</v>
      </c>
      <c r="H170" s="69">
        <v>17</v>
      </c>
      <c r="I170" s="13">
        <f t="shared" si="87"/>
        <v>0.85</v>
      </c>
      <c r="J170" s="95">
        <v>71</v>
      </c>
      <c r="K170" s="69">
        <v>6</v>
      </c>
      <c r="L170" s="13">
        <f t="shared" si="88"/>
        <v>8.4507042253521125E-2</v>
      </c>
      <c r="M170" s="69">
        <v>65</v>
      </c>
      <c r="N170" s="13">
        <f t="shared" si="89"/>
        <v>0.91549295774647887</v>
      </c>
      <c r="O170" s="95">
        <v>7270</v>
      </c>
      <c r="P170" s="69">
        <v>662</v>
      </c>
      <c r="Q170" s="13">
        <f t="shared" si="90"/>
        <v>9.1059147180192576E-2</v>
      </c>
      <c r="R170" s="69">
        <v>6608</v>
      </c>
      <c r="S170" s="13">
        <f t="shared" si="91"/>
        <v>0.90894085281980741</v>
      </c>
      <c r="T170" s="95">
        <v>6529</v>
      </c>
      <c r="U170" s="69">
        <v>626</v>
      </c>
      <c r="V170" s="13">
        <f t="shared" si="92"/>
        <v>9.5879920355337725E-2</v>
      </c>
      <c r="W170" s="69">
        <v>5903</v>
      </c>
      <c r="X170" s="13">
        <f t="shared" si="93"/>
        <v>0.90412007964466223</v>
      </c>
      <c r="Y170" s="95">
        <v>3754</v>
      </c>
      <c r="Z170" s="69">
        <v>308</v>
      </c>
      <c r="AA170" s="13">
        <f t="shared" si="94"/>
        <v>8.2045817794352688E-2</v>
      </c>
      <c r="AB170" s="69">
        <v>3446</v>
      </c>
      <c r="AC170" s="13">
        <f t="shared" si="95"/>
        <v>0.91795418220564728</v>
      </c>
      <c r="AD170" s="95">
        <v>1487</v>
      </c>
      <c r="AE170" s="69">
        <v>74</v>
      </c>
      <c r="AF170" s="13">
        <f t="shared" si="96"/>
        <v>4.9764626765299261E-2</v>
      </c>
      <c r="AG170" s="69">
        <v>1413</v>
      </c>
      <c r="AH170" s="13">
        <f t="shared" si="97"/>
        <v>0.95023537323470075</v>
      </c>
      <c r="AI170" s="95">
        <v>448</v>
      </c>
      <c r="AJ170" s="69">
        <v>7</v>
      </c>
      <c r="AK170" s="13">
        <f t="shared" si="98"/>
        <v>1.5625E-2</v>
      </c>
      <c r="AL170" s="69">
        <v>441</v>
      </c>
      <c r="AM170" s="13">
        <f t="shared" si="99"/>
        <v>0.984375</v>
      </c>
      <c r="AN170" s="95">
        <f t="shared" si="100"/>
        <v>19579</v>
      </c>
      <c r="AO170" s="69">
        <f t="shared" si="103"/>
        <v>1686</v>
      </c>
      <c r="AP170" s="13">
        <f t="shared" si="101"/>
        <v>8.6112671740129737E-2</v>
      </c>
      <c r="AQ170" s="33">
        <f t="shared" si="104"/>
        <v>17893</v>
      </c>
      <c r="AR170" s="13">
        <f t="shared" si="102"/>
        <v>0.91388732825987029</v>
      </c>
      <c r="AS170" s="90"/>
      <c r="AT170" s="265"/>
      <c r="AU170" s="322"/>
      <c r="AV170" s="147" t="s">
        <v>67</v>
      </c>
      <c r="AW170" s="204">
        <v>18568</v>
      </c>
      <c r="AX170" s="38">
        <v>1821</v>
      </c>
      <c r="AY170" s="84">
        <v>9.8071951744937533E-2</v>
      </c>
      <c r="AZ170" s="38">
        <v>16747</v>
      </c>
      <c r="BA170" s="84">
        <v>0.90192804825506245</v>
      </c>
    </row>
    <row r="171" spans="2:53" s="12" customFormat="1" ht="13.5" customHeight="1">
      <c r="B171" s="263">
        <v>56</v>
      </c>
      <c r="C171" s="320" t="s">
        <v>9</v>
      </c>
      <c r="D171" s="74" t="s">
        <v>134</v>
      </c>
      <c r="E171" s="93">
        <v>1</v>
      </c>
      <c r="F171" s="73">
        <v>0</v>
      </c>
      <c r="G171" s="71">
        <f t="shared" si="86"/>
        <v>0</v>
      </c>
      <c r="H171" s="73">
        <v>1</v>
      </c>
      <c r="I171" s="71">
        <f t="shared" si="87"/>
        <v>1</v>
      </c>
      <c r="J171" s="93">
        <v>25</v>
      </c>
      <c r="K171" s="73">
        <v>1</v>
      </c>
      <c r="L171" s="71">
        <f t="shared" si="88"/>
        <v>0.04</v>
      </c>
      <c r="M171" s="73">
        <v>24</v>
      </c>
      <c r="N171" s="71">
        <f t="shared" si="89"/>
        <v>0.96</v>
      </c>
      <c r="O171" s="93">
        <v>2957</v>
      </c>
      <c r="P171" s="73">
        <v>693</v>
      </c>
      <c r="Q171" s="71">
        <f t="shared" si="90"/>
        <v>0.23435914778491715</v>
      </c>
      <c r="R171" s="73">
        <v>2264</v>
      </c>
      <c r="S171" s="71">
        <f t="shared" si="91"/>
        <v>0.76564085221508282</v>
      </c>
      <c r="T171" s="93">
        <v>2514</v>
      </c>
      <c r="U171" s="73">
        <v>491</v>
      </c>
      <c r="V171" s="71">
        <f t="shared" si="92"/>
        <v>0.19530628480509149</v>
      </c>
      <c r="W171" s="73">
        <v>2023</v>
      </c>
      <c r="X171" s="71">
        <f t="shared" si="93"/>
        <v>0.80469371519490851</v>
      </c>
      <c r="Y171" s="93">
        <v>1216</v>
      </c>
      <c r="Z171" s="73">
        <v>216</v>
      </c>
      <c r="AA171" s="71">
        <f t="shared" si="94"/>
        <v>0.17763157894736842</v>
      </c>
      <c r="AB171" s="73">
        <v>1000</v>
      </c>
      <c r="AC171" s="71">
        <f t="shared" si="95"/>
        <v>0.82236842105263153</v>
      </c>
      <c r="AD171" s="93">
        <v>428</v>
      </c>
      <c r="AE171" s="73">
        <v>44</v>
      </c>
      <c r="AF171" s="71">
        <f t="shared" si="96"/>
        <v>0.10280373831775701</v>
      </c>
      <c r="AG171" s="73">
        <v>384</v>
      </c>
      <c r="AH171" s="71">
        <f t="shared" si="97"/>
        <v>0.89719626168224298</v>
      </c>
      <c r="AI171" s="93">
        <v>130</v>
      </c>
      <c r="AJ171" s="73">
        <v>7</v>
      </c>
      <c r="AK171" s="71">
        <f t="shared" si="98"/>
        <v>5.3846153846153849E-2</v>
      </c>
      <c r="AL171" s="73">
        <v>123</v>
      </c>
      <c r="AM171" s="71">
        <f t="shared" si="99"/>
        <v>0.94615384615384612</v>
      </c>
      <c r="AN171" s="93">
        <f t="shared" si="100"/>
        <v>7271</v>
      </c>
      <c r="AO171" s="73">
        <f t="shared" si="103"/>
        <v>1452</v>
      </c>
      <c r="AP171" s="71">
        <f t="shared" si="101"/>
        <v>0.19969742813918306</v>
      </c>
      <c r="AQ171" s="72">
        <f t="shared" si="104"/>
        <v>5819</v>
      </c>
      <c r="AR171" s="71">
        <f t="shared" si="102"/>
        <v>0.80030257186081699</v>
      </c>
      <c r="AS171" s="90"/>
      <c r="AT171" s="263">
        <v>56</v>
      </c>
      <c r="AU171" s="320" t="s">
        <v>9</v>
      </c>
      <c r="AV171" s="11" t="s">
        <v>134</v>
      </c>
      <c r="AW171" s="204">
        <v>6703</v>
      </c>
      <c r="AX171" s="38">
        <v>1344</v>
      </c>
      <c r="AY171" s="84">
        <v>0.2005072355661644</v>
      </c>
      <c r="AZ171" s="38">
        <v>5359</v>
      </c>
      <c r="BA171" s="84">
        <v>0.79949276443383555</v>
      </c>
    </row>
    <row r="172" spans="2:53" s="12" customFormat="1" ht="13.5" customHeight="1">
      <c r="B172" s="264"/>
      <c r="C172" s="321"/>
      <c r="D172" s="64" t="s">
        <v>135</v>
      </c>
      <c r="E172" s="94">
        <v>3</v>
      </c>
      <c r="F172" s="63">
        <v>0</v>
      </c>
      <c r="G172" s="61">
        <f t="shared" si="86"/>
        <v>0</v>
      </c>
      <c r="H172" s="63">
        <v>3</v>
      </c>
      <c r="I172" s="61">
        <f t="shared" si="87"/>
        <v>1</v>
      </c>
      <c r="J172" s="94">
        <v>16</v>
      </c>
      <c r="K172" s="63">
        <v>0</v>
      </c>
      <c r="L172" s="61">
        <f t="shared" si="88"/>
        <v>0</v>
      </c>
      <c r="M172" s="63">
        <v>16</v>
      </c>
      <c r="N172" s="61">
        <f t="shared" si="89"/>
        <v>1</v>
      </c>
      <c r="O172" s="94">
        <v>2127</v>
      </c>
      <c r="P172" s="63">
        <v>85</v>
      </c>
      <c r="Q172" s="61">
        <f t="shared" si="90"/>
        <v>3.996238834038552E-2</v>
      </c>
      <c r="R172" s="63">
        <v>2042</v>
      </c>
      <c r="S172" s="61">
        <f t="shared" si="91"/>
        <v>0.96003761165961443</v>
      </c>
      <c r="T172" s="94">
        <v>1716</v>
      </c>
      <c r="U172" s="63">
        <v>65</v>
      </c>
      <c r="V172" s="61">
        <f t="shared" si="92"/>
        <v>3.787878787878788E-2</v>
      </c>
      <c r="W172" s="63">
        <v>1651</v>
      </c>
      <c r="X172" s="61">
        <f t="shared" si="93"/>
        <v>0.96212121212121215</v>
      </c>
      <c r="Y172" s="94">
        <v>997</v>
      </c>
      <c r="Z172" s="63">
        <v>22</v>
      </c>
      <c r="AA172" s="61">
        <f t="shared" si="94"/>
        <v>2.2066198595787363E-2</v>
      </c>
      <c r="AB172" s="63">
        <v>975</v>
      </c>
      <c r="AC172" s="61">
        <f t="shared" si="95"/>
        <v>0.9779338014042126</v>
      </c>
      <c r="AD172" s="94">
        <v>452</v>
      </c>
      <c r="AE172" s="63">
        <v>5</v>
      </c>
      <c r="AF172" s="61">
        <f t="shared" si="96"/>
        <v>1.1061946902654867E-2</v>
      </c>
      <c r="AG172" s="63">
        <v>447</v>
      </c>
      <c r="AH172" s="61">
        <f t="shared" si="97"/>
        <v>0.98893805309734517</v>
      </c>
      <c r="AI172" s="94">
        <v>201</v>
      </c>
      <c r="AJ172" s="63">
        <v>0</v>
      </c>
      <c r="AK172" s="61">
        <f t="shared" si="98"/>
        <v>0</v>
      </c>
      <c r="AL172" s="63">
        <v>201</v>
      </c>
      <c r="AM172" s="61">
        <f t="shared" si="99"/>
        <v>1</v>
      </c>
      <c r="AN172" s="94">
        <f t="shared" si="100"/>
        <v>5512</v>
      </c>
      <c r="AO172" s="63">
        <f t="shared" si="103"/>
        <v>177</v>
      </c>
      <c r="AP172" s="61">
        <f t="shared" si="101"/>
        <v>3.2111756168359942E-2</v>
      </c>
      <c r="AQ172" s="62">
        <f t="shared" si="104"/>
        <v>5335</v>
      </c>
      <c r="AR172" s="61">
        <f t="shared" si="102"/>
        <v>0.96788824383164007</v>
      </c>
      <c r="AS172" s="90"/>
      <c r="AT172" s="264"/>
      <c r="AU172" s="321"/>
      <c r="AV172" s="11" t="s">
        <v>135</v>
      </c>
      <c r="AW172" s="204">
        <v>5312</v>
      </c>
      <c r="AX172" s="38">
        <v>179</v>
      </c>
      <c r="AY172" s="84">
        <v>3.3697289156626509E-2</v>
      </c>
      <c r="AZ172" s="38">
        <v>5133</v>
      </c>
      <c r="BA172" s="84">
        <v>0.96630271084337349</v>
      </c>
    </row>
    <row r="173" spans="2:53" s="12" customFormat="1" ht="13.5" customHeight="1">
      <c r="B173" s="265"/>
      <c r="C173" s="322"/>
      <c r="D173" s="70" t="s">
        <v>67</v>
      </c>
      <c r="E173" s="95">
        <v>4</v>
      </c>
      <c r="F173" s="69">
        <v>0</v>
      </c>
      <c r="G173" s="13">
        <f t="shared" si="86"/>
        <v>0</v>
      </c>
      <c r="H173" s="69">
        <v>4</v>
      </c>
      <c r="I173" s="13">
        <f t="shared" si="87"/>
        <v>1</v>
      </c>
      <c r="J173" s="95">
        <v>41</v>
      </c>
      <c r="K173" s="69">
        <v>1</v>
      </c>
      <c r="L173" s="13">
        <f t="shared" si="88"/>
        <v>2.4390243902439025E-2</v>
      </c>
      <c r="M173" s="69">
        <v>40</v>
      </c>
      <c r="N173" s="13">
        <f t="shared" si="89"/>
        <v>0.97560975609756095</v>
      </c>
      <c r="O173" s="95">
        <v>5084</v>
      </c>
      <c r="P173" s="69">
        <v>778</v>
      </c>
      <c r="Q173" s="13">
        <f t="shared" si="90"/>
        <v>0.15302911093627064</v>
      </c>
      <c r="R173" s="69">
        <v>4306</v>
      </c>
      <c r="S173" s="13">
        <f t="shared" si="91"/>
        <v>0.8469708890637293</v>
      </c>
      <c r="T173" s="95">
        <v>4230</v>
      </c>
      <c r="U173" s="69">
        <v>556</v>
      </c>
      <c r="V173" s="13">
        <f t="shared" si="92"/>
        <v>0.13144208037825059</v>
      </c>
      <c r="W173" s="69">
        <v>3674</v>
      </c>
      <c r="X173" s="13">
        <f t="shared" si="93"/>
        <v>0.86855791962174944</v>
      </c>
      <c r="Y173" s="95">
        <v>2213</v>
      </c>
      <c r="Z173" s="69">
        <v>238</v>
      </c>
      <c r="AA173" s="13">
        <f t="shared" si="94"/>
        <v>0.10754631721644826</v>
      </c>
      <c r="AB173" s="69">
        <v>1975</v>
      </c>
      <c r="AC173" s="13">
        <f t="shared" si="95"/>
        <v>0.89245368278355175</v>
      </c>
      <c r="AD173" s="95">
        <v>880</v>
      </c>
      <c r="AE173" s="69">
        <v>49</v>
      </c>
      <c r="AF173" s="13">
        <f t="shared" si="96"/>
        <v>5.568181818181818E-2</v>
      </c>
      <c r="AG173" s="69">
        <v>831</v>
      </c>
      <c r="AH173" s="13">
        <f t="shared" si="97"/>
        <v>0.94431818181818183</v>
      </c>
      <c r="AI173" s="95">
        <v>331</v>
      </c>
      <c r="AJ173" s="69">
        <v>7</v>
      </c>
      <c r="AK173" s="13">
        <f t="shared" si="98"/>
        <v>2.1148036253776436E-2</v>
      </c>
      <c r="AL173" s="69">
        <v>324</v>
      </c>
      <c r="AM173" s="13">
        <f t="shared" si="99"/>
        <v>0.97885196374622352</v>
      </c>
      <c r="AN173" s="95">
        <f t="shared" si="100"/>
        <v>12783</v>
      </c>
      <c r="AO173" s="69">
        <f t="shared" si="103"/>
        <v>1629</v>
      </c>
      <c r="AP173" s="13">
        <f t="shared" si="101"/>
        <v>0.12743487444261911</v>
      </c>
      <c r="AQ173" s="33">
        <f t="shared" si="104"/>
        <v>11154</v>
      </c>
      <c r="AR173" s="13">
        <f t="shared" si="102"/>
        <v>0.87256512555738086</v>
      </c>
      <c r="AS173" s="90"/>
      <c r="AT173" s="265"/>
      <c r="AU173" s="322"/>
      <c r="AV173" s="147" t="s">
        <v>67</v>
      </c>
      <c r="AW173" s="204">
        <v>12015</v>
      </c>
      <c r="AX173" s="38">
        <v>1523</v>
      </c>
      <c r="AY173" s="84">
        <v>0.12675821889305036</v>
      </c>
      <c r="AZ173" s="38">
        <v>10492</v>
      </c>
      <c r="BA173" s="84">
        <v>0.87324178110694961</v>
      </c>
    </row>
    <row r="174" spans="2:53" s="12" customFormat="1" ht="13.5" customHeight="1">
      <c r="B174" s="263">
        <v>57</v>
      </c>
      <c r="C174" s="320" t="s">
        <v>43</v>
      </c>
      <c r="D174" s="74" t="s">
        <v>134</v>
      </c>
      <c r="E174" s="93">
        <v>4</v>
      </c>
      <c r="F174" s="73">
        <v>1</v>
      </c>
      <c r="G174" s="71">
        <f t="shared" si="86"/>
        <v>0.25</v>
      </c>
      <c r="H174" s="73">
        <v>3</v>
      </c>
      <c r="I174" s="71">
        <f t="shared" si="87"/>
        <v>0.75</v>
      </c>
      <c r="J174" s="93">
        <v>20</v>
      </c>
      <c r="K174" s="73">
        <v>2</v>
      </c>
      <c r="L174" s="71">
        <f t="shared" si="88"/>
        <v>0.1</v>
      </c>
      <c r="M174" s="73">
        <v>18</v>
      </c>
      <c r="N174" s="71">
        <f t="shared" si="89"/>
        <v>0.9</v>
      </c>
      <c r="O174" s="93">
        <v>2033</v>
      </c>
      <c r="P174" s="73">
        <v>467</v>
      </c>
      <c r="Q174" s="71">
        <f t="shared" si="90"/>
        <v>0.22970978848991638</v>
      </c>
      <c r="R174" s="73">
        <v>1566</v>
      </c>
      <c r="S174" s="71">
        <f t="shared" si="91"/>
        <v>0.77029021151008359</v>
      </c>
      <c r="T174" s="93">
        <v>1794</v>
      </c>
      <c r="U174" s="73">
        <v>385</v>
      </c>
      <c r="V174" s="71">
        <f t="shared" si="92"/>
        <v>0.21460423634336678</v>
      </c>
      <c r="W174" s="73">
        <v>1409</v>
      </c>
      <c r="X174" s="71">
        <f t="shared" si="93"/>
        <v>0.78539576365663322</v>
      </c>
      <c r="Y174" s="93">
        <v>976</v>
      </c>
      <c r="Z174" s="73">
        <v>166</v>
      </c>
      <c r="AA174" s="71">
        <f t="shared" si="94"/>
        <v>0.17008196721311475</v>
      </c>
      <c r="AB174" s="73">
        <v>810</v>
      </c>
      <c r="AC174" s="71">
        <f t="shared" si="95"/>
        <v>0.82991803278688525</v>
      </c>
      <c r="AD174" s="93">
        <v>465</v>
      </c>
      <c r="AE174" s="73">
        <v>48</v>
      </c>
      <c r="AF174" s="71">
        <f t="shared" si="96"/>
        <v>0.1032258064516129</v>
      </c>
      <c r="AG174" s="73">
        <v>417</v>
      </c>
      <c r="AH174" s="71">
        <f t="shared" si="97"/>
        <v>0.89677419354838706</v>
      </c>
      <c r="AI174" s="93">
        <v>133</v>
      </c>
      <c r="AJ174" s="73">
        <v>4</v>
      </c>
      <c r="AK174" s="71">
        <f t="shared" si="98"/>
        <v>3.007518796992481E-2</v>
      </c>
      <c r="AL174" s="73">
        <v>129</v>
      </c>
      <c r="AM174" s="71">
        <f t="shared" si="99"/>
        <v>0.96992481203007519</v>
      </c>
      <c r="AN174" s="93">
        <f t="shared" si="100"/>
        <v>5425</v>
      </c>
      <c r="AO174" s="73">
        <f t="shared" ref="AO174:AO197" si="105">SUM(F174,K174,P174,U174,Z174,AE174,AJ174)</f>
        <v>1073</v>
      </c>
      <c r="AP174" s="71">
        <f t="shared" si="101"/>
        <v>0.19778801843317972</v>
      </c>
      <c r="AQ174" s="72">
        <f t="shared" ref="AQ174:AQ197" si="106">SUM(H174,M174,R174,W174,AB174,AG174,AL174)</f>
        <v>4352</v>
      </c>
      <c r="AR174" s="71">
        <f t="shared" si="102"/>
        <v>0.80221198156682028</v>
      </c>
      <c r="AS174" s="90"/>
      <c r="AT174" s="263">
        <v>57</v>
      </c>
      <c r="AU174" s="320" t="s">
        <v>43</v>
      </c>
      <c r="AV174" s="11" t="s">
        <v>134</v>
      </c>
      <c r="AW174" s="204">
        <v>5106</v>
      </c>
      <c r="AX174" s="38">
        <v>962</v>
      </c>
      <c r="AY174" s="84">
        <v>0.18840579710144928</v>
      </c>
      <c r="AZ174" s="38">
        <v>4144</v>
      </c>
      <c r="BA174" s="84">
        <v>0.81159420289855078</v>
      </c>
    </row>
    <row r="175" spans="2:53" s="12" customFormat="1" ht="13.5" customHeight="1">
      <c r="B175" s="264"/>
      <c r="C175" s="321"/>
      <c r="D175" s="64" t="s">
        <v>135</v>
      </c>
      <c r="E175" s="94">
        <v>4</v>
      </c>
      <c r="F175" s="63">
        <v>0</v>
      </c>
      <c r="G175" s="61">
        <f t="shared" si="86"/>
        <v>0</v>
      </c>
      <c r="H175" s="63">
        <v>4</v>
      </c>
      <c r="I175" s="61">
        <f t="shared" si="87"/>
        <v>1</v>
      </c>
      <c r="J175" s="94">
        <v>16</v>
      </c>
      <c r="K175" s="63">
        <v>0</v>
      </c>
      <c r="L175" s="61">
        <f t="shared" si="88"/>
        <v>0</v>
      </c>
      <c r="M175" s="63">
        <v>16</v>
      </c>
      <c r="N175" s="61">
        <f t="shared" si="89"/>
        <v>1</v>
      </c>
      <c r="O175" s="94">
        <v>1343</v>
      </c>
      <c r="P175" s="63">
        <v>45</v>
      </c>
      <c r="Q175" s="61">
        <f t="shared" si="90"/>
        <v>3.3507073715562177E-2</v>
      </c>
      <c r="R175" s="63">
        <v>1298</v>
      </c>
      <c r="S175" s="61">
        <f t="shared" si="91"/>
        <v>0.96649292628443784</v>
      </c>
      <c r="T175" s="94">
        <v>983</v>
      </c>
      <c r="U175" s="63">
        <v>37</v>
      </c>
      <c r="V175" s="61">
        <f t="shared" si="92"/>
        <v>3.7639877924720247E-2</v>
      </c>
      <c r="W175" s="63">
        <v>946</v>
      </c>
      <c r="X175" s="61">
        <f t="shared" si="93"/>
        <v>0.96236012207527977</v>
      </c>
      <c r="Y175" s="94">
        <v>715</v>
      </c>
      <c r="Z175" s="63">
        <v>12</v>
      </c>
      <c r="AA175" s="61">
        <f t="shared" si="94"/>
        <v>1.6783216783216783E-2</v>
      </c>
      <c r="AB175" s="63">
        <v>703</v>
      </c>
      <c r="AC175" s="61">
        <f t="shared" si="95"/>
        <v>0.98321678321678319</v>
      </c>
      <c r="AD175" s="94">
        <v>395</v>
      </c>
      <c r="AE175" s="63">
        <v>6</v>
      </c>
      <c r="AF175" s="61">
        <f t="shared" si="96"/>
        <v>1.5189873417721518E-2</v>
      </c>
      <c r="AG175" s="63">
        <v>389</v>
      </c>
      <c r="AH175" s="61">
        <f t="shared" si="97"/>
        <v>0.98481012658227851</v>
      </c>
      <c r="AI175" s="94">
        <v>171</v>
      </c>
      <c r="AJ175" s="63">
        <v>1</v>
      </c>
      <c r="AK175" s="61">
        <f t="shared" si="98"/>
        <v>5.8479532163742687E-3</v>
      </c>
      <c r="AL175" s="63">
        <v>170</v>
      </c>
      <c r="AM175" s="61">
        <f t="shared" si="99"/>
        <v>0.99415204678362568</v>
      </c>
      <c r="AN175" s="94">
        <f t="shared" si="100"/>
        <v>3627</v>
      </c>
      <c r="AO175" s="63">
        <f t="shared" si="105"/>
        <v>101</v>
      </c>
      <c r="AP175" s="61">
        <f t="shared" si="101"/>
        <v>2.7846705266060104E-2</v>
      </c>
      <c r="AQ175" s="62">
        <f t="shared" si="106"/>
        <v>3526</v>
      </c>
      <c r="AR175" s="61">
        <f t="shared" si="102"/>
        <v>0.97215329473393985</v>
      </c>
      <c r="AS175" s="90"/>
      <c r="AT175" s="264"/>
      <c r="AU175" s="321"/>
      <c r="AV175" s="11" t="s">
        <v>135</v>
      </c>
      <c r="AW175" s="204">
        <v>3412</v>
      </c>
      <c r="AX175" s="38">
        <v>139</v>
      </c>
      <c r="AY175" s="84">
        <v>4.0738569753810079E-2</v>
      </c>
      <c r="AZ175" s="38">
        <v>3273</v>
      </c>
      <c r="BA175" s="84">
        <v>0.95926143024618993</v>
      </c>
    </row>
    <row r="176" spans="2:53" s="12" customFormat="1" ht="13.5" customHeight="1">
      <c r="B176" s="265"/>
      <c r="C176" s="322"/>
      <c r="D176" s="70" t="s">
        <v>67</v>
      </c>
      <c r="E176" s="95">
        <v>8</v>
      </c>
      <c r="F176" s="69">
        <v>1</v>
      </c>
      <c r="G176" s="13">
        <f t="shared" si="86"/>
        <v>0.125</v>
      </c>
      <c r="H176" s="69">
        <v>7</v>
      </c>
      <c r="I176" s="13">
        <f t="shared" si="87"/>
        <v>0.875</v>
      </c>
      <c r="J176" s="95">
        <v>36</v>
      </c>
      <c r="K176" s="69">
        <v>2</v>
      </c>
      <c r="L176" s="13">
        <f t="shared" si="88"/>
        <v>5.5555555555555552E-2</v>
      </c>
      <c r="M176" s="69">
        <v>34</v>
      </c>
      <c r="N176" s="13">
        <f t="shared" si="89"/>
        <v>0.94444444444444442</v>
      </c>
      <c r="O176" s="95">
        <v>3376</v>
      </c>
      <c r="P176" s="69">
        <v>512</v>
      </c>
      <c r="Q176" s="13">
        <f t="shared" si="90"/>
        <v>0.15165876777251186</v>
      </c>
      <c r="R176" s="69">
        <v>2864</v>
      </c>
      <c r="S176" s="13">
        <f t="shared" si="91"/>
        <v>0.84834123222748814</v>
      </c>
      <c r="T176" s="95">
        <v>2777</v>
      </c>
      <c r="U176" s="69">
        <v>422</v>
      </c>
      <c r="V176" s="13">
        <f t="shared" si="92"/>
        <v>0.15196254951386387</v>
      </c>
      <c r="W176" s="69">
        <v>2355</v>
      </c>
      <c r="X176" s="13">
        <f t="shared" si="93"/>
        <v>0.8480374504861361</v>
      </c>
      <c r="Y176" s="95">
        <v>1691</v>
      </c>
      <c r="Z176" s="69">
        <v>178</v>
      </c>
      <c r="AA176" s="13">
        <f t="shared" si="94"/>
        <v>0.10526315789473684</v>
      </c>
      <c r="AB176" s="69">
        <v>1513</v>
      </c>
      <c r="AC176" s="13">
        <f t="shared" si="95"/>
        <v>0.89473684210526316</v>
      </c>
      <c r="AD176" s="95">
        <v>860</v>
      </c>
      <c r="AE176" s="69">
        <v>54</v>
      </c>
      <c r="AF176" s="13">
        <f t="shared" si="96"/>
        <v>6.2790697674418611E-2</v>
      </c>
      <c r="AG176" s="69">
        <v>806</v>
      </c>
      <c r="AH176" s="13">
        <f t="shared" si="97"/>
        <v>0.93720930232558142</v>
      </c>
      <c r="AI176" s="95">
        <v>304</v>
      </c>
      <c r="AJ176" s="69">
        <v>5</v>
      </c>
      <c r="AK176" s="13">
        <f t="shared" si="98"/>
        <v>1.6447368421052631E-2</v>
      </c>
      <c r="AL176" s="69">
        <v>299</v>
      </c>
      <c r="AM176" s="13">
        <f t="shared" si="99"/>
        <v>0.98355263157894735</v>
      </c>
      <c r="AN176" s="95">
        <f t="shared" si="100"/>
        <v>9052</v>
      </c>
      <c r="AO176" s="69">
        <f t="shared" si="105"/>
        <v>1174</v>
      </c>
      <c r="AP176" s="13">
        <f t="shared" si="101"/>
        <v>0.12969509500662837</v>
      </c>
      <c r="AQ176" s="33">
        <f t="shared" si="106"/>
        <v>7878</v>
      </c>
      <c r="AR176" s="13">
        <f t="shared" si="102"/>
        <v>0.87030490499337165</v>
      </c>
      <c r="AS176" s="90"/>
      <c r="AT176" s="265"/>
      <c r="AU176" s="322"/>
      <c r="AV176" s="147" t="s">
        <v>67</v>
      </c>
      <c r="AW176" s="204">
        <v>8518</v>
      </c>
      <c r="AX176" s="38">
        <v>1101</v>
      </c>
      <c r="AY176" s="84">
        <v>0.12925569382484151</v>
      </c>
      <c r="AZ176" s="38">
        <v>7417</v>
      </c>
      <c r="BA176" s="84">
        <v>0.87074430617515852</v>
      </c>
    </row>
    <row r="177" spans="2:53" s="12" customFormat="1" ht="13.5" customHeight="1">
      <c r="B177" s="263">
        <v>58</v>
      </c>
      <c r="C177" s="320" t="s">
        <v>25</v>
      </c>
      <c r="D177" s="74" t="s">
        <v>134</v>
      </c>
      <c r="E177" s="93">
        <v>1</v>
      </c>
      <c r="F177" s="73">
        <v>0</v>
      </c>
      <c r="G177" s="71">
        <f t="shared" si="86"/>
        <v>0</v>
      </c>
      <c r="H177" s="73">
        <v>1</v>
      </c>
      <c r="I177" s="71">
        <f t="shared" si="87"/>
        <v>1</v>
      </c>
      <c r="J177" s="93">
        <v>23</v>
      </c>
      <c r="K177" s="73">
        <v>4</v>
      </c>
      <c r="L177" s="71">
        <f t="shared" si="88"/>
        <v>0.17391304347826086</v>
      </c>
      <c r="M177" s="73">
        <v>19</v>
      </c>
      <c r="N177" s="71">
        <f t="shared" si="89"/>
        <v>0.82608695652173914</v>
      </c>
      <c r="O177" s="93">
        <v>2290</v>
      </c>
      <c r="P177" s="73">
        <v>774</v>
      </c>
      <c r="Q177" s="71">
        <f t="shared" si="90"/>
        <v>0.33799126637554583</v>
      </c>
      <c r="R177" s="73">
        <v>1516</v>
      </c>
      <c r="S177" s="71">
        <f t="shared" si="91"/>
        <v>0.66200873362445412</v>
      </c>
      <c r="T177" s="93">
        <v>2040</v>
      </c>
      <c r="U177" s="73">
        <v>597</v>
      </c>
      <c r="V177" s="71">
        <f t="shared" si="92"/>
        <v>0.29264705882352943</v>
      </c>
      <c r="W177" s="73">
        <v>1443</v>
      </c>
      <c r="X177" s="71">
        <f t="shared" si="93"/>
        <v>0.70735294117647063</v>
      </c>
      <c r="Y177" s="93">
        <v>1115</v>
      </c>
      <c r="Z177" s="73">
        <v>253</v>
      </c>
      <c r="AA177" s="71">
        <f t="shared" si="94"/>
        <v>0.22690582959641256</v>
      </c>
      <c r="AB177" s="73">
        <v>862</v>
      </c>
      <c r="AC177" s="71">
        <f t="shared" si="95"/>
        <v>0.77309417040358741</v>
      </c>
      <c r="AD177" s="93">
        <v>542</v>
      </c>
      <c r="AE177" s="73">
        <v>85</v>
      </c>
      <c r="AF177" s="71">
        <f t="shared" si="96"/>
        <v>0.15682656826568267</v>
      </c>
      <c r="AG177" s="73">
        <v>457</v>
      </c>
      <c r="AH177" s="71">
        <f t="shared" si="97"/>
        <v>0.84317343173431736</v>
      </c>
      <c r="AI177" s="93">
        <v>117</v>
      </c>
      <c r="AJ177" s="73">
        <v>5</v>
      </c>
      <c r="AK177" s="71">
        <f t="shared" si="98"/>
        <v>4.2735042735042736E-2</v>
      </c>
      <c r="AL177" s="73">
        <v>112</v>
      </c>
      <c r="AM177" s="71">
        <f t="shared" si="99"/>
        <v>0.95726495726495731</v>
      </c>
      <c r="AN177" s="93">
        <f t="shared" si="100"/>
        <v>6128</v>
      </c>
      <c r="AO177" s="73">
        <f t="shared" si="105"/>
        <v>1718</v>
      </c>
      <c r="AP177" s="71">
        <f t="shared" si="101"/>
        <v>0.28035248041775457</v>
      </c>
      <c r="AQ177" s="72">
        <f t="shared" si="106"/>
        <v>4410</v>
      </c>
      <c r="AR177" s="71">
        <f t="shared" si="102"/>
        <v>0.71964751958224538</v>
      </c>
      <c r="AS177" s="90"/>
      <c r="AT177" s="263">
        <v>58</v>
      </c>
      <c r="AU177" s="320" t="s">
        <v>25</v>
      </c>
      <c r="AV177" s="11" t="s">
        <v>134</v>
      </c>
      <c r="AW177" s="204">
        <v>5694</v>
      </c>
      <c r="AX177" s="38">
        <v>1548</v>
      </c>
      <c r="AY177" s="84">
        <v>0.27186512118018968</v>
      </c>
      <c r="AZ177" s="38">
        <v>4146</v>
      </c>
      <c r="BA177" s="84">
        <v>0.72813487881981032</v>
      </c>
    </row>
    <row r="178" spans="2:53" s="12" customFormat="1" ht="13.5" customHeight="1">
      <c r="B178" s="264"/>
      <c r="C178" s="321"/>
      <c r="D178" s="64" t="s">
        <v>135</v>
      </c>
      <c r="E178" s="94">
        <v>2</v>
      </c>
      <c r="F178" s="63">
        <v>0</v>
      </c>
      <c r="G178" s="61">
        <f t="shared" si="86"/>
        <v>0</v>
      </c>
      <c r="H178" s="63">
        <v>2</v>
      </c>
      <c r="I178" s="61">
        <f t="shared" si="87"/>
        <v>1</v>
      </c>
      <c r="J178" s="94">
        <v>13</v>
      </c>
      <c r="K178" s="63">
        <v>0</v>
      </c>
      <c r="L178" s="61">
        <f t="shared" si="88"/>
        <v>0</v>
      </c>
      <c r="M178" s="63">
        <v>13</v>
      </c>
      <c r="N178" s="61">
        <f t="shared" si="89"/>
        <v>1</v>
      </c>
      <c r="O178" s="94">
        <v>1575</v>
      </c>
      <c r="P178" s="63">
        <v>61</v>
      </c>
      <c r="Q178" s="61">
        <f t="shared" si="90"/>
        <v>3.8730158730158733E-2</v>
      </c>
      <c r="R178" s="63">
        <v>1514</v>
      </c>
      <c r="S178" s="61">
        <f t="shared" si="91"/>
        <v>0.96126984126984127</v>
      </c>
      <c r="T178" s="94">
        <v>1212</v>
      </c>
      <c r="U178" s="63">
        <v>50</v>
      </c>
      <c r="V178" s="61">
        <f t="shared" si="92"/>
        <v>4.1254125412541254E-2</v>
      </c>
      <c r="W178" s="63">
        <v>1162</v>
      </c>
      <c r="X178" s="61">
        <f t="shared" si="93"/>
        <v>0.95874587458745875</v>
      </c>
      <c r="Y178" s="94">
        <v>891</v>
      </c>
      <c r="Z178" s="63">
        <v>20</v>
      </c>
      <c r="AA178" s="61">
        <f t="shared" si="94"/>
        <v>2.2446689113355778E-2</v>
      </c>
      <c r="AB178" s="63">
        <v>871</v>
      </c>
      <c r="AC178" s="61">
        <f t="shared" si="95"/>
        <v>0.97755331088664421</v>
      </c>
      <c r="AD178" s="94">
        <v>449</v>
      </c>
      <c r="AE178" s="63">
        <v>6</v>
      </c>
      <c r="AF178" s="61">
        <f t="shared" si="96"/>
        <v>1.3363028953229399E-2</v>
      </c>
      <c r="AG178" s="63">
        <v>443</v>
      </c>
      <c r="AH178" s="61">
        <f t="shared" si="97"/>
        <v>0.98663697104677062</v>
      </c>
      <c r="AI178" s="94">
        <v>236</v>
      </c>
      <c r="AJ178" s="63">
        <v>1</v>
      </c>
      <c r="AK178" s="61">
        <f t="shared" si="98"/>
        <v>4.2372881355932203E-3</v>
      </c>
      <c r="AL178" s="63">
        <v>235</v>
      </c>
      <c r="AM178" s="61">
        <f t="shared" si="99"/>
        <v>0.99576271186440679</v>
      </c>
      <c r="AN178" s="94">
        <f t="shared" si="100"/>
        <v>4378</v>
      </c>
      <c r="AO178" s="63">
        <f t="shared" si="105"/>
        <v>138</v>
      </c>
      <c r="AP178" s="61">
        <f t="shared" si="101"/>
        <v>3.1521242576518956E-2</v>
      </c>
      <c r="AQ178" s="62">
        <f t="shared" si="106"/>
        <v>4240</v>
      </c>
      <c r="AR178" s="61">
        <f t="shared" si="102"/>
        <v>0.968478757423481</v>
      </c>
      <c r="AS178" s="90"/>
      <c r="AT178" s="264"/>
      <c r="AU178" s="321"/>
      <c r="AV178" s="11" t="s">
        <v>135</v>
      </c>
      <c r="AW178" s="204">
        <v>4229</v>
      </c>
      <c r="AX178" s="38">
        <v>109</v>
      </c>
      <c r="AY178" s="84">
        <v>2.577441475526129E-2</v>
      </c>
      <c r="AZ178" s="38">
        <v>4120</v>
      </c>
      <c r="BA178" s="84">
        <v>0.97422558524473868</v>
      </c>
    </row>
    <row r="179" spans="2:53" s="12" customFormat="1" ht="13.5" customHeight="1">
      <c r="B179" s="265"/>
      <c r="C179" s="322"/>
      <c r="D179" s="70" t="s">
        <v>67</v>
      </c>
      <c r="E179" s="95">
        <v>3</v>
      </c>
      <c r="F179" s="69">
        <v>0</v>
      </c>
      <c r="G179" s="13">
        <f t="shared" si="86"/>
        <v>0</v>
      </c>
      <c r="H179" s="69">
        <v>3</v>
      </c>
      <c r="I179" s="13">
        <f t="shared" si="87"/>
        <v>1</v>
      </c>
      <c r="J179" s="95">
        <v>36</v>
      </c>
      <c r="K179" s="69">
        <v>4</v>
      </c>
      <c r="L179" s="13">
        <f t="shared" si="88"/>
        <v>0.1111111111111111</v>
      </c>
      <c r="M179" s="69">
        <v>32</v>
      </c>
      <c r="N179" s="13">
        <f t="shared" si="89"/>
        <v>0.88888888888888884</v>
      </c>
      <c r="O179" s="95">
        <v>3865</v>
      </c>
      <c r="P179" s="69">
        <v>835</v>
      </c>
      <c r="Q179" s="13">
        <f t="shared" si="90"/>
        <v>0.21604139715394566</v>
      </c>
      <c r="R179" s="69">
        <v>3030</v>
      </c>
      <c r="S179" s="13">
        <f t="shared" si="91"/>
        <v>0.78395860284605434</v>
      </c>
      <c r="T179" s="95">
        <v>3252</v>
      </c>
      <c r="U179" s="69">
        <v>647</v>
      </c>
      <c r="V179" s="13">
        <f t="shared" si="92"/>
        <v>0.19895448954489545</v>
      </c>
      <c r="W179" s="69">
        <v>2605</v>
      </c>
      <c r="X179" s="13">
        <f t="shared" si="93"/>
        <v>0.80104551045510453</v>
      </c>
      <c r="Y179" s="95">
        <v>2006</v>
      </c>
      <c r="Z179" s="69">
        <v>273</v>
      </c>
      <c r="AA179" s="13">
        <f t="shared" si="94"/>
        <v>0.13609172482552342</v>
      </c>
      <c r="AB179" s="69">
        <v>1733</v>
      </c>
      <c r="AC179" s="13">
        <f t="shared" si="95"/>
        <v>0.86390827517447655</v>
      </c>
      <c r="AD179" s="95">
        <v>991</v>
      </c>
      <c r="AE179" s="69">
        <v>91</v>
      </c>
      <c r="AF179" s="13">
        <f t="shared" si="96"/>
        <v>9.1826437941473257E-2</v>
      </c>
      <c r="AG179" s="69">
        <v>900</v>
      </c>
      <c r="AH179" s="13">
        <f t="shared" si="97"/>
        <v>0.90817356205852673</v>
      </c>
      <c r="AI179" s="95">
        <v>353</v>
      </c>
      <c r="AJ179" s="69">
        <v>6</v>
      </c>
      <c r="AK179" s="13">
        <f t="shared" si="98"/>
        <v>1.69971671388102E-2</v>
      </c>
      <c r="AL179" s="69">
        <v>347</v>
      </c>
      <c r="AM179" s="13">
        <f t="shared" si="99"/>
        <v>0.98300283286118983</v>
      </c>
      <c r="AN179" s="95">
        <f t="shared" si="100"/>
        <v>10506</v>
      </c>
      <c r="AO179" s="69">
        <f t="shared" si="105"/>
        <v>1856</v>
      </c>
      <c r="AP179" s="13">
        <f t="shared" si="101"/>
        <v>0.17666095564439369</v>
      </c>
      <c r="AQ179" s="33">
        <f t="shared" si="106"/>
        <v>8650</v>
      </c>
      <c r="AR179" s="13">
        <f t="shared" si="102"/>
        <v>0.82333904435560634</v>
      </c>
      <c r="AS179" s="90"/>
      <c r="AT179" s="265"/>
      <c r="AU179" s="322"/>
      <c r="AV179" s="147" t="s">
        <v>67</v>
      </c>
      <c r="AW179" s="204">
        <v>9923</v>
      </c>
      <c r="AX179" s="38">
        <v>1657</v>
      </c>
      <c r="AY179" s="84">
        <v>0.16698579058752394</v>
      </c>
      <c r="AZ179" s="38">
        <v>8266</v>
      </c>
      <c r="BA179" s="84">
        <v>0.83301420941247606</v>
      </c>
    </row>
    <row r="180" spans="2:53" s="12" customFormat="1" ht="13.5" customHeight="1">
      <c r="B180" s="263">
        <v>59</v>
      </c>
      <c r="C180" s="320" t="s">
        <v>20</v>
      </c>
      <c r="D180" s="74" t="s">
        <v>134</v>
      </c>
      <c r="E180" s="93">
        <v>23</v>
      </c>
      <c r="F180" s="73">
        <v>6</v>
      </c>
      <c r="G180" s="71">
        <f t="shared" si="86"/>
        <v>0.2608695652173913</v>
      </c>
      <c r="H180" s="73">
        <v>17</v>
      </c>
      <c r="I180" s="71">
        <f t="shared" si="87"/>
        <v>0.73913043478260865</v>
      </c>
      <c r="J180" s="93">
        <v>69</v>
      </c>
      <c r="K180" s="73">
        <v>6</v>
      </c>
      <c r="L180" s="71">
        <f t="shared" si="88"/>
        <v>8.6956521739130432E-2</v>
      </c>
      <c r="M180" s="73">
        <v>63</v>
      </c>
      <c r="N180" s="71">
        <f t="shared" si="89"/>
        <v>0.91304347826086951</v>
      </c>
      <c r="O180" s="93">
        <v>17203</v>
      </c>
      <c r="P180" s="73">
        <v>4258</v>
      </c>
      <c r="Q180" s="71">
        <f t="shared" si="90"/>
        <v>0.24751496831947917</v>
      </c>
      <c r="R180" s="73">
        <v>12945</v>
      </c>
      <c r="S180" s="71">
        <f t="shared" si="91"/>
        <v>0.75248503168052083</v>
      </c>
      <c r="T180" s="93">
        <v>15246</v>
      </c>
      <c r="U180" s="73">
        <v>3773</v>
      </c>
      <c r="V180" s="71">
        <f t="shared" si="92"/>
        <v>0.24747474747474749</v>
      </c>
      <c r="W180" s="73">
        <v>11473</v>
      </c>
      <c r="X180" s="71">
        <f t="shared" si="93"/>
        <v>0.75252525252525249</v>
      </c>
      <c r="Y180" s="93">
        <v>8366</v>
      </c>
      <c r="Z180" s="73">
        <v>1658</v>
      </c>
      <c r="AA180" s="71">
        <f t="shared" si="94"/>
        <v>0.19818312216112838</v>
      </c>
      <c r="AB180" s="73">
        <v>6708</v>
      </c>
      <c r="AC180" s="71">
        <f t="shared" si="95"/>
        <v>0.80181687783887168</v>
      </c>
      <c r="AD180" s="93">
        <v>3157</v>
      </c>
      <c r="AE180" s="73">
        <v>411</v>
      </c>
      <c r="AF180" s="71">
        <f t="shared" si="96"/>
        <v>0.13018688628444727</v>
      </c>
      <c r="AG180" s="73">
        <v>2746</v>
      </c>
      <c r="AH180" s="71">
        <f t="shared" si="97"/>
        <v>0.8698131137155527</v>
      </c>
      <c r="AI180" s="93">
        <v>776</v>
      </c>
      <c r="AJ180" s="73">
        <v>59</v>
      </c>
      <c r="AK180" s="71">
        <f t="shared" si="98"/>
        <v>7.603092783505154E-2</v>
      </c>
      <c r="AL180" s="73">
        <v>717</v>
      </c>
      <c r="AM180" s="71">
        <f t="shared" si="99"/>
        <v>0.9239690721649485</v>
      </c>
      <c r="AN180" s="93">
        <f t="shared" si="100"/>
        <v>44840</v>
      </c>
      <c r="AO180" s="73">
        <f t="shared" si="105"/>
        <v>10171</v>
      </c>
      <c r="AP180" s="71">
        <f t="shared" si="101"/>
        <v>0.22682872435325602</v>
      </c>
      <c r="AQ180" s="72">
        <f t="shared" si="106"/>
        <v>34669</v>
      </c>
      <c r="AR180" s="71">
        <f t="shared" si="102"/>
        <v>0.77317127564674393</v>
      </c>
      <c r="AS180" s="90"/>
      <c r="AT180" s="263">
        <v>59</v>
      </c>
      <c r="AU180" s="320" t="s">
        <v>20</v>
      </c>
      <c r="AV180" s="11" t="s">
        <v>134</v>
      </c>
      <c r="AW180" s="204">
        <v>42225</v>
      </c>
      <c r="AX180" s="38">
        <v>9369</v>
      </c>
      <c r="AY180" s="84">
        <v>0.22188277087033748</v>
      </c>
      <c r="AZ180" s="38">
        <v>32856</v>
      </c>
      <c r="BA180" s="84">
        <v>0.77811722912966252</v>
      </c>
    </row>
    <row r="181" spans="2:53" s="12" customFormat="1" ht="13.5" customHeight="1">
      <c r="B181" s="264"/>
      <c r="C181" s="321"/>
      <c r="D181" s="64" t="s">
        <v>135</v>
      </c>
      <c r="E181" s="94">
        <v>13</v>
      </c>
      <c r="F181" s="63">
        <v>0</v>
      </c>
      <c r="G181" s="61">
        <f t="shared" si="86"/>
        <v>0</v>
      </c>
      <c r="H181" s="63">
        <v>13</v>
      </c>
      <c r="I181" s="61">
        <f t="shared" si="87"/>
        <v>1</v>
      </c>
      <c r="J181" s="94">
        <v>35</v>
      </c>
      <c r="K181" s="63">
        <v>1</v>
      </c>
      <c r="L181" s="61">
        <f t="shared" si="88"/>
        <v>2.8571428571428571E-2</v>
      </c>
      <c r="M181" s="63">
        <v>34</v>
      </c>
      <c r="N181" s="61">
        <f t="shared" si="89"/>
        <v>0.97142857142857142</v>
      </c>
      <c r="O181" s="94">
        <v>11463</v>
      </c>
      <c r="P181" s="63">
        <v>150</v>
      </c>
      <c r="Q181" s="61">
        <f t="shared" si="90"/>
        <v>1.308557969118032E-2</v>
      </c>
      <c r="R181" s="63">
        <v>11313</v>
      </c>
      <c r="S181" s="61">
        <f t="shared" si="91"/>
        <v>0.98691442030881971</v>
      </c>
      <c r="T181" s="94">
        <v>9114</v>
      </c>
      <c r="U181" s="63">
        <v>93</v>
      </c>
      <c r="V181" s="61">
        <f t="shared" si="92"/>
        <v>1.020408163265306E-2</v>
      </c>
      <c r="W181" s="63">
        <v>9021</v>
      </c>
      <c r="X181" s="61">
        <f t="shared" si="93"/>
        <v>0.98979591836734693</v>
      </c>
      <c r="Y181" s="94">
        <v>6299</v>
      </c>
      <c r="Z181" s="63">
        <v>68</v>
      </c>
      <c r="AA181" s="61">
        <f t="shared" si="94"/>
        <v>1.0795364343546594E-2</v>
      </c>
      <c r="AB181" s="63">
        <v>6231</v>
      </c>
      <c r="AC181" s="61">
        <f t="shared" si="95"/>
        <v>0.98920463565645345</v>
      </c>
      <c r="AD181" s="94">
        <v>2967</v>
      </c>
      <c r="AE181" s="63">
        <v>22</v>
      </c>
      <c r="AF181" s="61">
        <f t="shared" si="96"/>
        <v>7.4148972025615103E-3</v>
      </c>
      <c r="AG181" s="63">
        <v>2945</v>
      </c>
      <c r="AH181" s="61">
        <f t="shared" si="97"/>
        <v>0.9925851027974385</v>
      </c>
      <c r="AI181" s="94">
        <v>1219</v>
      </c>
      <c r="AJ181" s="63">
        <v>6</v>
      </c>
      <c r="AK181" s="61">
        <f t="shared" si="98"/>
        <v>4.9220672682526662E-3</v>
      </c>
      <c r="AL181" s="63">
        <v>1213</v>
      </c>
      <c r="AM181" s="61">
        <f t="shared" si="99"/>
        <v>0.99507793273174738</v>
      </c>
      <c r="AN181" s="94">
        <f t="shared" si="100"/>
        <v>31110</v>
      </c>
      <c r="AO181" s="63">
        <f t="shared" si="105"/>
        <v>340</v>
      </c>
      <c r="AP181" s="61">
        <f t="shared" si="101"/>
        <v>1.092896174863388E-2</v>
      </c>
      <c r="AQ181" s="62">
        <f t="shared" si="106"/>
        <v>30770</v>
      </c>
      <c r="AR181" s="61">
        <f t="shared" si="102"/>
        <v>0.98907103825136611</v>
      </c>
      <c r="AS181" s="90"/>
      <c r="AT181" s="264"/>
      <c r="AU181" s="321"/>
      <c r="AV181" s="11" t="s">
        <v>135</v>
      </c>
      <c r="AW181" s="204">
        <v>29924</v>
      </c>
      <c r="AX181" s="38">
        <v>358</v>
      </c>
      <c r="AY181" s="84">
        <v>1.1963641224435237E-2</v>
      </c>
      <c r="AZ181" s="38">
        <v>29566</v>
      </c>
      <c r="BA181" s="84">
        <v>0.98803635877556473</v>
      </c>
    </row>
    <row r="182" spans="2:53" s="12" customFormat="1" ht="13.5" customHeight="1">
      <c r="B182" s="265"/>
      <c r="C182" s="322"/>
      <c r="D182" s="70" t="s">
        <v>67</v>
      </c>
      <c r="E182" s="95">
        <v>36</v>
      </c>
      <c r="F182" s="69">
        <v>6</v>
      </c>
      <c r="G182" s="13">
        <f t="shared" si="86"/>
        <v>0.16666666666666666</v>
      </c>
      <c r="H182" s="69">
        <v>30</v>
      </c>
      <c r="I182" s="13">
        <f t="shared" si="87"/>
        <v>0.83333333333333337</v>
      </c>
      <c r="J182" s="95">
        <v>104</v>
      </c>
      <c r="K182" s="69">
        <v>7</v>
      </c>
      <c r="L182" s="13">
        <f t="shared" si="88"/>
        <v>6.7307692307692304E-2</v>
      </c>
      <c r="M182" s="69">
        <v>97</v>
      </c>
      <c r="N182" s="13">
        <f t="shared" si="89"/>
        <v>0.93269230769230771</v>
      </c>
      <c r="O182" s="95">
        <v>28666</v>
      </c>
      <c r="P182" s="69">
        <v>4408</v>
      </c>
      <c r="Q182" s="13">
        <f t="shared" si="90"/>
        <v>0.15377101793064954</v>
      </c>
      <c r="R182" s="69">
        <v>24258</v>
      </c>
      <c r="S182" s="13">
        <f t="shared" si="91"/>
        <v>0.84622898206935049</v>
      </c>
      <c r="T182" s="95">
        <v>24360</v>
      </c>
      <c r="U182" s="69">
        <v>3866</v>
      </c>
      <c r="V182" s="13">
        <f t="shared" si="92"/>
        <v>0.15870279146141214</v>
      </c>
      <c r="W182" s="69">
        <v>20494</v>
      </c>
      <c r="X182" s="13">
        <f t="shared" si="93"/>
        <v>0.8412972085385878</v>
      </c>
      <c r="Y182" s="95">
        <v>14665</v>
      </c>
      <c r="Z182" s="69">
        <v>1726</v>
      </c>
      <c r="AA182" s="13">
        <f t="shared" si="94"/>
        <v>0.11769519263552676</v>
      </c>
      <c r="AB182" s="69">
        <v>12939</v>
      </c>
      <c r="AC182" s="13">
        <f t="shared" si="95"/>
        <v>0.88230480736447325</v>
      </c>
      <c r="AD182" s="95">
        <v>6124</v>
      </c>
      <c r="AE182" s="69">
        <v>433</v>
      </c>
      <c r="AF182" s="13">
        <f t="shared" si="96"/>
        <v>7.0705421293272369E-2</v>
      </c>
      <c r="AG182" s="69">
        <v>5691</v>
      </c>
      <c r="AH182" s="13">
        <f t="shared" si="97"/>
        <v>0.9292945787067276</v>
      </c>
      <c r="AI182" s="95">
        <v>1995</v>
      </c>
      <c r="AJ182" s="69">
        <v>65</v>
      </c>
      <c r="AK182" s="13">
        <f t="shared" si="98"/>
        <v>3.2581453634085211E-2</v>
      </c>
      <c r="AL182" s="69">
        <v>1930</v>
      </c>
      <c r="AM182" s="13">
        <f t="shared" si="99"/>
        <v>0.96741854636591473</v>
      </c>
      <c r="AN182" s="95">
        <f t="shared" si="100"/>
        <v>75950</v>
      </c>
      <c r="AO182" s="69">
        <f t="shared" si="105"/>
        <v>10511</v>
      </c>
      <c r="AP182" s="13">
        <f t="shared" si="101"/>
        <v>0.13839368005266622</v>
      </c>
      <c r="AQ182" s="33">
        <f t="shared" si="106"/>
        <v>65439</v>
      </c>
      <c r="AR182" s="13">
        <f t="shared" si="102"/>
        <v>0.86160631994733372</v>
      </c>
      <c r="AS182" s="90"/>
      <c r="AT182" s="265"/>
      <c r="AU182" s="322"/>
      <c r="AV182" s="147" t="s">
        <v>67</v>
      </c>
      <c r="AW182" s="204">
        <v>72149</v>
      </c>
      <c r="AX182" s="38">
        <v>9727</v>
      </c>
      <c r="AY182" s="84">
        <v>0.1348182233987997</v>
      </c>
      <c r="AZ182" s="38">
        <v>62422</v>
      </c>
      <c r="BA182" s="84">
        <v>0.86518177660120033</v>
      </c>
    </row>
    <row r="183" spans="2:53" s="12" customFormat="1" ht="13.5" customHeight="1">
      <c r="B183" s="263">
        <v>60</v>
      </c>
      <c r="C183" s="320" t="s">
        <v>44</v>
      </c>
      <c r="D183" s="74" t="s">
        <v>134</v>
      </c>
      <c r="E183" s="93">
        <v>19</v>
      </c>
      <c r="F183" s="73">
        <v>4</v>
      </c>
      <c r="G183" s="71">
        <f t="shared" si="86"/>
        <v>0.21052631578947367</v>
      </c>
      <c r="H183" s="73">
        <v>15</v>
      </c>
      <c r="I183" s="71">
        <f t="shared" si="87"/>
        <v>0.78947368421052633</v>
      </c>
      <c r="J183" s="93">
        <v>18</v>
      </c>
      <c r="K183" s="73">
        <v>0</v>
      </c>
      <c r="L183" s="71">
        <f t="shared" si="88"/>
        <v>0</v>
      </c>
      <c r="M183" s="73">
        <v>18</v>
      </c>
      <c r="N183" s="71">
        <f t="shared" si="89"/>
        <v>1</v>
      </c>
      <c r="O183" s="93">
        <v>2220</v>
      </c>
      <c r="P183" s="73">
        <v>402</v>
      </c>
      <c r="Q183" s="71">
        <f t="shared" si="90"/>
        <v>0.18108108108108109</v>
      </c>
      <c r="R183" s="73">
        <v>1818</v>
      </c>
      <c r="S183" s="71">
        <f t="shared" si="91"/>
        <v>0.81891891891891888</v>
      </c>
      <c r="T183" s="93">
        <v>1870</v>
      </c>
      <c r="U183" s="73">
        <v>297</v>
      </c>
      <c r="V183" s="71">
        <f t="shared" si="92"/>
        <v>0.1588235294117647</v>
      </c>
      <c r="W183" s="73">
        <v>1573</v>
      </c>
      <c r="X183" s="71">
        <f t="shared" si="93"/>
        <v>0.8411764705882353</v>
      </c>
      <c r="Y183" s="93">
        <v>914</v>
      </c>
      <c r="Z183" s="73">
        <v>133</v>
      </c>
      <c r="AA183" s="71">
        <f t="shared" si="94"/>
        <v>0.14551422319474835</v>
      </c>
      <c r="AB183" s="73">
        <v>781</v>
      </c>
      <c r="AC183" s="71">
        <f t="shared" si="95"/>
        <v>0.85448577680525162</v>
      </c>
      <c r="AD183" s="93">
        <v>339</v>
      </c>
      <c r="AE183" s="73">
        <v>37</v>
      </c>
      <c r="AF183" s="71">
        <f t="shared" si="96"/>
        <v>0.10914454277286136</v>
      </c>
      <c r="AG183" s="73">
        <v>302</v>
      </c>
      <c r="AH183" s="71">
        <f t="shared" si="97"/>
        <v>0.89085545722713866</v>
      </c>
      <c r="AI183" s="93">
        <v>80</v>
      </c>
      <c r="AJ183" s="73">
        <v>2</v>
      </c>
      <c r="AK183" s="71">
        <f t="shared" si="98"/>
        <v>2.5000000000000001E-2</v>
      </c>
      <c r="AL183" s="73">
        <v>78</v>
      </c>
      <c r="AM183" s="71">
        <f t="shared" si="99"/>
        <v>0.97499999999999998</v>
      </c>
      <c r="AN183" s="93">
        <f t="shared" si="100"/>
        <v>5460</v>
      </c>
      <c r="AO183" s="73">
        <f t="shared" si="105"/>
        <v>875</v>
      </c>
      <c r="AP183" s="71">
        <f t="shared" si="101"/>
        <v>0.16025641025641027</v>
      </c>
      <c r="AQ183" s="72">
        <f t="shared" si="106"/>
        <v>4585</v>
      </c>
      <c r="AR183" s="71">
        <f t="shared" si="102"/>
        <v>0.83974358974358976</v>
      </c>
      <c r="AS183" s="90"/>
      <c r="AT183" s="263">
        <v>60</v>
      </c>
      <c r="AU183" s="320" t="s">
        <v>44</v>
      </c>
      <c r="AV183" s="11" t="s">
        <v>134</v>
      </c>
      <c r="AW183" s="204">
        <v>5099</v>
      </c>
      <c r="AX183" s="38">
        <v>818</v>
      </c>
      <c r="AY183" s="84">
        <v>0.16042361247303394</v>
      </c>
      <c r="AZ183" s="38">
        <v>4281</v>
      </c>
      <c r="BA183" s="84">
        <v>0.83957638752696606</v>
      </c>
    </row>
    <row r="184" spans="2:53" s="12" customFormat="1" ht="13.5" customHeight="1">
      <c r="B184" s="264"/>
      <c r="C184" s="321"/>
      <c r="D184" s="64" t="s">
        <v>135</v>
      </c>
      <c r="E184" s="94">
        <v>16</v>
      </c>
      <c r="F184" s="63">
        <v>0</v>
      </c>
      <c r="G184" s="61">
        <f t="shared" si="86"/>
        <v>0</v>
      </c>
      <c r="H184" s="63">
        <v>16</v>
      </c>
      <c r="I184" s="61">
        <f t="shared" si="87"/>
        <v>1</v>
      </c>
      <c r="J184" s="94">
        <v>15</v>
      </c>
      <c r="K184" s="63">
        <v>0</v>
      </c>
      <c r="L184" s="61">
        <f t="shared" si="88"/>
        <v>0</v>
      </c>
      <c r="M184" s="63">
        <v>15</v>
      </c>
      <c r="N184" s="61">
        <f t="shared" si="89"/>
        <v>1</v>
      </c>
      <c r="O184" s="94">
        <v>1695</v>
      </c>
      <c r="P184" s="63">
        <v>26</v>
      </c>
      <c r="Q184" s="61">
        <f t="shared" si="90"/>
        <v>1.5339233038348082E-2</v>
      </c>
      <c r="R184" s="63">
        <v>1669</v>
      </c>
      <c r="S184" s="61">
        <f t="shared" si="91"/>
        <v>0.98466076696165195</v>
      </c>
      <c r="T184" s="94">
        <v>1306</v>
      </c>
      <c r="U184" s="63">
        <v>22</v>
      </c>
      <c r="V184" s="61">
        <f t="shared" si="92"/>
        <v>1.6845329249617153E-2</v>
      </c>
      <c r="W184" s="63">
        <v>1284</v>
      </c>
      <c r="X184" s="61">
        <f t="shared" si="93"/>
        <v>0.98315467075038288</v>
      </c>
      <c r="Y184" s="94">
        <v>906</v>
      </c>
      <c r="Z184" s="63">
        <v>9</v>
      </c>
      <c r="AA184" s="61">
        <f t="shared" si="94"/>
        <v>9.9337748344370865E-3</v>
      </c>
      <c r="AB184" s="63">
        <v>897</v>
      </c>
      <c r="AC184" s="61">
        <f t="shared" si="95"/>
        <v>0.99006622516556286</v>
      </c>
      <c r="AD184" s="94">
        <v>474</v>
      </c>
      <c r="AE184" s="63">
        <v>4</v>
      </c>
      <c r="AF184" s="61">
        <f t="shared" si="96"/>
        <v>8.4388185654008432E-3</v>
      </c>
      <c r="AG184" s="63">
        <v>470</v>
      </c>
      <c r="AH184" s="61">
        <f t="shared" si="97"/>
        <v>0.99156118143459915</v>
      </c>
      <c r="AI184" s="94">
        <v>209</v>
      </c>
      <c r="AJ184" s="63">
        <v>1</v>
      </c>
      <c r="AK184" s="61">
        <f t="shared" si="98"/>
        <v>4.7846889952153108E-3</v>
      </c>
      <c r="AL184" s="63">
        <v>208</v>
      </c>
      <c r="AM184" s="61">
        <f t="shared" si="99"/>
        <v>0.99521531100478466</v>
      </c>
      <c r="AN184" s="94">
        <f t="shared" si="100"/>
        <v>4621</v>
      </c>
      <c r="AO184" s="63">
        <f t="shared" si="105"/>
        <v>62</v>
      </c>
      <c r="AP184" s="61">
        <f t="shared" si="101"/>
        <v>1.3417009305345163E-2</v>
      </c>
      <c r="AQ184" s="62">
        <f t="shared" si="106"/>
        <v>4559</v>
      </c>
      <c r="AR184" s="61">
        <f t="shared" si="102"/>
        <v>0.98658299069465483</v>
      </c>
      <c r="AS184" s="90"/>
      <c r="AT184" s="264"/>
      <c r="AU184" s="321"/>
      <c r="AV184" s="11" t="s">
        <v>135</v>
      </c>
      <c r="AW184" s="204">
        <v>4333</v>
      </c>
      <c r="AX184" s="38">
        <v>70</v>
      </c>
      <c r="AY184" s="84">
        <v>1.6155088852988692E-2</v>
      </c>
      <c r="AZ184" s="38">
        <v>4263</v>
      </c>
      <c r="BA184" s="84">
        <v>0.98384491114701134</v>
      </c>
    </row>
    <row r="185" spans="2:53" s="12" customFormat="1" ht="13.5" customHeight="1">
      <c r="B185" s="265"/>
      <c r="C185" s="322"/>
      <c r="D185" s="58" t="s">
        <v>67</v>
      </c>
      <c r="E185" s="97">
        <v>35</v>
      </c>
      <c r="F185" s="57">
        <v>4</v>
      </c>
      <c r="G185" s="55">
        <f t="shared" si="86"/>
        <v>0.11428571428571428</v>
      </c>
      <c r="H185" s="57">
        <v>31</v>
      </c>
      <c r="I185" s="55">
        <f t="shared" si="87"/>
        <v>0.88571428571428568</v>
      </c>
      <c r="J185" s="97">
        <v>33</v>
      </c>
      <c r="K185" s="57">
        <v>0</v>
      </c>
      <c r="L185" s="55">
        <f t="shared" si="88"/>
        <v>0</v>
      </c>
      <c r="M185" s="57">
        <v>33</v>
      </c>
      <c r="N185" s="55">
        <f t="shared" si="89"/>
        <v>1</v>
      </c>
      <c r="O185" s="97">
        <v>3915</v>
      </c>
      <c r="P185" s="57">
        <v>428</v>
      </c>
      <c r="Q185" s="55">
        <f t="shared" si="90"/>
        <v>0.10932311621966795</v>
      </c>
      <c r="R185" s="57">
        <v>3487</v>
      </c>
      <c r="S185" s="55">
        <f t="shared" si="91"/>
        <v>0.89067688378033205</v>
      </c>
      <c r="T185" s="97">
        <v>3176</v>
      </c>
      <c r="U185" s="57">
        <v>319</v>
      </c>
      <c r="V185" s="55">
        <f t="shared" si="92"/>
        <v>0.10044080604534004</v>
      </c>
      <c r="W185" s="57">
        <v>2857</v>
      </c>
      <c r="X185" s="55">
        <f t="shared" si="93"/>
        <v>0.89955919395466</v>
      </c>
      <c r="Y185" s="97">
        <v>1820</v>
      </c>
      <c r="Z185" s="57">
        <v>142</v>
      </c>
      <c r="AA185" s="55">
        <f t="shared" si="94"/>
        <v>7.8021978021978022E-2</v>
      </c>
      <c r="AB185" s="57">
        <v>1678</v>
      </c>
      <c r="AC185" s="55">
        <f t="shared" si="95"/>
        <v>0.92197802197802203</v>
      </c>
      <c r="AD185" s="97">
        <v>813</v>
      </c>
      <c r="AE185" s="57">
        <v>41</v>
      </c>
      <c r="AF185" s="55">
        <f t="shared" si="96"/>
        <v>5.0430504305043047E-2</v>
      </c>
      <c r="AG185" s="57">
        <v>772</v>
      </c>
      <c r="AH185" s="55">
        <f t="shared" si="97"/>
        <v>0.94956949569495697</v>
      </c>
      <c r="AI185" s="97">
        <v>289</v>
      </c>
      <c r="AJ185" s="57">
        <v>3</v>
      </c>
      <c r="AK185" s="55">
        <f t="shared" si="98"/>
        <v>1.0380622837370242E-2</v>
      </c>
      <c r="AL185" s="57">
        <v>286</v>
      </c>
      <c r="AM185" s="55">
        <f t="shared" si="99"/>
        <v>0.98961937716262971</v>
      </c>
      <c r="AN185" s="97">
        <f t="shared" si="100"/>
        <v>10081</v>
      </c>
      <c r="AO185" s="57">
        <f t="shared" si="105"/>
        <v>937</v>
      </c>
      <c r="AP185" s="55">
        <f t="shared" si="101"/>
        <v>9.2947128261085213E-2</v>
      </c>
      <c r="AQ185" s="56">
        <f t="shared" si="106"/>
        <v>9144</v>
      </c>
      <c r="AR185" s="55">
        <f t="shared" si="102"/>
        <v>0.9070528717389148</v>
      </c>
      <c r="AS185" s="90"/>
      <c r="AT185" s="265"/>
      <c r="AU185" s="322"/>
      <c r="AV185" s="147" t="s">
        <v>67</v>
      </c>
      <c r="AW185" s="204">
        <v>9432</v>
      </c>
      <c r="AX185" s="38">
        <v>888</v>
      </c>
      <c r="AY185" s="84">
        <v>9.4147582697201013E-2</v>
      </c>
      <c r="AZ185" s="38">
        <v>8544</v>
      </c>
      <c r="BA185" s="84">
        <v>0.90585241730279897</v>
      </c>
    </row>
    <row r="186" spans="2:53" s="12" customFormat="1" ht="13.5" customHeight="1">
      <c r="B186" s="263">
        <v>61</v>
      </c>
      <c r="C186" s="320" t="s">
        <v>16</v>
      </c>
      <c r="D186" s="74" t="s">
        <v>134</v>
      </c>
      <c r="E186" s="93">
        <v>0</v>
      </c>
      <c r="F186" s="73">
        <v>0</v>
      </c>
      <c r="G186" s="71" t="str">
        <f t="shared" si="86"/>
        <v>-</v>
      </c>
      <c r="H186" s="73">
        <v>0</v>
      </c>
      <c r="I186" s="71" t="str">
        <f t="shared" si="87"/>
        <v>-</v>
      </c>
      <c r="J186" s="93">
        <v>2</v>
      </c>
      <c r="K186" s="73">
        <v>2</v>
      </c>
      <c r="L186" s="71">
        <f t="shared" si="88"/>
        <v>1</v>
      </c>
      <c r="M186" s="73">
        <v>0</v>
      </c>
      <c r="N186" s="71">
        <f t="shared" si="89"/>
        <v>0</v>
      </c>
      <c r="O186" s="93">
        <v>2077</v>
      </c>
      <c r="P186" s="73">
        <v>498</v>
      </c>
      <c r="Q186" s="71">
        <f t="shared" si="90"/>
        <v>0.23976889744824265</v>
      </c>
      <c r="R186" s="73">
        <v>1579</v>
      </c>
      <c r="S186" s="71">
        <f t="shared" si="91"/>
        <v>0.7602311025517573</v>
      </c>
      <c r="T186" s="93">
        <v>1653</v>
      </c>
      <c r="U186" s="73">
        <v>336</v>
      </c>
      <c r="V186" s="71">
        <f t="shared" si="92"/>
        <v>0.20326678765880218</v>
      </c>
      <c r="W186" s="73">
        <v>1317</v>
      </c>
      <c r="X186" s="71">
        <f t="shared" si="93"/>
        <v>0.79673321234119787</v>
      </c>
      <c r="Y186" s="93">
        <v>850</v>
      </c>
      <c r="Z186" s="73">
        <v>151</v>
      </c>
      <c r="AA186" s="71">
        <f t="shared" si="94"/>
        <v>0.17764705882352941</v>
      </c>
      <c r="AB186" s="73">
        <v>699</v>
      </c>
      <c r="AC186" s="71">
        <f t="shared" si="95"/>
        <v>0.82235294117647062</v>
      </c>
      <c r="AD186" s="93">
        <v>278</v>
      </c>
      <c r="AE186" s="73">
        <v>41</v>
      </c>
      <c r="AF186" s="71">
        <f t="shared" si="96"/>
        <v>0.14748201438848921</v>
      </c>
      <c r="AG186" s="73">
        <v>237</v>
      </c>
      <c r="AH186" s="71">
        <f t="shared" si="97"/>
        <v>0.85251798561151082</v>
      </c>
      <c r="AI186" s="93">
        <v>89</v>
      </c>
      <c r="AJ186" s="73">
        <v>7</v>
      </c>
      <c r="AK186" s="71">
        <f t="shared" si="98"/>
        <v>7.8651685393258425E-2</v>
      </c>
      <c r="AL186" s="73">
        <v>82</v>
      </c>
      <c r="AM186" s="71">
        <f t="shared" si="99"/>
        <v>0.9213483146067416</v>
      </c>
      <c r="AN186" s="93">
        <f t="shared" si="100"/>
        <v>4949</v>
      </c>
      <c r="AO186" s="73">
        <f t="shared" si="105"/>
        <v>1035</v>
      </c>
      <c r="AP186" s="71">
        <f t="shared" si="101"/>
        <v>0.20913315821378056</v>
      </c>
      <c r="AQ186" s="72">
        <f t="shared" si="106"/>
        <v>3914</v>
      </c>
      <c r="AR186" s="71">
        <f t="shared" si="102"/>
        <v>0.79086684178621947</v>
      </c>
      <c r="AS186" s="90"/>
      <c r="AT186" s="263">
        <v>61</v>
      </c>
      <c r="AU186" s="320" t="s">
        <v>16</v>
      </c>
      <c r="AV186" s="11" t="s">
        <v>134</v>
      </c>
      <c r="AW186" s="204">
        <v>4579</v>
      </c>
      <c r="AX186" s="38">
        <v>938</v>
      </c>
      <c r="AY186" s="84">
        <v>0.20484822013540074</v>
      </c>
      <c r="AZ186" s="38">
        <v>3641</v>
      </c>
      <c r="BA186" s="84">
        <v>0.79515177986459928</v>
      </c>
    </row>
    <row r="187" spans="2:53" s="12" customFormat="1" ht="13.5" customHeight="1">
      <c r="B187" s="264"/>
      <c r="C187" s="321"/>
      <c r="D187" s="64" t="s">
        <v>135</v>
      </c>
      <c r="E187" s="94">
        <v>0</v>
      </c>
      <c r="F187" s="63">
        <v>0</v>
      </c>
      <c r="G187" s="61" t="str">
        <f t="shared" si="86"/>
        <v>-</v>
      </c>
      <c r="H187" s="63">
        <v>0</v>
      </c>
      <c r="I187" s="61" t="str">
        <f t="shared" si="87"/>
        <v>-</v>
      </c>
      <c r="J187" s="94">
        <v>3</v>
      </c>
      <c r="K187" s="63">
        <v>0</v>
      </c>
      <c r="L187" s="61">
        <f t="shared" si="88"/>
        <v>0</v>
      </c>
      <c r="M187" s="63">
        <v>3</v>
      </c>
      <c r="N187" s="61">
        <f t="shared" si="89"/>
        <v>1</v>
      </c>
      <c r="O187" s="94">
        <v>1427</v>
      </c>
      <c r="P187" s="63">
        <v>17</v>
      </c>
      <c r="Q187" s="61">
        <f t="shared" si="90"/>
        <v>1.1913104414856343E-2</v>
      </c>
      <c r="R187" s="63">
        <v>1410</v>
      </c>
      <c r="S187" s="61">
        <f t="shared" si="91"/>
        <v>0.98808689558514362</v>
      </c>
      <c r="T187" s="94">
        <v>1241</v>
      </c>
      <c r="U187" s="63">
        <v>13</v>
      </c>
      <c r="V187" s="61">
        <f t="shared" si="92"/>
        <v>1.0475423045930701E-2</v>
      </c>
      <c r="W187" s="63">
        <v>1228</v>
      </c>
      <c r="X187" s="61">
        <f t="shared" si="93"/>
        <v>0.98952457695406926</v>
      </c>
      <c r="Y187" s="94">
        <v>673</v>
      </c>
      <c r="Z187" s="63">
        <v>7</v>
      </c>
      <c r="AA187" s="61">
        <f t="shared" si="94"/>
        <v>1.0401188707280832E-2</v>
      </c>
      <c r="AB187" s="63">
        <v>666</v>
      </c>
      <c r="AC187" s="61">
        <f t="shared" si="95"/>
        <v>0.9895988112927192</v>
      </c>
      <c r="AD187" s="94">
        <v>329</v>
      </c>
      <c r="AE187" s="63">
        <v>4</v>
      </c>
      <c r="AF187" s="61">
        <f t="shared" si="96"/>
        <v>1.2158054711246201E-2</v>
      </c>
      <c r="AG187" s="63">
        <v>325</v>
      </c>
      <c r="AH187" s="61">
        <f t="shared" si="97"/>
        <v>0.9878419452887538</v>
      </c>
      <c r="AI187" s="94">
        <v>140</v>
      </c>
      <c r="AJ187" s="63">
        <v>0</v>
      </c>
      <c r="AK187" s="61">
        <f t="shared" si="98"/>
        <v>0</v>
      </c>
      <c r="AL187" s="63">
        <v>140</v>
      </c>
      <c r="AM187" s="61">
        <f t="shared" si="99"/>
        <v>1</v>
      </c>
      <c r="AN187" s="94">
        <f t="shared" si="100"/>
        <v>3813</v>
      </c>
      <c r="AO187" s="63">
        <f t="shared" si="105"/>
        <v>41</v>
      </c>
      <c r="AP187" s="61">
        <f t="shared" si="101"/>
        <v>1.0752688172043012E-2</v>
      </c>
      <c r="AQ187" s="62">
        <f t="shared" si="106"/>
        <v>3772</v>
      </c>
      <c r="AR187" s="61">
        <f t="shared" si="102"/>
        <v>0.989247311827957</v>
      </c>
      <c r="AS187" s="90"/>
      <c r="AT187" s="264"/>
      <c r="AU187" s="321"/>
      <c r="AV187" s="11" t="s">
        <v>135</v>
      </c>
      <c r="AW187" s="204">
        <v>3643</v>
      </c>
      <c r="AX187" s="38">
        <v>35</v>
      </c>
      <c r="AY187" s="84">
        <v>9.6074663738676923E-3</v>
      </c>
      <c r="AZ187" s="38">
        <v>3608</v>
      </c>
      <c r="BA187" s="84">
        <v>0.99039253362613233</v>
      </c>
    </row>
    <row r="188" spans="2:53" s="12" customFormat="1" ht="13.5" customHeight="1">
      <c r="B188" s="265"/>
      <c r="C188" s="322"/>
      <c r="D188" s="70" t="s">
        <v>67</v>
      </c>
      <c r="E188" s="95">
        <v>0</v>
      </c>
      <c r="F188" s="69">
        <v>0</v>
      </c>
      <c r="G188" s="13" t="str">
        <f t="shared" si="86"/>
        <v>-</v>
      </c>
      <c r="H188" s="69">
        <v>0</v>
      </c>
      <c r="I188" s="13" t="str">
        <f t="shared" si="87"/>
        <v>-</v>
      </c>
      <c r="J188" s="95">
        <v>5</v>
      </c>
      <c r="K188" s="69">
        <v>2</v>
      </c>
      <c r="L188" s="13">
        <f t="shared" si="88"/>
        <v>0.4</v>
      </c>
      <c r="M188" s="69">
        <v>3</v>
      </c>
      <c r="N188" s="13">
        <f t="shared" si="89"/>
        <v>0.6</v>
      </c>
      <c r="O188" s="95">
        <v>3504</v>
      </c>
      <c r="P188" s="69">
        <v>515</v>
      </c>
      <c r="Q188" s="13">
        <f t="shared" si="90"/>
        <v>0.14697488584474885</v>
      </c>
      <c r="R188" s="69">
        <v>2989</v>
      </c>
      <c r="S188" s="13">
        <f t="shared" si="91"/>
        <v>0.85302511415525117</v>
      </c>
      <c r="T188" s="95">
        <v>2894</v>
      </c>
      <c r="U188" s="69">
        <v>349</v>
      </c>
      <c r="V188" s="13">
        <f t="shared" si="92"/>
        <v>0.12059433310297167</v>
      </c>
      <c r="W188" s="69">
        <v>2545</v>
      </c>
      <c r="X188" s="13">
        <f t="shared" si="93"/>
        <v>0.87940566689702837</v>
      </c>
      <c r="Y188" s="95">
        <v>1523</v>
      </c>
      <c r="Z188" s="69">
        <v>158</v>
      </c>
      <c r="AA188" s="13">
        <f t="shared" si="94"/>
        <v>0.10374261326329613</v>
      </c>
      <c r="AB188" s="69">
        <v>1365</v>
      </c>
      <c r="AC188" s="13">
        <f t="shared" si="95"/>
        <v>0.89625738673670385</v>
      </c>
      <c r="AD188" s="95">
        <v>607</v>
      </c>
      <c r="AE188" s="69">
        <v>45</v>
      </c>
      <c r="AF188" s="13">
        <f t="shared" si="96"/>
        <v>7.4135090609555185E-2</v>
      </c>
      <c r="AG188" s="69">
        <v>562</v>
      </c>
      <c r="AH188" s="13">
        <f t="shared" si="97"/>
        <v>0.92586490939044486</v>
      </c>
      <c r="AI188" s="95">
        <v>229</v>
      </c>
      <c r="AJ188" s="69">
        <v>7</v>
      </c>
      <c r="AK188" s="13">
        <f t="shared" si="98"/>
        <v>3.0567685589519649E-2</v>
      </c>
      <c r="AL188" s="69">
        <v>222</v>
      </c>
      <c r="AM188" s="13">
        <f t="shared" si="99"/>
        <v>0.96943231441048039</v>
      </c>
      <c r="AN188" s="95">
        <f t="shared" si="100"/>
        <v>8762</v>
      </c>
      <c r="AO188" s="69">
        <f t="shared" si="105"/>
        <v>1076</v>
      </c>
      <c r="AP188" s="13">
        <f t="shared" si="101"/>
        <v>0.12280301301072814</v>
      </c>
      <c r="AQ188" s="33">
        <f t="shared" si="106"/>
        <v>7686</v>
      </c>
      <c r="AR188" s="13">
        <f t="shared" si="102"/>
        <v>0.87719698698927184</v>
      </c>
      <c r="AS188" s="90"/>
      <c r="AT188" s="265"/>
      <c r="AU188" s="322"/>
      <c r="AV188" s="147" t="s">
        <v>67</v>
      </c>
      <c r="AW188" s="204">
        <v>8222</v>
      </c>
      <c r="AX188" s="38">
        <v>973</v>
      </c>
      <c r="AY188" s="84">
        <v>0.11834103624422282</v>
      </c>
      <c r="AZ188" s="38">
        <v>7249</v>
      </c>
      <c r="BA188" s="84">
        <v>0.88165896375577724</v>
      </c>
    </row>
    <row r="189" spans="2:53" s="12" customFormat="1" ht="13.5" customHeight="1">
      <c r="B189" s="263">
        <v>62</v>
      </c>
      <c r="C189" s="320" t="s">
        <v>17</v>
      </c>
      <c r="D189" s="74" t="s">
        <v>134</v>
      </c>
      <c r="E189" s="93">
        <v>7</v>
      </c>
      <c r="F189" s="73">
        <v>1</v>
      </c>
      <c r="G189" s="71">
        <f t="shared" si="86"/>
        <v>0.14285714285714285</v>
      </c>
      <c r="H189" s="73">
        <v>6</v>
      </c>
      <c r="I189" s="71">
        <f t="shared" si="87"/>
        <v>0.8571428571428571</v>
      </c>
      <c r="J189" s="93">
        <v>20</v>
      </c>
      <c r="K189" s="73">
        <v>1</v>
      </c>
      <c r="L189" s="71">
        <f t="shared" si="88"/>
        <v>0.05</v>
      </c>
      <c r="M189" s="73">
        <v>19</v>
      </c>
      <c r="N189" s="71">
        <f t="shared" si="89"/>
        <v>0.95</v>
      </c>
      <c r="O189" s="93">
        <v>3416</v>
      </c>
      <c r="P189" s="73">
        <v>501</v>
      </c>
      <c r="Q189" s="71">
        <f t="shared" si="90"/>
        <v>0.14666276346604215</v>
      </c>
      <c r="R189" s="73">
        <v>2915</v>
      </c>
      <c r="S189" s="71">
        <f t="shared" si="91"/>
        <v>0.85333723653395788</v>
      </c>
      <c r="T189" s="93">
        <v>2846</v>
      </c>
      <c r="U189" s="73">
        <v>375</v>
      </c>
      <c r="V189" s="71">
        <f t="shared" si="92"/>
        <v>0.13176387912860155</v>
      </c>
      <c r="W189" s="73">
        <v>2471</v>
      </c>
      <c r="X189" s="71">
        <f t="shared" si="93"/>
        <v>0.86823612087139845</v>
      </c>
      <c r="Y189" s="93">
        <v>1502</v>
      </c>
      <c r="Z189" s="73">
        <v>169</v>
      </c>
      <c r="AA189" s="71">
        <f t="shared" si="94"/>
        <v>0.11251664447403462</v>
      </c>
      <c r="AB189" s="73">
        <v>1333</v>
      </c>
      <c r="AC189" s="71">
        <f t="shared" si="95"/>
        <v>0.88748335552596536</v>
      </c>
      <c r="AD189" s="93">
        <v>488</v>
      </c>
      <c r="AE189" s="73">
        <v>40</v>
      </c>
      <c r="AF189" s="71">
        <f t="shared" si="96"/>
        <v>8.1967213114754092E-2</v>
      </c>
      <c r="AG189" s="73">
        <v>448</v>
      </c>
      <c r="AH189" s="71">
        <f t="shared" si="97"/>
        <v>0.91803278688524592</v>
      </c>
      <c r="AI189" s="93">
        <v>142</v>
      </c>
      <c r="AJ189" s="73">
        <v>8</v>
      </c>
      <c r="AK189" s="71">
        <f t="shared" si="98"/>
        <v>5.6338028169014086E-2</v>
      </c>
      <c r="AL189" s="73">
        <v>134</v>
      </c>
      <c r="AM189" s="71">
        <f t="shared" si="99"/>
        <v>0.94366197183098588</v>
      </c>
      <c r="AN189" s="93">
        <f t="shared" si="100"/>
        <v>8421</v>
      </c>
      <c r="AO189" s="73">
        <f t="shared" si="105"/>
        <v>1095</v>
      </c>
      <c r="AP189" s="71">
        <f t="shared" si="101"/>
        <v>0.13003206270039189</v>
      </c>
      <c r="AQ189" s="72">
        <f t="shared" si="106"/>
        <v>7326</v>
      </c>
      <c r="AR189" s="71">
        <f t="shared" si="102"/>
        <v>0.86996793729960809</v>
      </c>
      <c r="AS189" s="90"/>
      <c r="AT189" s="263">
        <v>62</v>
      </c>
      <c r="AU189" s="320" t="s">
        <v>17</v>
      </c>
      <c r="AV189" s="11" t="s">
        <v>134</v>
      </c>
      <c r="AW189" s="204">
        <v>7806</v>
      </c>
      <c r="AX189" s="38">
        <v>992</v>
      </c>
      <c r="AY189" s="84">
        <v>0.12708173200102485</v>
      </c>
      <c r="AZ189" s="38">
        <v>6814</v>
      </c>
      <c r="BA189" s="84">
        <v>0.87291826799897509</v>
      </c>
    </row>
    <row r="190" spans="2:53" s="12" customFormat="1" ht="13.5" customHeight="1">
      <c r="B190" s="264"/>
      <c r="C190" s="321"/>
      <c r="D190" s="64" t="s">
        <v>135</v>
      </c>
      <c r="E190" s="94">
        <v>2</v>
      </c>
      <c r="F190" s="63">
        <v>0</v>
      </c>
      <c r="G190" s="61">
        <f t="shared" si="86"/>
        <v>0</v>
      </c>
      <c r="H190" s="63">
        <v>2</v>
      </c>
      <c r="I190" s="61">
        <f t="shared" si="87"/>
        <v>1</v>
      </c>
      <c r="J190" s="94">
        <v>18</v>
      </c>
      <c r="K190" s="63">
        <v>0</v>
      </c>
      <c r="L190" s="61">
        <f t="shared" si="88"/>
        <v>0</v>
      </c>
      <c r="M190" s="63">
        <v>18</v>
      </c>
      <c r="N190" s="61">
        <f t="shared" si="89"/>
        <v>1</v>
      </c>
      <c r="O190" s="94">
        <v>1683</v>
      </c>
      <c r="P190" s="63">
        <v>17</v>
      </c>
      <c r="Q190" s="61">
        <f t="shared" si="90"/>
        <v>1.0101010101010102E-2</v>
      </c>
      <c r="R190" s="63">
        <v>1666</v>
      </c>
      <c r="S190" s="61">
        <f t="shared" si="91"/>
        <v>0.98989898989898994</v>
      </c>
      <c r="T190" s="94">
        <v>1469</v>
      </c>
      <c r="U190" s="63">
        <v>16</v>
      </c>
      <c r="V190" s="61">
        <f t="shared" si="92"/>
        <v>1.0891763104152484E-2</v>
      </c>
      <c r="W190" s="63">
        <v>1453</v>
      </c>
      <c r="X190" s="61">
        <f t="shared" si="93"/>
        <v>0.98910823689584748</v>
      </c>
      <c r="Y190" s="94">
        <v>954</v>
      </c>
      <c r="Z190" s="63">
        <v>4</v>
      </c>
      <c r="AA190" s="61">
        <f t="shared" si="94"/>
        <v>4.1928721174004195E-3</v>
      </c>
      <c r="AB190" s="63">
        <v>950</v>
      </c>
      <c r="AC190" s="61">
        <f t="shared" si="95"/>
        <v>0.99580712788259962</v>
      </c>
      <c r="AD190" s="94">
        <v>492</v>
      </c>
      <c r="AE190" s="63">
        <v>0</v>
      </c>
      <c r="AF190" s="61">
        <f t="shared" si="96"/>
        <v>0</v>
      </c>
      <c r="AG190" s="63">
        <v>492</v>
      </c>
      <c r="AH190" s="61">
        <f t="shared" si="97"/>
        <v>1</v>
      </c>
      <c r="AI190" s="94">
        <v>191</v>
      </c>
      <c r="AJ190" s="63">
        <v>1</v>
      </c>
      <c r="AK190" s="61">
        <f t="shared" si="98"/>
        <v>5.235602094240838E-3</v>
      </c>
      <c r="AL190" s="63">
        <v>190</v>
      </c>
      <c r="AM190" s="61">
        <f t="shared" si="99"/>
        <v>0.99476439790575921</v>
      </c>
      <c r="AN190" s="94">
        <f t="shared" si="100"/>
        <v>4809</v>
      </c>
      <c r="AO190" s="63">
        <f t="shared" si="105"/>
        <v>38</v>
      </c>
      <c r="AP190" s="61">
        <f t="shared" si="101"/>
        <v>7.9018506966105212E-3</v>
      </c>
      <c r="AQ190" s="62">
        <f t="shared" si="106"/>
        <v>4771</v>
      </c>
      <c r="AR190" s="61">
        <f t="shared" si="102"/>
        <v>0.99209814930338946</v>
      </c>
      <c r="AS190" s="90"/>
      <c r="AT190" s="264"/>
      <c r="AU190" s="321"/>
      <c r="AV190" s="11" t="s">
        <v>135</v>
      </c>
      <c r="AW190" s="204">
        <v>4641</v>
      </c>
      <c r="AX190" s="38">
        <v>32</v>
      </c>
      <c r="AY190" s="84">
        <v>6.8950657185951301E-3</v>
      </c>
      <c r="AZ190" s="38">
        <v>4609</v>
      </c>
      <c r="BA190" s="84">
        <v>0.99310493428140489</v>
      </c>
    </row>
    <row r="191" spans="2:53" s="12" customFormat="1" ht="13.5" customHeight="1">
      <c r="B191" s="265"/>
      <c r="C191" s="322"/>
      <c r="D191" s="70" t="s">
        <v>67</v>
      </c>
      <c r="E191" s="95">
        <v>9</v>
      </c>
      <c r="F191" s="69">
        <v>1</v>
      </c>
      <c r="G191" s="13">
        <f t="shared" si="86"/>
        <v>0.1111111111111111</v>
      </c>
      <c r="H191" s="69">
        <v>8</v>
      </c>
      <c r="I191" s="13">
        <f t="shared" si="87"/>
        <v>0.88888888888888884</v>
      </c>
      <c r="J191" s="95">
        <v>38</v>
      </c>
      <c r="K191" s="69">
        <v>1</v>
      </c>
      <c r="L191" s="13">
        <f t="shared" si="88"/>
        <v>2.6315789473684209E-2</v>
      </c>
      <c r="M191" s="69">
        <v>37</v>
      </c>
      <c r="N191" s="13">
        <f t="shared" si="89"/>
        <v>0.97368421052631582</v>
      </c>
      <c r="O191" s="95">
        <v>5099</v>
      </c>
      <c r="P191" s="69">
        <v>518</v>
      </c>
      <c r="Q191" s="13">
        <f t="shared" si="90"/>
        <v>0.10158854677387723</v>
      </c>
      <c r="R191" s="69">
        <v>4581</v>
      </c>
      <c r="S191" s="13">
        <f t="shared" si="91"/>
        <v>0.89841145322612281</v>
      </c>
      <c r="T191" s="95">
        <v>4315</v>
      </c>
      <c r="U191" s="69">
        <v>391</v>
      </c>
      <c r="V191" s="13">
        <f t="shared" si="92"/>
        <v>9.0614136732329084E-2</v>
      </c>
      <c r="W191" s="69">
        <v>3924</v>
      </c>
      <c r="X191" s="13">
        <f t="shared" si="93"/>
        <v>0.9093858632676709</v>
      </c>
      <c r="Y191" s="95">
        <v>2456</v>
      </c>
      <c r="Z191" s="69">
        <v>173</v>
      </c>
      <c r="AA191" s="13">
        <f t="shared" si="94"/>
        <v>7.0439739413680785E-2</v>
      </c>
      <c r="AB191" s="69">
        <v>2283</v>
      </c>
      <c r="AC191" s="13">
        <f t="shared" si="95"/>
        <v>0.92956026058631924</v>
      </c>
      <c r="AD191" s="95">
        <v>980</v>
      </c>
      <c r="AE191" s="69">
        <v>40</v>
      </c>
      <c r="AF191" s="13">
        <f t="shared" si="96"/>
        <v>4.0816326530612242E-2</v>
      </c>
      <c r="AG191" s="69">
        <v>940</v>
      </c>
      <c r="AH191" s="13">
        <f t="shared" si="97"/>
        <v>0.95918367346938771</v>
      </c>
      <c r="AI191" s="95">
        <v>333</v>
      </c>
      <c r="AJ191" s="69">
        <v>9</v>
      </c>
      <c r="AK191" s="13">
        <f t="shared" si="98"/>
        <v>2.7027027027027029E-2</v>
      </c>
      <c r="AL191" s="69">
        <v>324</v>
      </c>
      <c r="AM191" s="13">
        <f t="shared" si="99"/>
        <v>0.97297297297297303</v>
      </c>
      <c r="AN191" s="95">
        <f t="shared" si="100"/>
        <v>13230</v>
      </c>
      <c r="AO191" s="69">
        <f t="shared" si="105"/>
        <v>1133</v>
      </c>
      <c r="AP191" s="13">
        <f t="shared" si="101"/>
        <v>8.5638699924414211E-2</v>
      </c>
      <c r="AQ191" s="33">
        <f t="shared" si="106"/>
        <v>12097</v>
      </c>
      <c r="AR191" s="13">
        <f t="shared" si="102"/>
        <v>0.9143613000755858</v>
      </c>
      <c r="AS191" s="90"/>
      <c r="AT191" s="265"/>
      <c r="AU191" s="322"/>
      <c r="AV191" s="147" t="s">
        <v>67</v>
      </c>
      <c r="AW191" s="204">
        <v>12447</v>
      </c>
      <c r="AX191" s="38">
        <v>1024</v>
      </c>
      <c r="AY191" s="84">
        <v>8.2268819795934769E-2</v>
      </c>
      <c r="AZ191" s="38">
        <v>11423</v>
      </c>
      <c r="BA191" s="84">
        <v>0.91773118020406519</v>
      </c>
    </row>
    <row r="192" spans="2:53" s="12" customFormat="1" ht="13.5" customHeight="1">
      <c r="B192" s="263">
        <v>63</v>
      </c>
      <c r="C192" s="320" t="s">
        <v>26</v>
      </c>
      <c r="D192" s="74" t="s">
        <v>134</v>
      </c>
      <c r="E192" s="93">
        <v>3</v>
      </c>
      <c r="F192" s="73">
        <v>0</v>
      </c>
      <c r="G192" s="71">
        <f t="shared" si="86"/>
        <v>0</v>
      </c>
      <c r="H192" s="73">
        <v>3</v>
      </c>
      <c r="I192" s="71">
        <f t="shared" si="87"/>
        <v>1</v>
      </c>
      <c r="J192" s="93">
        <v>7</v>
      </c>
      <c r="K192" s="73">
        <v>0</v>
      </c>
      <c r="L192" s="71">
        <f t="shared" si="88"/>
        <v>0</v>
      </c>
      <c r="M192" s="73">
        <v>7</v>
      </c>
      <c r="N192" s="71">
        <f t="shared" si="89"/>
        <v>1</v>
      </c>
      <c r="O192" s="93">
        <v>2286</v>
      </c>
      <c r="P192" s="73">
        <v>446</v>
      </c>
      <c r="Q192" s="71">
        <f t="shared" si="90"/>
        <v>0.19510061242344706</v>
      </c>
      <c r="R192" s="73">
        <v>1840</v>
      </c>
      <c r="S192" s="71">
        <f t="shared" si="91"/>
        <v>0.80489938757655288</v>
      </c>
      <c r="T192" s="93">
        <v>1934</v>
      </c>
      <c r="U192" s="73">
        <v>320</v>
      </c>
      <c r="V192" s="71">
        <f t="shared" si="92"/>
        <v>0.16546018614270941</v>
      </c>
      <c r="W192" s="73">
        <v>1614</v>
      </c>
      <c r="X192" s="71">
        <f t="shared" si="93"/>
        <v>0.83453981385729059</v>
      </c>
      <c r="Y192" s="93">
        <v>1033</v>
      </c>
      <c r="Z192" s="73">
        <v>148</v>
      </c>
      <c r="AA192" s="71">
        <f t="shared" si="94"/>
        <v>0.14327202323330107</v>
      </c>
      <c r="AB192" s="73">
        <v>885</v>
      </c>
      <c r="AC192" s="71">
        <f t="shared" si="95"/>
        <v>0.85672797676669898</v>
      </c>
      <c r="AD192" s="93">
        <v>474</v>
      </c>
      <c r="AE192" s="73">
        <v>37</v>
      </c>
      <c r="AF192" s="71">
        <f t="shared" si="96"/>
        <v>7.805907172995781E-2</v>
      </c>
      <c r="AG192" s="73">
        <v>437</v>
      </c>
      <c r="AH192" s="71">
        <f t="shared" si="97"/>
        <v>0.92194092827004215</v>
      </c>
      <c r="AI192" s="93">
        <v>155</v>
      </c>
      <c r="AJ192" s="73">
        <v>6</v>
      </c>
      <c r="AK192" s="71">
        <f t="shared" si="98"/>
        <v>3.870967741935484E-2</v>
      </c>
      <c r="AL192" s="73">
        <v>149</v>
      </c>
      <c r="AM192" s="71">
        <f t="shared" si="99"/>
        <v>0.96129032258064517</v>
      </c>
      <c r="AN192" s="93">
        <f t="shared" si="100"/>
        <v>5892</v>
      </c>
      <c r="AO192" s="73">
        <f t="shared" si="105"/>
        <v>957</v>
      </c>
      <c r="AP192" s="71">
        <f t="shared" si="101"/>
        <v>0.16242362525458248</v>
      </c>
      <c r="AQ192" s="72">
        <f t="shared" si="106"/>
        <v>4935</v>
      </c>
      <c r="AR192" s="71">
        <f t="shared" si="102"/>
        <v>0.83757637474541746</v>
      </c>
      <c r="AS192" s="90"/>
      <c r="AT192" s="263">
        <v>63</v>
      </c>
      <c r="AU192" s="320" t="s">
        <v>26</v>
      </c>
      <c r="AV192" s="11" t="s">
        <v>134</v>
      </c>
      <c r="AW192" s="204">
        <v>5522</v>
      </c>
      <c r="AX192" s="38">
        <v>777</v>
      </c>
      <c r="AY192" s="84">
        <v>0.14070988772183993</v>
      </c>
      <c r="AZ192" s="38">
        <v>4745</v>
      </c>
      <c r="BA192" s="84">
        <v>0.8592901122781601</v>
      </c>
    </row>
    <row r="193" spans="2:53" s="12" customFormat="1" ht="13.5" customHeight="1">
      <c r="B193" s="264"/>
      <c r="C193" s="321"/>
      <c r="D193" s="64" t="s">
        <v>135</v>
      </c>
      <c r="E193" s="94">
        <v>4</v>
      </c>
      <c r="F193" s="63">
        <v>1</v>
      </c>
      <c r="G193" s="61">
        <f t="shared" si="86"/>
        <v>0.25</v>
      </c>
      <c r="H193" s="63">
        <v>3</v>
      </c>
      <c r="I193" s="61">
        <f t="shared" si="87"/>
        <v>0.75</v>
      </c>
      <c r="J193" s="94">
        <v>4</v>
      </c>
      <c r="K193" s="63">
        <v>1</v>
      </c>
      <c r="L193" s="61">
        <f t="shared" si="88"/>
        <v>0.25</v>
      </c>
      <c r="M193" s="63">
        <v>3</v>
      </c>
      <c r="N193" s="61">
        <f t="shared" si="89"/>
        <v>0.75</v>
      </c>
      <c r="O193" s="94">
        <v>1327</v>
      </c>
      <c r="P193" s="63">
        <v>54</v>
      </c>
      <c r="Q193" s="61">
        <f t="shared" si="90"/>
        <v>4.0693293142426527E-2</v>
      </c>
      <c r="R193" s="63">
        <v>1273</v>
      </c>
      <c r="S193" s="61">
        <f t="shared" si="91"/>
        <v>0.95930670685757347</v>
      </c>
      <c r="T193" s="94">
        <v>1026</v>
      </c>
      <c r="U193" s="63">
        <v>44</v>
      </c>
      <c r="V193" s="61">
        <f t="shared" si="92"/>
        <v>4.2884990253411304E-2</v>
      </c>
      <c r="W193" s="63">
        <v>982</v>
      </c>
      <c r="X193" s="61">
        <f t="shared" si="93"/>
        <v>0.9571150097465887</v>
      </c>
      <c r="Y193" s="94">
        <v>741</v>
      </c>
      <c r="Z193" s="63">
        <v>23</v>
      </c>
      <c r="AA193" s="61">
        <f t="shared" si="94"/>
        <v>3.1039136302294199E-2</v>
      </c>
      <c r="AB193" s="63">
        <v>718</v>
      </c>
      <c r="AC193" s="61">
        <f t="shared" si="95"/>
        <v>0.96896086369770584</v>
      </c>
      <c r="AD193" s="94">
        <v>412</v>
      </c>
      <c r="AE193" s="63">
        <v>5</v>
      </c>
      <c r="AF193" s="61">
        <f t="shared" si="96"/>
        <v>1.2135922330097087E-2</v>
      </c>
      <c r="AG193" s="63">
        <v>407</v>
      </c>
      <c r="AH193" s="61">
        <f t="shared" si="97"/>
        <v>0.98786407766990292</v>
      </c>
      <c r="AI193" s="94">
        <v>189</v>
      </c>
      <c r="AJ193" s="63">
        <v>1</v>
      </c>
      <c r="AK193" s="61">
        <f t="shared" si="98"/>
        <v>5.2910052910052907E-3</v>
      </c>
      <c r="AL193" s="63">
        <v>188</v>
      </c>
      <c r="AM193" s="61">
        <f t="shared" si="99"/>
        <v>0.99470899470899465</v>
      </c>
      <c r="AN193" s="94">
        <f t="shared" si="100"/>
        <v>3703</v>
      </c>
      <c r="AO193" s="63">
        <f t="shared" si="105"/>
        <v>129</v>
      </c>
      <c r="AP193" s="61">
        <f t="shared" si="101"/>
        <v>3.4836618957601942E-2</v>
      </c>
      <c r="AQ193" s="62">
        <f t="shared" si="106"/>
        <v>3574</v>
      </c>
      <c r="AR193" s="61">
        <f t="shared" si="102"/>
        <v>0.96516338104239807</v>
      </c>
      <c r="AS193" s="90"/>
      <c r="AT193" s="264"/>
      <c r="AU193" s="321"/>
      <c r="AV193" s="11" t="s">
        <v>135</v>
      </c>
      <c r="AW193" s="204">
        <v>3428</v>
      </c>
      <c r="AX193" s="38">
        <v>119</v>
      </c>
      <c r="AY193" s="84">
        <v>3.4714119019836641E-2</v>
      </c>
      <c r="AZ193" s="38">
        <v>3309</v>
      </c>
      <c r="BA193" s="84">
        <v>0.96528588098016332</v>
      </c>
    </row>
    <row r="194" spans="2:53" s="12" customFormat="1" ht="13.5" customHeight="1">
      <c r="B194" s="265"/>
      <c r="C194" s="322"/>
      <c r="D194" s="70" t="s">
        <v>67</v>
      </c>
      <c r="E194" s="95">
        <v>7</v>
      </c>
      <c r="F194" s="69">
        <v>1</v>
      </c>
      <c r="G194" s="13">
        <f t="shared" si="86"/>
        <v>0.14285714285714285</v>
      </c>
      <c r="H194" s="69">
        <v>6</v>
      </c>
      <c r="I194" s="13">
        <f t="shared" si="87"/>
        <v>0.8571428571428571</v>
      </c>
      <c r="J194" s="95">
        <v>11</v>
      </c>
      <c r="K194" s="69">
        <v>1</v>
      </c>
      <c r="L194" s="13">
        <f t="shared" si="88"/>
        <v>9.0909090909090912E-2</v>
      </c>
      <c r="M194" s="69">
        <v>10</v>
      </c>
      <c r="N194" s="13">
        <f t="shared" si="89"/>
        <v>0.90909090909090906</v>
      </c>
      <c r="O194" s="95">
        <v>3613</v>
      </c>
      <c r="P194" s="69">
        <v>500</v>
      </c>
      <c r="Q194" s="13">
        <f t="shared" si="90"/>
        <v>0.13838915029061721</v>
      </c>
      <c r="R194" s="69">
        <v>3113</v>
      </c>
      <c r="S194" s="13">
        <f t="shared" si="91"/>
        <v>0.86161084970938273</v>
      </c>
      <c r="T194" s="95">
        <v>2960</v>
      </c>
      <c r="U194" s="69">
        <v>364</v>
      </c>
      <c r="V194" s="13">
        <f t="shared" si="92"/>
        <v>0.12297297297297298</v>
      </c>
      <c r="W194" s="69">
        <v>2596</v>
      </c>
      <c r="X194" s="13">
        <f t="shared" si="93"/>
        <v>0.87702702702702706</v>
      </c>
      <c r="Y194" s="95">
        <v>1774</v>
      </c>
      <c r="Z194" s="69">
        <v>171</v>
      </c>
      <c r="AA194" s="13">
        <f t="shared" si="94"/>
        <v>9.6392333709131903E-2</v>
      </c>
      <c r="AB194" s="69">
        <v>1603</v>
      </c>
      <c r="AC194" s="13">
        <f t="shared" si="95"/>
        <v>0.90360766629086808</v>
      </c>
      <c r="AD194" s="95">
        <v>886</v>
      </c>
      <c r="AE194" s="69">
        <v>42</v>
      </c>
      <c r="AF194" s="13">
        <f t="shared" si="96"/>
        <v>4.740406320541761E-2</v>
      </c>
      <c r="AG194" s="69">
        <v>844</v>
      </c>
      <c r="AH194" s="13">
        <f t="shared" si="97"/>
        <v>0.95259593679458243</v>
      </c>
      <c r="AI194" s="95">
        <v>344</v>
      </c>
      <c r="AJ194" s="69">
        <v>7</v>
      </c>
      <c r="AK194" s="13">
        <f t="shared" si="98"/>
        <v>2.0348837209302327E-2</v>
      </c>
      <c r="AL194" s="69">
        <v>337</v>
      </c>
      <c r="AM194" s="13">
        <f t="shared" si="99"/>
        <v>0.97965116279069764</v>
      </c>
      <c r="AN194" s="95">
        <f t="shared" si="100"/>
        <v>9595</v>
      </c>
      <c r="AO194" s="69">
        <f t="shared" si="105"/>
        <v>1086</v>
      </c>
      <c r="AP194" s="13">
        <f t="shared" si="101"/>
        <v>0.11318394997394476</v>
      </c>
      <c r="AQ194" s="33">
        <f t="shared" si="106"/>
        <v>8509</v>
      </c>
      <c r="AR194" s="13">
        <f t="shared" si="102"/>
        <v>0.88681605002605524</v>
      </c>
      <c r="AS194" s="90"/>
      <c r="AT194" s="265"/>
      <c r="AU194" s="322"/>
      <c r="AV194" s="147" t="s">
        <v>67</v>
      </c>
      <c r="AW194" s="204">
        <v>8950</v>
      </c>
      <c r="AX194" s="38">
        <v>896</v>
      </c>
      <c r="AY194" s="84">
        <v>0.10011173184357541</v>
      </c>
      <c r="AZ194" s="38">
        <v>8054</v>
      </c>
      <c r="BA194" s="84">
        <v>0.89988826815642453</v>
      </c>
    </row>
    <row r="195" spans="2:53" s="12" customFormat="1" ht="13.5" customHeight="1">
      <c r="B195" s="263">
        <v>64</v>
      </c>
      <c r="C195" s="320" t="s">
        <v>45</v>
      </c>
      <c r="D195" s="74" t="s">
        <v>134</v>
      </c>
      <c r="E195" s="93">
        <v>25</v>
      </c>
      <c r="F195" s="73">
        <v>1</v>
      </c>
      <c r="G195" s="71">
        <f t="shared" si="86"/>
        <v>0.04</v>
      </c>
      <c r="H195" s="73">
        <v>24</v>
      </c>
      <c r="I195" s="71">
        <f t="shared" si="87"/>
        <v>0.96</v>
      </c>
      <c r="J195" s="93">
        <v>56</v>
      </c>
      <c r="K195" s="73">
        <v>2</v>
      </c>
      <c r="L195" s="71">
        <f t="shared" si="88"/>
        <v>3.5714285714285712E-2</v>
      </c>
      <c r="M195" s="73">
        <v>54</v>
      </c>
      <c r="N195" s="71">
        <f t="shared" si="89"/>
        <v>0.9642857142857143</v>
      </c>
      <c r="O195" s="93">
        <v>2446</v>
      </c>
      <c r="P195" s="73">
        <v>301</v>
      </c>
      <c r="Q195" s="71">
        <f t="shared" si="90"/>
        <v>0.12305805396565822</v>
      </c>
      <c r="R195" s="73">
        <v>2145</v>
      </c>
      <c r="S195" s="71">
        <f t="shared" si="91"/>
        <v>0.87694194603434183</v>
      </c>
      <c r="T195" s="93">
        <v>1978</v>
      </c>
      <c r="U195" s="73">
        <v>209</v>
      </c>
      <c r="V195" s="71">
        <f t="shared" si="92"/>
        <v>0.10566228513650151</v>
      </c>
      <c r="W195" s="73">
        <v>1769</v>
      </c>
      <c r="X195" s="71">
        <f t="shared" si="93"/>
        <v>0.89433771486349845</v>
      </c>
      <c r="Y195" s="93">
        <v>894</v>
      </c>
      <c r="Z195" s="73">
        <v>62</v>
      </c>
      <c r="AA195" s="71">
        <f t="shared" si="94"/>
        <v>6.9351230425055935E-2</v>
      </c>
      <c r="AB195" s="73">
        <v>832</v>
      </c>
      <c r="AC195" s="71">
        <f t="shared" si="95"/>
        <v>0.93064876957494402</v>
      </c>
      <c r="AD195" s="93">
        <v>355</v>
      </c>
      <c r="AE195" s="73">
        <v>20</v>
      </c>
      <c r="AF195" s="71">
        <f t="shared" si="96"/>
        <v>5.6338028169014086E-2</v>
      </c>
      <c r="AG195" s="73">
        <v>335</v>
      </c>
      <c r="AH195" s="71">
        <f t="shared" si="97"/>
        <v>0.94366197183098588</v>
      </c>
      <c r="AI195" s="93">
        <v>112</v>
      </c>
      <c r="AJ195" s="73">
        <v>1</v>
      </c>
      <c r="AK195" s="71">
        <f t="shared" si="98"/>
        <v>8.9285714285714281E-3</v>
      </c>
      <c r="AL195" s="73">
        <v>111</v>
      </c>
      <c r="AM195" s="71">
        <f t="shared" si="99"/>
        <v>0.9910714285714286</v>
      </c>
      <c r="AN195" s="93">
        <f t="shared" si="100"/>
        <v>5866</v>
      </c>
      <c r="AO195" s="73">
        <f t="shared" si="105"/>
        <v>596</v>
      </c>
      <c r="AP195" s="71">
        <f t="shared" si="101"/>
        <v>0.10160245482441187</v>
      </c>
      <c r="AQ195" s="72">
        <f t="shared" si="106"/>
        <v>5270</v>
      </c>
      <c r="AR195" s="71">
        <f t="shared" si="102"/>
        <v>0.89839754517558812</v>
      </c>
      <c r="AS195" s="90"/>
      <c r="AT195" s="263">
        <v>64</v>
      </c>
      <c r="AU195" s="320" t="s">
        <v>45</v>
      </c>
      <c r="AV195" s="11" t="s">
        <v>134</v>
      </c>
      <c r="AW195" s="204">
        <v>5465</v>
      </c>
      <c r="AX195" s="38">
        <v>571</v>
      </c>
      <c r="AY195" s="84">
        <v>0.10448307410795975</v>
      </c>
      <c r="AZ195" s="38">
        <v>4894</v>
      </c>
      <c r="BA195" s="84">
        <v>0.89551692589204024</v>
      </c>
    </row>
    <row r="196" spans="2:53" s="12" customFormat="1" ht="13.5" customHeight="1">
      <c r="B196" s="264"/>
      <c r="C196" s="321"/>
      <c r="D196" s="64" t="s">
        <v>135</v>
      </c>
      <c r="E196" s="94">
        <v>17</v>
      </c>
      <c r="F196" s="63">
        <v>0</v>
      </c>
      <c r="G196" s="61">
        <f t="shared" si="86"/>
        <v>0</v>
      </c>
      <c r="H196" s="63">
        <v>17</v>
      </c>
      <c r="I196" s="61">
        <f t="shared" si="87"/>
        <v>1</v>
      </c>
      <c r="J196" s="94">
        <v>36</v>
      </c>
      <c r="K196" s="63">
        <v>0</v>
      </c>
      <c r="L196" s="61">
        <f t="shared" si="88"/>
        <v>0</v>
      </c>
      <c r="M196" s="63">
        <v>36</v>
      </c>
      <c r="N196" s="61">
        <f t="shared" si="89"/>
        <v>1</v>
      </c>
      <c r="O196" s="94">
        <v>1483</v>
      </c>
      <c r="P196" s="63">
        <v>22</v>
      </c>
      <c r="Q196" s="61">
        <f t="shared" si="90"/>
        <v>1.4834794335805798E-2</v>
      </c>
      <c r="R196" s="63">
        <v>1461</v>
      </c>
      <c r="S196" s="61">
        <f t="shared" si="91"/>
        <v>0.98516520566419419</v>
      </c>
      <c r="T196" s="94">
        <v>1185</v>
      </c>
      <c r="U196" s="63">
        <v>5</v>
      </c>
      <c r="V196" s="61">
        <f t="shared" si="92"/>
        <v>4.2194092827004216E-3</v>
      </c>
      <c r="W196" s="63">
        <v>1180</v>
      </c>
      <c r="X196" s="61">
        <f t="shared" si="93"/>
        <v>0.99578059071729963</v>
      </c>
      <c r="Y196" s="94">
        <v>741</v>
      </c>
      <c r="Z196" s="63">
        <v>5</v>
      </c>
      <c r="AA196" s="61">
        <f t="shared" si="94"/>
        <v>6.7476383265856954E-3</v>
      </c>
      <c r="AB196" s="63">
        <v>736</v>
      </c>
      <c r="AC196" s="61">
        <f t="shared" si="95"/>
        <v>0.99325236167341435</v>
      </c>
      <c r="AD196" s="94">
        <v>401</v>
      </c>
      <c r="AE196" s="63">
        <v>0</v>
      </c>
      <c r="AF196" s="61">
        <f t="shared" si="96"/>
        <v>0</v>
      </c>
      <c r="AG196" s="63">
        <v>401</v>
      </c>
      <c r="AH196" s="61">
        <f t="shared" si="97"/>
        <v>1</v>
      </c>
      <c r="AI196" s="94">
        <v>189</v>
      </c>
      <c r="AJ196" s="63">
        <v>0</v>
      </c>
      <c r="AK196" s="61">
        <f t="shared" si="98"/>
        <v>0</v>
      </c>
      <c r="AL196" s="63">
        <v>189</v>
      </c>
      <c r="AM196" s="61">
        <f t="shared" si="99"/>
        <v>1</v>
      </c>
      <c r="AN196" s="94">
        <f t="shared" si="100"/>
        <v>4052</v>
      </c>
      <c r="AO196" s="63">
        <f t="shared" si="105"/>
        <v>32</v>
      </c>
      <c r="AP196" s="61">
        <f t="shared" si="101"/>
        <v>7.8973346495557744E-3</v>
      </c>
      <c r="AQ196" s="62">
        <f t="shared" si="106"/>
        <v>4020</v>
      </c>
      <c r="AR196" s="61">
        <f t="shared" si="102"/>
        <v>0.99210266535044422</v>
      </c>
      <c r="AS196" s="90"/>
      <c r="AT196" s="264"/>
      <c r="AU196" s="321"/>
      <c r="AV196" s="11" t="s">
        <v>135</v>
      </c>
      <c r="AW196" s="204">
        <v>3852</v>
      </c>
      <c r="AX196" s="38">
        <v>28</v>
      </c>
      <c r="AY196" s="84">
        <v>7.2689511941848393E-3</v>
      </c>
      <c r="AZ196" s="38">
        <v>3824</v>
      </c>
      <c r="BA196" s="84">
        <v>0.9927310488058152</v>
      </c>
    </row>
    <row r="197" spans="2:53" s="12" customFormat="1" ht="13.5" customHeight="1">
      <c r="B197" s="265"/>
      <c r="C197" s="322"/>
      <c r="D197" s="70" t="s">
        <v>67</v>
      </c>
      <c r="E197" s="95">
        <v>42</v>
      </c>
      <c r="F197" s="69">
        <v>1</v>
      </c>
      <c r="G197" s="13">
        <f t="shared" si="86"/>
        <v>2.3809523809523808E-2</v>
      </c>
      <c r="H197" s="69">
        <v>41</v>
      </c>
      <c r="I197" s="13">
        <f t="shared" si="87"/>
        <v>0.97619047619047616</v>
      </c>
      <c r="J197" s="95">
        <v>92</v>
      </c>
      <c r="K197" s="69">
        <v>2</v>
      </c>
      <c r="L197" s="13">
        <f t="shared" si="88"/>
        <v>2.1739130434782608E-2</v>
      </c>
      <c r="M197" s="69">
        <v>90</v>
      </c>
      <c r="N197" s="13">
        <f t="shared" si="89"/>
        <v>0.97826086956521741</v>
      </c>
      <c r="O197" s="95">
        <v>3929</v>
      </c>
      <c r="P197" s="69">
        <v>323</v>
      </c>
      <c r="Q197" s="13">
        <f t="shared" si="90"/>
        <v>8.2209213540341053E-2</v>
      </c>
      <c r="R197" s="69">
        <v>3606</v>
      </c>
      <c r="S197" s="13">
        <f t="shared" si="91"/>
        <v>0.91779078645965895</v>
      </c>
      <c r="T197" s="95">
        <v>3163</v>
      </c>
      <c r="U197" s="69">
        <v>214</v>
      </c>
      <c r="V197" s="13">
        <f t="shared" si="92"/>
        <v>6.7657287385393616E-2</v>
      </c>
      <c r="W197" s="69">
        <v>2949</v>
      </c>
      <c r="X197" s="13">
        <f t="shared" si="93"/>
        <v>0.93234271261460644</v>
      </c>
      <c r="Y197" s="95">
        <v>1635</v>
      </c>
      <c r="Z197" s="69">
        <v>67</v>
      </c>
      <c r="AA197" s="13">
        <f t="shared" si="94"/>
        <v>4.0978593272171251E-2</v>
      </c>
      <c r="AB197" s="69">
        <v>1568</v>
      </c>
      <c r="AC197" s="13">
        <f t="shared" si="95"/>
        <v>0.95902140672782876</v>
      </c>
      <c r="AD197" s="95">
        <v>756</v>
      </c>
      <c r="AE197" s="69">
        <v>20</v>
      </c>
      <c r="AF197" s="13">
        <f t="shared" si="96"/>
        <v>2.6455026455026454E-2</v>
      </c>
      <c r="AG197" s="69">
        <v>736</v>
      </c>
      <c r="AH197" s="13">
        <f t="shared" si="97"/>
        <v>0.97354497354497349</v>
      </c>
      <c r="AI197" s="95">
        <v>301</v>
      </c>
      <c r="AJ197" s="69">
        <v>1</v>
      </c>
      <c r="AK197" s="13">
        <f t="shared" si="98"/>
        <v>3.3222591362126247E-3</v>
      </c>
      <c r="AL197" s="69">
        <v>300</v>
      </c>
      <c r="AM197" s="13">
        <f t="shared" si="99"/>
        <v>0.99667774086378735</v>
      </c>
      <c r="AN197" s="95">
        <f t="shared" si="100"/>
        <v>9918</v>
      </c>
      <c r="AO197" s="69">
        <f t="shared" si="105"/>
        <v>628</v>
      </c>
      <c r="AP197" s="13">
        <f t="shared" si="101"/>
        <v>6.331921758419036E-2</v>
      </c>
      <c r="AQ197" s="33">
        <f t="shared" si="106"/>
        <v>9290</v>
      </c>
      <c r="AR197" s="13">
        <f t="shared" si="102"/>
        <v>0.93668078241580965</v>
      </c>
      <c r="AS197" s="90"/>
      <c r="AT197" s="265"/>
      <c r="AU197" s="322"/>
      <c r="AV197" s="147" t="s">
        <v>67</v>
      </c>
      <c r="AW197" s="204">
        <v>9317</v>
      </c>
      <c r="AX197" s="38">
        <v>599</v>
      </c>
      <c r="AY197" s="84">
        <v>6.4291080820006438E-2</v>
      </c>
      <c r="AZ197" s="38">
        <v>8718</v>
      </c>
      <c r="BA197" s="84">
        <v>0.93570891917999355</v>
      </c>
    </row>
    <row r="198" spans="2:53" s="12" customFormat="1" ht="13.5" customHeight="1">
      <c r="B198" s="263">
        <v>65</v>
      </c>
      <c r="C198" s="320" t="s">
        <v>10</v>
      </c>
      <c r="D198" s="74" t="s">
        <v>134</v>
      </c>
      <c r="E198" s="93">
        <v>4</v>
      </c>
      <c r="F198" s="73">
        <v>0</v>
      </c>
      <c r="G198" s="71">
        <f t="shared" si="86"/>
        <v>0</v>
      </c>
      <c r="H198" s="73">
        <v>4</v>
      </c>
      <c r="I198" s="71">
        <f t="shared" si="87"/>
        <v>1</v>
      </c>
      <c r="J198" s="93">
        <v>12</v>
      </c>
      <c r="K198" s="73">
        <v>0</v>
      </c>
      <c r="L198" s="71">
        <f t="shared" si="88"/>
        <v>0</v>
      </c>
      <c r="M198" s="73">
        <v>12</v>
      </c>
      <c r="N198" s="71">
        <f t="shared" si="89"/>
        <v>1</v>
      </c>
      <c r="O198" s="93">
        <v>1253</v>
      </c>
      <c r="P198" s="73">
        <v>348</v>
      </c>
      <c r="Q198" s="71">
        <f t="shared" si="90"/>
        <v>0.27773343974461295</v>
      </c>
      <c r="R198" s="73">
        <v>905</v>
      </c>
      <c r="S198" s="71">
        <f t="shared" si="91"/>
        <v>0.72226656025538705</v>
      </c>
      <c r="T198" s="93">
        <v>968</v>
      </c>
      <c r="U198" s="73">
        <v>230</v>
      </c>
      <c r="V198" s="71">
        <f t="shared" si="92"/>
        <v>0.23760330578512398</v>
      </c>
      <c r="W198" s="73">
        <v>738</v>
      </c>
      <c r="X198" s="71">
        <f t="shared" si="93"/>
        <v>0.76239669421487599</v>
      </c>
      <c r="Y198" s="93">
        <v>503</v>
      </c>
      <c r="Z198" s="73">
        <v>90</v>
      </c>
      <c r="AA198" s="71">
        <f t="shared" si="94"/>
        <v>0.17892644135188868</v>
      </c>
      <c r="AB198" s="73">
        <v>413</v>
      </c>
      <c r="AC198" s="71">
        <f t="shared" si="95"/>
        <v>0.82107355864811138</v>
      </c>
      <c r="AD198" s="93">
        <v>229</v>
      </c>
      <c r="AE198" s="73">
        <v>27</v>
      </c>
      <c r="AF198" s="71">
        <f t="shared" si="96"/>
        <v>0.11790393013100436</v>
      </c>
      <c r="AG198" s="73">
        <v>202</v>
      </c>
      <c r="AH198" s="71">
        <f t="shared" si="97"/>
        <v>0.88209606986899558</v>
      </c>
      <c r="AI198" s="93">
        <v>85</v>
      </c>
      <c r="AJ198" s="73">
        <v>7</v>
      </c>
      <c r="AK198" s="71">
        <f t="shared" si="98"/>
        <v>8.2352941176470587E-2</v>
      </c>
      <c r="AL198" s="73">
        <v>78</v>
      </c>
      <c r="AM198" s="71">
        <f t="shared" si="99"/>
        <v>0.91764705882352937</v>
      </c>
      <c r="AN198" s="93">
        <f t="shared" si="100"/>
        <v>3054</v>
      </c>
      <c r="AO198" s="73">
        <f t="shared" ref="AO198:AO221" si="107">SUM(F198,K198,P198,U198,Z198,AE198,AJ198)</f>
        <v>702</v>
      </c>
      <c r="AP198" s="71">
        <f t="shared" si="101"/>
        <v>0.22986247544204322</v>
      </c>
      <c r="AQ198" s="72">
        <f t="shared" ref="AQ198:AQ221" si="108">SUM(H198,M198,R198,W198,AB198,AG198,AL198)</f>
        <v>2352</v>
      </c>
      <c r="AR198" s="71">
        <f t="shared" si="102"/>
        <v>0.77013752455795681</v>
      </c>
      <c r="AS198" s="90"/>
      <c r="AT198" s="263">
        <v>65</v>
      </c>
      <c r="AU198" s="320" t="s">
        <v>10</v>
      </c>
      <c r="AV198" s="11" t="s">
        <v>134</v>
      </c>
      <c r="AW198" s="204">
        <v>2788</v>
      </c>
      <c r="AX198" s="38">
        <v>643</v>
      </c>
      <c r="AY198" s="84">
        <v>0.2306312769010043</v>
      </c>
      <c r="AZ198" s="38">
        <v>2145</v>
      </c>
      <c r="BA198" s="84">
        <v>0.76936872309899573</v>
      </c>
    </row>
    <row r="199" spans="2:53" s="12" customFormat="1" ht="13.5" customHeight="1">
      <c r="B199" s="264"/>
      <c r="C199" s="321"/>
      <c r="D199" s="64" t="s">
        <v>135</v>
      </c>
      <c r="E199" s="94">
        <v>0</v>
      </c>
      <c r="F199" s="63">
        <v>0</v>
      </c>
      <c r="G199" s="61" t="str">
        <f t="shared" ref="G199:G227" si="109">IFERROR(F199/E199,"-")</f>
        <v>-</v>
      </c>
      <c r="H199" s="63">
        <v>0</v>
      </c>
      <c r="I199" s="61" t="str">
        <f t="shared" ref="I199:I227" si="110">IFERROR(H199/E199,"-")</f>
        <v>-</v>
      </c>
      <c r="J199" s="94">
        <v>9</v>
      </c>
      <c r="K199" s="63">
        <v>0</v>
      </c>
      <c r="L199" s="61">
        <f t="shared" ref="L199:L227" si="111">IFERROR(K199/J199,"-")</f>
        <v>0</v>
      </c>
      <c r="M199" s="63">
        <v>9</v>
      </c>
      <c r="N199" s="61">
        <f t="shared" ref="N199:N227" si="112">IFERROR(M199/J199,"-")</f>
        <v>1</v>
      </c>
      <c r="O199" s="94">
        <v>791</v>
      </c>
      <c r="P199" s="63">
        <v>11</v>
      </c>
      <c r="Q199" s="61">
        <f t="shared" ref="Q199:Q227" si="113">IFERROR(P199/O199,"-")</f>
        <v>1.3906447534766119E-2</v>
      </c>
      <c r="R199" s="63">
        <v>780</v>
      </c>
      <c r="S199" s="61">
        <f t="shared" ref="S199:S227" si="114">IFERROR(R199/O199,"-")</f>
        <v>0.98609355246523389</v>
      </c>
      <c r="T199" s="94">
        <v>557</v>
      </c>
      <c r="U199" s="63">
        <v>10</v>
      </c>
      <c r="V199" s="61">
        <f t="shared" ref="V199:V227" si="115">IFERROR(U199/T199,"-")</f>
        <v>1.7953321364452424E-2</v>
      </c>
      <c r="W199" s="63">
        <v>547</v>
      </c>
      <c r="X199" s="61">
        <f t="shared" ref="X199:X227" si="116">IFERROR(W199/T199,"-")</f>
        <v>0.98204667863554762</v>
      </c>
      <c r="Y199" s="94">
        <v>379</v>
      </c>
      <c r="Z199" s="63">
        <v>4</v>
      </c>
      <c r="AA199" s="61">
        <f t="shared" ref="AA199:AA227" si="117">IFERROR(Z199/Y199,"-")</f>
        <v>1.0554089709762533E-2</v>
      </c>
      <c r="AB199" s="63">
        <v>375</v>
      </c>
      <c r="AC199" s="61">
        <f t="shared" ref="AC199:AC227" si="118">IFERROR(AB199/Y199,"-")</f>
        <v>0.98944591029023743</v>
      </c>
      <c r="AD199" s="94">
        <v>198</v>
      </c>
      <c r="AE199" s="63">
        <v>0</v>
      </c>
      <c r="AF199" s="61">
        <f t="shared" ref="AF199:AF227" si="119">IFERROR(AE199/AD199,"-")</f>
        <v>0</v>
      </c>
      <c r="AG199" s="63">
        <v>198</v>
      </c>
      <c r="AH199" s="61">
        <f t="shared" ref="AH199:AH227" si="120">IFERROR(AG199/AD199,"-")</f>
        <v>1</v>
      </c>
      <c r="AI199" s="94">
        <v>88</v>
      </c>
      <c r="AJ199" s="63">
        <v>0</v>
      </c>
      <c r="AK199" s="61">
        <f t="shared" ref="AK199:AK227" si="121">IFERROR(AJ199/AI199,"-")</f>
        <v>0</v>
      </c>
      <c r="AL199" s="63">
        <v>88</v>
      </c>
      <c r="AM199" s="61">
        <f t="shared" ref="AM199:AM227" si="122">IFERROR(AL199/AI199,"-")</f>
        <v>1</v>
      </c>
      <c r="AN199" s="94">
        <f t="shared" ref="AN199:AN230" si="123">SUM(E199,J199,O199,T199,Y199,AD199,AI199)</f>
        <v>2022</v>
      </c>
      <c r="AO199" s="63">
        <f t="shared" si="107"/>
        <v>25</v>
      </c>
      <c r="AP199" s="61">
        <f t="shared" ref="AP199:AP230" si="124">IFERROR(AO199/AN199,"-")</f>
        <v>1.2363996043521267E-2</v>
      </c>
      <c r="AQ199" s="62">
        <f t="shared" si="108"/>
        <v>1997</v>
      </c>
      <c r="AR199" s="61">
        <f t="shared" ref="AR199:AR230" si="125">IFERROR(AQ199/AN199,"-")</f>
        <v>0.98763600395647877</v>
      </c>
      <c r="AS199" s="90"/>
      <c r="AT199" s="264"/>
      <c r="AU199" s="321"/>
      <c r="AV199" s="11" t="s">
        <v>135</v>
      </c>
      <c r="AW199" s="204">
        <v>1956</v>
      </c>
      <c r="AX199" s="38">
        <v>22</v>
      </c>
      <c r="AY199" s="84">
        <v>1.1247443762781187E-2</v>
      </c>
      <c r="AZ199" s="38">
        <v>1934</v>
      </c>
      <c r="BA199" s="84">
        <v>0.9887525562372188</v>
      </c>
    </row>
    <row r="200" spans="2:53" s="12" customFormat="1" ht="13.5" customHeight="1">
      <c r="B200" s="265"/>
      <c r="C200" s="322"/>
      <c r="D200" s="70" t="s">
        <v>67</v>
      </c>
      <c r="E200" s="95">
        <v>4</v>
      </c>
      <c r="F200" s="69">
        <v>0</v>
      </c>
      <c r="G200" s="13">
        <f t="shared" si="109"/>
        <v>0</v>
      </c>
      <c r="H200" s="69">
        <v>4</v>
      </c>
      <c r="I200" s="13">
        <f t="shared" si="110"/>
        <v>1</v>
      </c>
      <c r="J200" s="95">
        <v>21</v>
      </c>
      <c r="K200" s="69">
        <v>0</v>
      </c>
      <c r="L200" s="13">
        <f t="shared" si="111"/>
        <v>0</v>
      </c>
      <c r="M200" s="69">
        <v>21</v>
      </c>
      <c r="N200" s="13">
        <f t="shared" si="112"/>
        <v>1</v>
      </c>
      <c r="O200" s="95">
        <v>2044</v>
      </c>
      <c r="P200" s="69">
        <v>359</v>
      </c>
      <c r="Q200" s="13">
        <f t="shared" si="113"/>
        <v>0.17563600782778865</v>
      </c>
      <c r="R200" s="69">
        <v>1685</v>
      </c>
      <c r="S200" s="13">
        <f t="shared" si="114"/>
        <v>0.82436399217221135</v>
      </c>
      <c r="T200" s="95">
        <v>1525</v>
      </c>
      <c r="U200" s="69">
        <v>240</v>
      </c>
      <c r="V200" s="13">
        <f t="shared" si="115"/>
        <v>0.15737704918032788</v>
      </c>
      <c r="W200" s="69">
        <v>1285</v>
      </c>
      <c r="X200" s="13">
        <f t="shared" si="116"/>
        <v>0.84262295081967209</v>
      </c>
      <c r="Y200" s="95">
        <v>882</v>
      </c>
      <c r="Z200" s="69">
        <v>94</v>
      </c>
      <c r="AA200" s="13">
        <f t="shared" si="117"/>
        <v>0.10657596371882086</v>
      </c>
      <c r="AB200" s="69">
        <v>788</v>
      </c>
      <c r="AC200" s="13">
        <f t="shared" si="118"/>
        <v>0.89342403628117917</v>
      </c>
      <c r="AD200" s="95">
        <v>427</v>
      </c>
      <c r="AE200" s="69">
        <v>27</v>
      </c>
      <c r="AF200" s="13">
        <f t="shared" si="119"/>
        <v>6.323185011709602E-2</v>
      </c>
      <c r="AG200" s="69">
        <v>400</v>
      </c>
      <c r="AH200" s="13">
        <f t="shared" si="120"/>
        <v>0.93676814988290402</v>
      </c>
      <c r="AI200" s="95">
        <v>173</v>
      </c>
      <c r="AJ200" s="69">
        <v>7</v>
      </c>
      <c r="AK200" s="13">
        <f t="shared" si="121"/>
        <v>4.046242774566474E-2</v>
      </c>
      <c r="AL200" s="69">
        <v>166</v>
      </c>
      <c r="AM200" s="13">
        <f t="shared" si="122"/>
        <v>0.95953757225433522</v>
      </c>
      <c r="AN200" s="95">
        <f t="shared" si="123"/>
        <v>5076</v>
      </c>
      <c r="AO200" s="69">
        <f t="shared" si="107"/>
        <v>727</v>
      </c>
      <c r="AP200" s="13">
        <f t="shared" si="124"/>
        <v>0.14322301024428685</v>
      </c>
      <c r="AQ200" s="33">
        <f t="shared" si="108"/>
        <v>4349</v>
      </c>
      <c r="AR200" s="13">
        <f t="shared" si="125"/>
        <v>0.85677698975571315</v>
      </c>
      <c r="AS200" s="90"/>
      <c r="AT200" s="265"/>
      <c r="AU200" s="322"/>
      <c r="AV200" s="147" t="s">
        <v>67</v>
      </c>
      <c r="AW200" s="204">
        <v>4744</v>
      </c>
      <c r="AX200" s="38">
        <v>665</v>
      </c>
      <c r="AY200" s="84">
        <v>0.140177065767285</v>
      </c>
      <c r="AZ200" s="38">
        <v>4079</v>
      </c>
      <c r="BA200" s="84">
        <v>0.85982293423271505</v>
      </c>
    </row>
    <row r="201" spans="2:53" s="12" customFormat="1" ht="13.5" customHeight="1">
      <c r="B201" s="263">
        <v>66</v>
      </c>
      <c r="C201" s="320" t="s">
        <v>5</v>
      </c>
      <c r="D201" s="74" t="s">
        <v>134</v>
      </c>
      <c r="E201" s="93">
        <v>0</v>
      </c>
      <c r="F201" s="73">
        <v>0</v>
      </c>
      <c r="G201" s="71" t="str">
        <f t="shared" si="109"/>
        <v>-</v>
      </c>
      <c r="H201" s="73">
        <v>0</v>
      </c>
      <c r="I201" s="71" t="str">
        <f t="shared" si="110"/>
        <v>-</v>
      </c>
      <c r="J201" s="93">
        <v>5</v>
      </c>
      <c r="K201" s="73">
        <v>1</v>
      </c>
      <c r="L201" s="71">
        <f t="shared" si="111"/>
        <v>0.2</v>
      </c>
      <c r="M201" s="73">
        <v>4</v>
      </c>
      <c r="N201" s="71">
        <f t="shared" si="112"/>
        <v>0.8</v>
      </c>
      <c r="O201" s="93">
        <v>1504</v>
      </c>
      <c r="P201" s="73">
        <v>461</v>
      </c>
      <c r="Q201" s="71">
        <f t="shared" si="113"/>
        <v>0.30651595744680848</v>
      </c>
      <c r="R201" s="73">
        <v>1043</v>
      </c>
      <c r="S201" s="71">
        <f t="shared" si="114"/>
        <v>0.69348404255319152</v>
      </c>
      <c r="T201" s="93">
        <v>1166</v>
      </c>
      <c r="U201" s="73">
        <v>299</v>
      </c>
      <c r="V201" s="71">
        <f t="shared" si="115"/>
        <v>0.25643224699828471</v>
      </c>
      <c r="W201" s="73">
        <v>867</v>
      </c>
      <c r="X201" s="71">
        <f t="shared" si="116"/>
        <v>0.74356775300171529</v>
      </c>
      <c r="Y201" s="93">
        <v>566</v>
      </c>
      <c r="Z201" s="73">
        <v>127</v>
      </c>
      <c r="AA201" s="71">
        <f t="shared" si="117"/>
        <v>0.22438162544169613</v>
      </c>
      <c r="AB201" s="73">
        <v>439</v>
      </c>
      <c r="AC201" s="71">
        <f t="shared" si="118"/>
        <v>0.77561837455830385</v>
      </c>
      <c r="AD201" s="93">
        <v>213</v>
      </c>
      <c r="AE201" s="73">
        <v>41</v>
      </c>
      <c r="AF201" s="71">
        <f t="shared" si="119"/>
        <v>0.19248826291079812</v>
      </c>
      <c r="AG201" s="73">
        <v>172</v>
      </c>
      <c r="AH201" s="71">
        <f t="shared" si="120"/>
        <v>0.80751173708920188</v>
      </c>
      <c r="AI201" s="93">
        <v>75</v>
      </c>
      <c r="AJ201" s="73">
        <v>7</v>
      </c>
      <c r="AK201" s="71">
        <f t="shared" si="121"/>
        <v>9.3333333333333338E-2</v>
      </c>
      <c r="AL201" s="73">
        <v>68</v>
      </c>
      <c r="AM201" s="71">
        <f t="shared" si="122"/>
        <v>0.90666666666666662</v>
      </c>
      <c r="AN201" s="93">
        <f t="shared" si="123"/>
        <v>3529</v>
      </c>
      <c r="AO201" s="73">
        <f t="shared" si="107"/>
        <v>936</v>
      </c>
      <c r="AP201" s="71">
        <f t="shared" si="124"/>
        <v>0.26523094361008787</v>
      </c>
      <c r="AQ201" s="72">
        <f t="shared" si="108"/>
        <v>2593</v>
      </c>
      <c r="AR201" s="71">
        <f t="shared" si="125"/>
        <v>0.73476905638991219</v>
      </c>
      <c r="AS201" s="90"/>
      <c r="AT201" s="263">
        <v>66</v>
      </c>
      <c r="AU201" s="320" t="s">
        <v>5</v>
      </c>
      <c r="AV201" s="11" t="s">
        <v>134</v>
      </c>
      <c r="AW201" s="204">
        <v>3291</v>
      </c>
      <c r="AX201" s="38">
        <v>859</v>
      </c>
      <c r="AY201" s="84">
        <v>0.26101488909146159</v>
      </c>
      <c r="AZ201" s="38">
        <v>2432</v>
      </c>
      <c r="BA201" s="84">
        <v>0.73898511090853847</v>
      </c>
    </row>
    <row r="202" spans="2:53" s="12" customFormat="1" ht="13.5" customHeight="1">
      <c r="B202" s="264"/>
      <c r="C202" s="321"/>
      <c r="D202" s="64" t="s">
        <v>135</v>
      </c>
      <c r="E202" s="94">
        <v>0</v>
      </c>
      <c r="F202" s="63">
        <v>0</v>
      </c>
      <c r="G202" s="61" t="str">
        <f t="shared" si="109"/>
        <v>-</v>
      </c>
      <c r="H202" s="63">
        <v>0</v>
      </c>
      <c r="I202" s="61" t="str">
        <f t="shared" si="110"/>
        <v>-</v>
      </c>
      <c r="J202" s="94">
        <v>3</v>
      </c>
      <c r="K202" s="63">
        <v>0</v>
      </c>
      <c r="L202" s="61">
        <f t="shared" si="111"/>
        <v>0</v>
      </c>
      <c r="M202" s="63">
        <v>3</v>
      </c>
      <c r="N202" s="61">
        <f t="shared" si="112"/>
        <v>1</v>
      </c>
      <c r="O202" s="94">
        <v>633</v>
      </c>
      <c r="P202" s="63">
        <v>17</v>
      </c>
      <c r="Q202" s="61">
        <f t="shared" si="113"/>
        <v>2.6856240126382307E-2</v>
      </c>
      <c r="R202" s="63">
        <v>616</v>
      </c>
      <c r="S202" s="61">
        <f t="shared" si="114"/>
        <v>0.97314375987361768</v>
      </c>
      <c r="T202" s="94">
        <v>473</v>
      </c>
      <c r="U202" s="63">
        <v>6</v>
      </c>
      <c r="V202" s="61">
        <f t="shared" si="115"/>
        <v>1.2684989429175475E-2</v>
      </c>
      <c r="W202" s="63">
        <v>467</v>
      </c>
      <c r="X202" s="61">
        <f t="shared" si="116"/>
        <v>0.98731501057082449</v>
      </c>
      <c r="Y202" s="94">
        <v>332</v>
      </c>
      <c r="Z202" s="63">
        <v>3</v>
      </c>
      <c r="AA202" s="61">
        <f t="shared" si="117"/>
        <v>9.0361445783132526E-3</v>
      </c>
      <c r="AB202" s="63">
        <v>329</v>
      </c>
      <c r="AC202" s="61">
        <f t="shared" si="118"/>
        <v>0.99096385542168675</v>
      </c>
      <c r="AD202" s="94">
        <v>164</v>
      </c>
      <c r="AE202" s="63">
        <v>0</v>
      </c>
      <c r="AF202" s="61">
        <f t="shared" si="119"/>
        <v>0</v>
      </c>
      <c r="AG202" s="63">
        <v>164</v>
      </c>
      <c r="AH202" s="61">
        <f t="shared" si="120"/>
        <v>1</v>
      </c>
      <c r="AI202" s="94">
        <v>92</v>
      </c>
      <c r="AJ202" s="63">
        <v>0</v>
      </c>
      <c r="AK202" s="61">
        <f t="shared" si="121"/>
        <v>0</v>
      </c>
      <c r="AL202" s="63">
        <v>92</v>
      </c>
      <c r="AM202" s="61">
        <f t="shared" si="122"/>
        <v>1</v>
      </c>
      <c r="AN202" s="94">
        <f t="shared" si="123"/>
        <v>1697</v>
      </c>
      <c r="AO202" s="63">
        <f t="shared" si="107"/>
        <v>26</v>
      </c>
      <c r="AP202" s="61">
        <f t="shared" si="124"/>
        <v>1.5321154979375369E-2</v>
      </c>
      <c r="AQ202" s="62">
        <f t="shared" si="108"/>
        <v>1671</v>
      </c>
      <c r="AR202" s="61">
        <f t="shared" si="125"/>
        <v>0.98467884502062464</v>
      </c>
      <c r="AS202" s="90"/>
      <c r="AT202" s="264"/>
      <c r="AU202" s="321"/>
      <c r="AV202" s="11" t="s">
        <v>135</v>
      </c>
      <c r="AW202" s="204">
        <v>1569</v>
      </c>
      <c r="AX202" s="38">
        <v>23</v>
      </c>
      <c r="AY202" s="84">
        <v>1.4659018483110261E-2</v>
      </c>
      <c r="AZ202" s="38">
        <v>1546</v>
      </c>
      <c r="BA202" s="84">
        <v>0.98534098151688976</v>
      </c>
    </row>
    <row r="203" spans="2:53" s="12" customFormat="1" ht="13.5" customHeight="1">
      <c r="B203" s="265"/>
      <c r="C203" s="322"/>
      <c r="D203" s="70" t="s">
        <v>67</v>
      </c>
      <c r="E203" s="95">
        <v>0</v>
      </c>
      <c r="F203" s="69">
        <v>0</v>
      </c>
      <c r="G203" s="13" t="str">
        <f t="shared" si="109"/>
        <v>-</v>
      </c>
      <c r="H203" s="69">
        <v>0</v>
      </c>
      <c r="I203" s="13" t="str">
        <f t="shared" si="110"/>
        <v>-</v>
      </c>
      <c r="J203" s="95">
        <v>8</v>
      </c>
      <c r="K203" s="69">
        <v>1</v>
      </c>
      <c r="L203" s="13">
        <f t="shared" si="111"/>
        <v>0.125</v>
      </c>
      <c r="M203" s="69">
        <v>7</v>
      </c>
      <c r="N203" s="13">
        <f t="shared" si="112"/>
        <v>0.875</v>
      </c>
      <c r="O203" s="95">
        <v>2137</v>
      </c>
      <c r="P203" s="69">
        <v>478</v>
      </c>
      <c r="Q203" s="13">
        <f t="shared" si="113"/>
        <v>0.22367805334581189</v>
      </c>
      <c r="R203" s="69">
        <v>1659</v>
      </c>
      <c r="S203" s="13">
        <f t="shared" si="114"/>
        <v>0.77632194665418808</v>
      </c>
      <c r="T203" s="95">
        <v>1639</v>
      </c>
      <c r="U203" s="69">
        <v>305</v>
      </c>
      <c r="V203" s="13">
        <f t="shared" si="115"/>
        <v>0.18608907870652838</v>
      </c>
      <c r="W203" s="69">
        <v>1334</v>
      </c>
      <c r="X203" s="13">
        <f t="shared" si="116"/>
        <v>0.81391092129347165</v>
      </c>
      <c r="Y203" s="95">
        <v>898</v>
      </c>
      <c r="Z203" s="69">
        <v>130</v>
      </c>
      <c r="AA203" s="13">
        <f t="shared" si="117"/>
        <v>0.1447661469933185</v>
      </c>
      <c r="AB203" s="69">
        <v>768</v>
      </c>
      <c r="AC203" s="13">
        <f t="shared" si="118"/>
        <v>0.85523385300668153</v>
      </c>
      <c r="AD203" s="95">
        <v>377</v>
      </c>
      <c r="AE203" s="69">
        <v>41</v>
      </c>
      <c r="AF203" s="13">
        <f t="shared" si="119"/>
        <v>0.10875331564986737</v>
      </c>
      <c r="AG203" s="69">
        <v>336</v>
      </c>
      <c r="AH203" s="13">
        <f t="shared" si="120"/>
        <v>0.89124668435013266</v>
      </c>
      <c r="AI203" s="95">
        <v>167</v>
      </c>
      <c r="AJ203" s="69">
        <v>7</v>
      </c>
      <c r="AK203" s="13">
        <f t="shared" si="121"/>
        <v>4.1916167664670656E-2</v>
      </c>
      <c r="AL203" s="69">
        <v>160</v>
      </c>
      <c r="AM203" s="13">
        <f t="shared" si="122"/>
        <v>0.95808383233532934</v>
      </c>
      <c r="AN203" s="95">
        <f t="shared" si="123"/>
        <v>5226</v>
      </c>
      <c r="AO203" s="69">
        <f t="shared" si="107"/>
        <v>962</v>
      </c>
      <c r="AP203" s="13">
        <f t="shared" si="124"/>
        <v>0.18407960199004975</v>
      </c>
      <c r="AQ203" s="33">
        <f t="shared" si="108"/>
        <v>4264</v>
      </c>
      <c r="AR203" s="13">
        <f t="shared" si="125"/>
        <v>0.8159203980099502</v>
      </c>
      <c r="AS203" s="90"/>
      <c r="AT203" s="265"/>
      <c r="AU203" s="322"/>
      <c r="AV203" s="147" t="s">
        <v>67</v>
      </c>
      <c r="AW203" s="204">
        <v>4860</v>
      </c>
      <c r="AX203" s="38">
        <v>882</v>
      </c>
      <c r="AY203" s="84">
        <v>0.18148148148148149</v>
      </c>
      <c r="AZ203" s="38">
        <v>3978</v>
      </c>
      <c r="BA203" s="84">
        <v>0.81851851851851853</v>
      </c>
    </row>
    <row r="204" spans="2:53" s="12" customFormat="1" ht="13.5" customHeight="1">
      <c r="B204" s="263">
        <v>67</v>
      </c>
      <c r="C204" s="320" t="s">
        <v>6</v>
      </c>
      <c r="D204" s="74" t="s">
        <v>134</v>
      </c>
      <c r="E204" s="93">
        <v>7</v>
      </c>
      <c r="F204" s="73">
        <v>3</v>
      </c>
      <c r="G204" s="71">
        <f t="shared" si="109"/>
        <v>0.42857142857142855</v>
      </c>
      <c r="H204" s="73">
        <v>4</v>
      </c>
      <c r="I204" s="71">
        <f t="shared" si="110"/>
        <v>0.5714285714285714</v>
      </c>
      <c r="J204" s="93">
        <v>11</v>
      </c>
      <c r="K204" s="73">
        <v>5</v>
      </c>
      <c r="L204" s="71">
        <f t="shared" si="111"/>
        <v>0.45454545454545453</v>
      </c>
      <c r="M204" s="73">
        <v>6</v>
      </c>
      <c r="N204" s="71">
        <f t="shared" si="112"/>
        <v>0.54545454545454541</v>
      </c>
      <c r="O204" s="93">
        <v>500</v>
      </c>
      <c r="P204" s="73">
        <v>120</v>
      </c>
      <c r="Q204" s="71">
        <f t="shared" si="113"/>
        <v>0.24</v>
      </c>
      <c r="R204" s="73">
        <v>380</v>
      </c>
      <c r="S204" s="71">
        <f t="shared" si="114"/>
        <v>0.76</v>
      </c>
      <c r="T204" s="93">
        <v>349</v>
      </c>
      <c r="U204" s="73">
        <v>73</v>
      </c>
      <c r="V204" s="71">
        <f t="shared" si="115"/>
        <v>0.20916905444126074</v>
      </c>
      <c r="W204" s="73">
        <v>276</v>
      </c>
      <c r="X204" s="71">
        <f t="shared" si="116"/>
        <v>0.79083094555873923</v>
      </c>
      <c r="Y204" s="93">
        <v>188</v>
      </c>
      <c r="Z204" s="73">
        <v>31</v>
      </c>
      <c r="AA204" s="71">
        <f t="shared" si="117"/>
        <v>0.16489361702127658</v>
      </c>
      <c r="AB204" s="73">
        <v>157</v>
      </c>
      <c r="AC204" s="71">
        <f t="shared" si="118"/>
        <v>0.83510638297872342</v>
      </c>
      <c r="AD204" s="93">
        <v>96</v>
      </c>
      <c r="AE204" s="73">
        <v>12</v>
      </c>
      <c r="AF204" s="71">
        <f t="shared" si="119"/>
        <v>0.125</v>
      </c>
      <c r="AG204" s="73">
        <v>84</v>
      </c>
      <c r="AH204" s="71">
        <f t="shared" si="120"/>
        <v>0.875</v>
      </c>
      <c r="AI204" s="93">
        <v>27</v>
      </c>
      <c r="AJ204" s="73">
        <v>0</v>
      </c>
      <c r="AK204" s="71">
        <f t="shared" si="121"/>
        <v>0</v>
      </c>
      <c r="AL204" s="73">
        <v>27</v>
      </c>
      <c r="AM204" s="71">
        <f t="shared" si="122"/>
        <v>1</v>
      </c>
      <c r="AN204" s="93">
        <f t="shared" si="123"/>
        <v>1178</v>
      </c>
      <c r="AO204" s="73">
        <f t="shared" si="107"/>
        <v>244</v>
      </c>
      <c r="AP204" s="71">
        <f t="shared" si="124"/>
        <v>0.2071307300509338</v>
      </c>
      <c r="AQ204" s="72">
        <f t="shared" si="108"/>
        <v>934</v>
      </c>
      <c r="AR204" s="71">
        <f t="shared" si="125"/>
        <v>0.79286926994906626</v>
      </c>
      <c r="AS204" s="90"/>
      <c r="AT204" s="263">
        <v>67</v>
      </c>
      <c r="AU204" s="320" t="s">
        <v>6</v>
      </c>
      <c r="AV204" s="11" t="s">
        <v>134</v>
      </c>
      <c r="AW204" s="204">
        <v>1081</v>
      </c>
      <c r="AX204" s="38">
        <v>203</v>
      </c>
      <c r="AY204" s="84">
        <v>0.1877890841813136</v>
      </c>
      <c r="AZ204" s="38">
        <v>878</v>
      </c>
      <c r="BA204" s="84">
        <v>0.81221091581868643</v>
      </c>
    </row>
    <row r="205" spans="2:53" s="12" customFormat="1" ht="13.5" customHeight="1">
      <c r="B205" s="264"/>
      <c r="C205" s="321"/>
      <c r="D205" s="64" t="s">
        <v>135</v>
      </c>
      <c r="E205" s="94">
        <v>1</v>
      </c>
      <c r="F205" s="63">
        <v>0</v>
      </c>
      <c r="G205" s="61">
        <f t="shared" si="109"/>
        <v>0</v>
      </c>
      <c r="H205" s="63">
        <v>1</v>
      </c>
      <c r="I205" s="61">
        <f t="shared" si="110"/>
        <v>1</v>
      </c>
      <c r="J205" s="94">
        <v>9</v>
      </c>
      <c r="K205" s="63">
        <v>2</v>
      </c>
      <c r="L205" s="61">
        <f t="shared" si="111"/>
        <v>0.22222222222222221</v>
      </c>
      <c r="M205" s="63">
        <v>7</v>
      </c>
      <c r="N205" s="61">
        <f t="shared" si="112"/>
        <v>0.77777777777777779</v>
      </c>
      <c r="O205" s="94">
        <v>393</v>
      </c>
      <c r="P205" s="63">
        <v>3</v>
      </c>
      <c r="Q205" s="61">
        <f t="shared" si="113"/>
        <v>7.6335877862595417E-3</v>
      </c>
      <c r="R205" s="63">
        <v>390</v>
      </c>
      <c r="S205" s="61">
        <f t="shared" si="114"/>
        <v>0.99236641221374045</v>
      </c>
      <c r="T205" s="94">
        <v>240</v>
      </c>
      <c r="U205" s="63">
        <v>2</v>
      </c>
      <c r="V205" s="61">
        <f t="shared" si="115"/>
        <v>8.3333333333333332E-3</v>
      </c>
      <c r="W205" s="63">
        <v>238</v>
      </c>
      <c r="X205" s="61">
        <f t="shared" si="116"/>
        <v>0.9916666666666667</v>
      </c>
      <c r="Y205" s="94">
        <v>186</v>
      </c>
      <c r="Z205" s="63">
        <v>1</v>
      </c>
      <c r="AA205" s="61">
        <f t="shared" si="117"/>
        <v>5.3763440860215058E-3</v>
      </c>
      <c r="AB205" s="63">
        <v>185</v>
      </c>
      <c r="AC205" s="61">
        <f t="shared" si="118"/>
        <v>0.9946236559139785</v>
      </c>
      <c r="AD205" s="94">
        <v>130</v>
      </c>
      <c r="AE205" s="63">
        <v>1</v>
      </c>
      <c r="AF205" s="61">
        <f t="shared" si="119"/>
        <v>7.6923076923076927E-3</v>
      </c>
      <c r="AG205" s="63">
        <v>129</v>
      </c>
      <c r="AH205" s="61">
        <f t="shared" si="120"/>
        <v>0.99230769230769234</v>
      </c>
      <c r="AI205" s="94">
        <v>63</v>
      </c>
      <c r="AJ205" s="63">
        <v>0</v>
      </c>
      <c r="AK205" s="61">
        <f t="shared" si="121"/>
        <v>0</v>
      </c>
      <c r="AL205" s="63">
        <v>63</v>
      </c>
      <c r="AM205" s="61">
        <f t="shared" si="122"/>
        <v>1</v>
      </c>
      <c r="AN205" s="94">
        <f t="shared" si="123"/>
        <v>1022</v>
      </c>
      <c r="AO205" s="63">
        <f t="shared" si="107"/>
        <v>9</v>
      </c>
      <c r="AP205" s="61">
        <f t="shared" si="124"/>
        <v>8.8062622309197647E-3</v>
      </c>
      <c r="AQ205" s="62">
        <f t="shared" si="108"/>
        <v>1013</v>
      </c>
      <c r="AR205" s="61">
        <f t="shared" si="125"/>
        <v>0.99119373776908026</v>
      </c>
      <c r="AS205" s="90"/>
      <c r="AT205" s="264"/>
      <c r="AU205" s="321"/>
      <c r="AV205" s="11" t="s">
        <v>135</v>
      </c>
      <c r="AW205" s="204">
        <v>962</v>
      </c>
      <c r="AX205" s="38">
        <v>16</v>
      </c>
      <c r="AY205" s="84">
        <v>1.6632016632016633E-2</v>
      </c>
      <c r="AZ205" s="38">
        <v>946</v>
      </c>
      <c r="BA205" s="84">
        <v>0.98336798336798337</v>
      </c>
    </row>
    <row r="206" spans="2:53" s="12" customFormat="1" ht="13.5" customHeight="1">
      <c r="B206" s="265"/>
      <c r="C206" s="322"/>
      <c r="D206" s="70" t="s">
        <v>67</v>
      </c>
      <c r="E206" s="95">
        <v>8</v>
      </c>
      <c r="F206" s="69">
        <v>3</v>
      </c>
      <c r="G206" s="13">
        <f t="shared" si="109"/>
        <v>0.375</v>
      </c>
      <c r="H206" s="69">
        <v>5</v>
      </c>
      <c r="I206" s="13">
        <f t="shared" si="110"/>
        <v>0.625</v>
      </c>
      <c r="J206" s="95">
        <v>20</v>
      </c>
      <c r="K206" s="69">
        <v>7</v>
      </c>
      <c r="L206" s="13">
        <f t="shared" si="111"/>
        <v>0.35</v>
      </c>
      <c r="M206" s="69">
        <v>13</v>
      </c>
      <c r="N206" s="13">
        <f t="shared" si="112"/>
        <v>0.65</v>
      </c>
      <c r="O206" s="95">
        <v>893</v>
      </c>
      <c r="P206" s="69">
        <v>123</v>
      </c>
      <c r="Q206" s="13">
        <f t="shared" si="113"/>
        <v>0.13773796192609183</v>
      </c>
      <c r="R206" s="69">
        <v>770</v>
      </c>
      <c r="S206" s="13">
        <f t="shared" si="114"/>
        <v>0.86226203807390822</v>
      </c>
      <c r="T206" s="95">
        <v>589</v>
      </c>
      <c r="U206" s="69">
        <v>75</v>
      </c>
      <c r="V206" s="13">
        <f t="shared" si="115"/>
        <v>0.12733446519524619</v>
      </c>
      <c r="W206" s="69">
        <v>514</v>
      </c>
      <c r="X206" s="13">
        <f t="shared" si="116"/>
        <v>0.87266553480475384</v>
      </c>
      <c r="Y206" s="95">
        <v>374</v>
      </c>
      <c r="Z206" s="69">
        <v>32</v>
      </c>
      <c r="AA206" s="13">
        <f t="shared" si="117"/>
        <v>8.5561497326203204E-2</v>
      </c>
      <c r="AB206" s="69">
        <v>342</v>
      </c>
      <c r="AC206" s="13">
        <f t="shared" si="118"/>
        <v>0.91443850267379678</v>
      </c>
      <c r="AD206" s="95">
        <v>226</v>
      </c>
      <c r="AE206" s="69">
        <v>13</v>
      </c>
      <c r="AF206" s="13">
        <f t="shared" si="119"/>
        <v>5.7522123893805309E-2</v>
      </c>
      <c r="AG206" s="69">
        <v>213</v>
      </c>
      <c r="AH206" s="13">
        <f t="shared" si="120"/>
        <v>0.94247787610619471</v>
      </c>
      <c r="AI206" s="95">
        <v>90</v>
      </c>
      <c r="AJ206" s="69">
        <v>0</v>
      </c>
      <c r="AK206" s="13">
        <f t="shared" si="121"/>
        <v>0</v>
      </c>
      <c r="AL206" s="69">
        <v>90</v>
      </c>
      <c r="AM206" s="13">
        <f t="shared" si="122"/>
        <v>1</v>
      </c>
      <c r="AN206" s="95">
        <f t="shared" si="123"/>
        <v>2200</v>
      </c>
      <c r="AO206" s="69">
        <f t="shared" si="107"/>
        <v>253</v>
      </c>
      <c r="AP206" s="13">
        <f t="shared" si="124"/>
        <v>0.115</v>
      </c>
      <c r="AQ206" s="33">
        <f t="shared" si="108"/>
        <v>1947</v>
      </c>
      <c r="AR206" s="13">
        <f t="shared" si="125"/>
        <v>0.88500000000000001</v>
      </c>
      <c r="AS206" s="90"/>
      <c r="AT206" s="265"/>
      <c r="AU206" s="322"/>
      <c r="AV206" s="147" t="s">
        <v>67</v>
      </c>
      <c r="AW206" s="204">
        <v>2043</v>
      </c>
      <c r="AX206" s="38">
        <v>219</v>
      </c>
      <c r="AY206" s="84">
        <v>0.10719530102790015</v>
      </c>
      <c r="AZ206" s="38">
        <v>1824</v>
      </c>
      <c r="BA206" s="84">
        <v>0.89280469897209991</v>
      </c>
    </row>
    <row r="207" spans="2:53" s="12" customFormat="1" ht="13.5" customHeight="1">
      <c r="B207" s="263">
        <v>68</v>
      </c>
      <c r="C207" s="320" t="s">
        <v>46</v>
      </c>
      <c r="D207" s="74" t="s">
        <v>134</v>
      </c>
      <c r="E207" s="93">
        <v>7</v>
      </c>
      <c r="F207" s="73">
        <v>1</v>
      </c>
      <c r="G207" s="71">
        <f t="shared" si="109"/>
        <v>0.14285714285714285</v>
      </c>
      <c r="H207" s="73">
        <v>6</v>
      </c>
      <c r="I207" s="71">
        <f t="shared" si="110"/>
        <v>0.8571428571428571</v>
      </c>
      <c r="J207" s="93">
        <v>12</v>
      </c>
      <c r="K207" s="73">
        <v>1</v>
      </c>
      <c r="L207" s="71">
        <f t="shared" si="111"/>
        <v>8.3333333333333329E-2</v>
      </c>
      <c r="M207" s="73">
        <v>11</v>
      </c>
      <c r="N207" s="71">
        <f t="shared" si="112"/>
        <v>0.91666666666666663</v>
      </c>
      <c r="O207" s="93">
        <v>539</v>
      </c>
      <c r="P207" s="73">
        <v>127</v>
      </c>
      <c r="Q207" s="71">
        <f t="shared" si="113"/>
        <v>0.23562152133580705</v>
      </c>
      <c r="R207" s="73">
        <v>412</v>
      </c>
      <c r="S207" s="71">
        <f t="shared" si="114"/>
        <v>0.76437847866419295</v>
      </c>
      <c r="T207" s="93">
        <v>485</v>
      </c>
      <c r="U207" s="73">
        <v>126</v>
      </c>
      <c r="V207" s="71">
        <f t="shared" si="115"/>
        <v>0.25979381443298971</v>
      </c>
      <c r="W207" s="73">
        <v>359</v>
      </c>
      <c r="X207" s="71">
        <f t="shared" si="116"/>
        <v>0.74020618556701034</v>
      </c>
      <c r="Y207" s="93">
        <v>293</v>
      </c>
      <c r="Z207" s="73">
        <v>70</v>
      </c>
      <c r="AA207" s="71">
        <f t="shared" si="117"/>
        <v>0.23890784982935154</v>
      </c>
      <c r="AB207" s="73">
        <v>223</v>
      </c>
      <c r="AC207" s="71">
        <f t="shared" si="118"/>
        <v>0.76109215017064846</v>
      </c>
      <c r="AD207" s="93">
        <v>98</v>
      </c>
      <c r="AE207" s="73">
        <v>14</v>
      </c>
      <c r="AF207" s="71">
        <f t="shared" si="119"/>
        <v>0.14285714285714285</v>
      </c>
      <c r="AG207" s="73">
        <v>84</v>
      </c>
      <c r="AH207" s="71">
        <f t="shared" si="120"/>
        <v>0.8571428571428571</v>
      </c>
      <c r="AI207" s="93">
        <v>43</v>
      </c>
      <c r="AJ207" s="73">
        <v>7</v>
      </c>
      <c r="AK207" s="71">
        <f t="shared" si="121"/>
        <v>0.16279069767441862</v>
      </c>
      <c r="AL207" s="73">
        <v>36</v>
      </c>
      <c r="AM207" s="71">
        <f t="shared" si="122"/>
        <v>0.83720930232558144</v>
      </c>
      <c r="AN207" s="93">
        <f t="shared" si="123"/>
        <v>1477</v>
      </c>
      <c r="AO207" s="73">
        <f t="shared" si="107"/>
        <v>346</v>
      </c>
      <c r="AP207" s="71">
        <f t="shared" si="124"/>
        <v>0.23425863236289776</v>
      </c>
      <c r="AQ207" s="72">
        <f t="shared" si="108"/>
        <v>1131</v>
      </c>
      <c r="AR207" s="71">
        <f t="shared" si="125"/>
        <v>0.76574136763710221</v>
      </c>
      <c r="AS207" s="90"/>
      <c r="AT207" s="263">
        <v>68</v>
      </c>
      <c r="AU207" s="320" t="s">
        <v>46</v>
      </c>
      <c r="AV207" s="11" t="s">
        <v>134</v>
      </c>
      <c r="AW207" s="204">
        <v>1445</v>
      </c>
      <c r="AX207" s="38">
        <v>323</v>
      </c>
      <c r="AY207" s="84">
        <v>0.22352941176470589</v>
      </c>
      <c r="AZ207" s="38">
        <v>1122</v>
      </c>
      <c r="BA207" s="84">
        <v>0.77647058823529413</v>
      </c>
    </row>
    <row r="208" spans="2:53" s="12" customFormat="1" ht="13.5" customHeight="1">
      <c r="B208" s="264"/>
      <c r="C208" s="321"/>
      <c r="D208" s="64" t="s">
        <v>135</v>
      </c>
      <c r="E208" s="94">
        <v>3</v>
      </c>
      <c r="F208" s="63">
        <v>0</v>
      </c>
      <c r="G208" s="61">
        <f t="shared" si="109"/>
        <v>0</v>
      </c>
      <c r="H208" s="63">
        <v>3</v>
      </c>
      <c r="I208" s="61">
        <f t="shared" si="110"/>
        <v>1</v>
      </c>
      <c r="J208" s="94">
        <v>10</v>
      </c>
      <c r="K208" s="63">
        <v>0</v>
      </c>
      <c r="L208" s="61">
        <f t="shared" si="111"/>
        <v>0</v>
      </c>
      <c r="M208" s="63">
        <v>10</v>
      </c>
      <c r="N208" s="61">
        <f t="shared" si="112"/>
        <v>1</v>
      </c>
      <c r="O208" s="94">
        <v>449</v>
      </c>
      <c r="P208" s="63">
        <v>9</v>
      </c>
      <c r="Q208" s="61">
        <f t="shared" si="113"/>
        <v>2.0044543429844099E-2</v>
      </c>
      <c r="R208" s="63">
        <v>440</v>
      </c>
      <c r="S208" s="61">
        <f t="shared" si="114"/>
        <v>0.97995545657015593</v>
      </c>
      <c r="T208" s="94">
        <v>353</v>
      </c>
      <c r="U208" s="63">
        <v>3</v>
      </c>
      <c r="V208" s="61">
        <f t="shared" si="115"/>
        <v>8.4985835694051E-3</v>
      </c>
      <c r="W208" s="63">
        <v>350</v>
      </c>
      <c r="X208" s="61">
        <f t="shared" si="116"/>
        <v>0.99150141643059486</v>
      </c>
      <c r="Y208" s="94">
        <v>287</v>
      </c>
      <c r="Z208" s="63">
        <v>1</v>
      </c>
      <c r="AA208" s="61">
        <f t="shared" si="117"/>
        <v>3.4843205574912892E-3</v>
      </c>
      <c r="AB208" s="63">
        <v>286</v>
      </c>
      <c r="AC208" s="61">
        <f t="shared" si="118"/>
        <v>0.99651567944250874</v>
      </c>
      <c r="AD208" s="94">
        <v>149</v>
      </c>
      <c r="AE208" s="63">
        <v>0</v>
      </c>
      <c r="AF208" s="61">
        <f t="shared" si="119"/>
        <v>0</v>
      </c>
      <c r="AG208" s="63">
        <v>149</v>
      </c>
      <c r="AH208" s="61">
        <f t="shared" si="120"/>
        <v>1</v>
      </c>
      <c r="AI208" s="94">
        <v>84</v>
      </c>
      <c r="AJ208" s="63">
        <v>1</v>
      </c>
      <c r="AK208" s="61">
        <f t="shared" si="121"/>
        <v>1.1904761904761904E-2</v>
      </c>
      <c r="AL208" s="63">
        <v>83</v>
      </c>
      <c r="AM208" s="61">
        <f t="shared" si="122"/>
        <v>0.98809523809523814</v>
      </c>
      <c r="AN208" s="94">
        <f t="shared" si="123"/>
        <v>1335</v>
      </c>
      <c r="AO208" s="63">
        <f t="shared" si="107"/>
        <v>14</v>
      </c>
      <c r="AP208" s="61">
        <f t="shared" si="124"/>
        <v>1.0486891385767791E-2</v>
      </c>
      <c r="AQ208" s="62">
        <f t="shared" si="108"/>
        <v>1321</v>
      </c>
      <c r="AR208" s="61">
        <f t="shared" si="125"/>
        <v>0.98951310861423225</v>
      </c>
      <c r="AS208" s="90"/>
      <c r="AT208" s="264"/>
      <c r="AU208" s="321"/>
      <c r="AV208" s="11" t="s">
        <v>135</v>
      </c>
      <c r="AW208" s="204">
        <v>1180</v>
      </c>
      <c r="AX208" s="38">
        <v>13</v>
      </c>
      <c r="AY208" s="84">
        <v>1.1016949152542373E-2</v>
      </c>
      <c r="AZ208" s="38">
        <v>1167</v>
      </c>
      <c r="BA208" s="84">
        <v>0.98898305084745763</v>
      </c>
    </row>
    <row r="209" spans="2:53" s="12" customFormat="1" ht="13.5" customHeight="1">
      <c r="B209" s="265"/>
      <c r="C209" s="322"/>
      <c r="D209" s="70" t="s">
        <v>67</v>
      </c>
      <c r="E209" s="95">
        <v>10</v>
      </c>
      <c r="F209" s="69">
        <v>1</v>
      </c>
      <c r="G209" s="13">
        <f t="shared" si="109"/>
        <v>0.1</v>
      </c>
      <c r="H209" s="69">
        <v>9</v>
      </c>
      <c r="I209" s="13">
        <f t="shared" si="110"/>
        <v>0.9</v>
      </c>
      <c r="J209" s="95">
        <v>22</v>
      </c>
      <c r="K209" s="69">
        <v>1</v>
      </c>
      <c r="L209" s="13">
        <f t="shared" si="111"/>
        <v>4.5454545454545456E-2</v>
      </c>
      <c r="M209" s="69">
        <v>21</v>
      </c>
      <c r="N209" s="13">
        <f t="shared" si="112"/>
        <v>0.95454545454545459</v>
      </c>
      <c r="O209" s="95">
        <v>988</v>
      </c>
      <c r="P209" s="69">
        <v>136</v>
      </c>
      <c r="Q209" s="13">
        <f t="shared" si="113"/>
        <v>0.13765182186234817</v>
      </c>
      <c r="R209" s="69">
        <v>852</v>
      </c>
      <c r="S209" s="13">
        <f t="shared" si="114"/>
        <v>0.86234817813765186</v>
      </c>
      <c r="T209" s="95">
        <v>838</v>
      </c>
      <c r="U209" s="69">
        <v>129</v>
      </c>
      <c r="V209" s="13">
        <f t="shared" si="115"/>
        <v>0.15393794749403342</v>
      </c>
      <c r="W209" s="69">
        <v>709</v>
      </c>
      <c r="X209" s="13">
        <f t="shared" si="116"/>
        <v>0.84606205250596656</v>
      </c>
      <c r="Y209" s="95">
        <v>580</v>
      </c>
      <c r="Z209" s="69">
        <v>71</v>
      </c>
      <c r="AA209" s="13">
        <f t="shared" si="117"/>
        <v>0.12241379310344827</v>
      </c>
      <c r="AB209" s="69">
        <v>509</v>
      </c>
      <c r="AC209" s="13">
        <f t="shared" si="118"/>
        <v>0.87758620689655176</v>
      </c>
      <c r="AD209" s="95">
        <v>247</v>
      </c>
      <c r="AE209" s="69">
        <v>14</v>
      </c>
      <c r="AF209" s="13">
        <f t="shared" si="119"/>
        <v>5.6680161943319839E-2</v>
      </c>
      <c r="AG209" s="69">
        <v>233</v>
      </c>
      <c r="AH209" s="13">
        <f t="shared" si="120"/>
        <v>0.94331983805668018</v>
      </c>
      <c r="AI209" s="95">
        <v>127</v>
      </c>
      <c r="AJ209" s="69">
        <v>8</v>
      </c>
      <c r="AK209" s="13">
        <f t="shared" si="121"/>
        <v>6.2992125984251968E-2</v>
      </c>
      <c r="AL209" s="69">
        <v>119</v>
      </c>
      <c r="AM209" s="13">
        <f t="shared" si="122"/>
        <v>0.93700787401574803</v>
      </c>
      <c r="AN209" s="95">
        <f t="shared" si="123"/>
        <v>2812</v>
      </c>
      <c r="AO209" s="69">
        <f t="shared" si="107"/>
        <v>360</v>
      </c>
      <c r="AP209" s="13">
        <f t="shared" si="124"/>
        <v>0.12802275960170698</v>
      </c>
      <c r="AQ209" s="33">
        <f t="shared" si="108"/>
        <v>2452</v>
      </c>
      <c r="AR209" s="13">
        <f t="shared" si="125"/>
        <v>0.87197724039829305</v>
      </c>
      <c r="AS209" s="90"/>
      <c r="AT209" s="265"/>
      <c r="AU209" s="322"/>
      <c r="AV209" s="147" t="s">
        <v>67</v>
      </c>
      <c r="AW209" s="204">
        <v>2625</v>
      </c>
      <c r="AX209" s="38">
        <v>336</v>
      </c>
      <c r="AY209" s="84">
        <v>0.128</v>
      </c>
      <c r="AZ209" s="38">
        <v>2289</v>
      </c>
      <c r="BA209" s="84">
        <v>0.872</v>
      </c>
    </row>
    <row r="210" spans="2:53" s="12" customFormat="1" ht="13.5" customHeight="1">
      <c r="B210" s="263">
        <v>69</v>
      </c>
      <c r="C210" s="320" t="s">
        <v>47</v>
      </c>
      <c r="D210" s="74" t="s">
        <v>134</v>
      </c>
      <c r="E210" s="93">
        <v>7</v>
      </c>
      <c r="F210" s="73">
        <v>0</v>
      </c>
      <c r="G210" s="71">
        <f t="shared" si="109"/>
        <v>0</v>
      </c>
      <c r="H210" s="73">
        <v>7</v>
      </c>
      <c r="I210" s="71">
        <f t="shared" si="110"/>
        <v>1</v>
      </c>
      <c r="J210" s="93">
        <v>16</v>
      </c>
      <c r="K210" s="73">
        <v>4</v>
      </c>
      <c r="L210" s="71">
        <f t="shared" si="111"/>
        <v>0.25</v>
      </c>
      <c r="M210" s="73">
        <v>12</v>
      </c>
      <c r="N210" s="71">
        <f t="shared" si="112"/>
        <v>0.75</v>
      </c>
      <c r="O210" s="93">
        <v>1757</v>
      </c>
      <c r="P210" s="73">
        <v>442</v>
      </c>
      <c r="Q210" s="71">
        <f t="shared" si="113"/>
        <v>0.25156516789982925</v>
      </c>
      <c r="R210" s="73">
        <v>1315</v>
      </c>
      <c r="S210" s="71">
        <f t="shared" si="114"/>
        <v>0.7484348321001707</v>
      </c>
      <c r="T210" s="93">
        <v>1291</v>
      </c>
      <c r="U210" s="73">
        <v>286</v>
      </c>
      <c r="V210" s="71">
        <f t="shared" si="115"/>
        <v>0.22153369481022464</v>
      </c>
      <c r="W210" s="73">
        <v>1005</v>
      </c>
      <c r="X210" s="71">
        <f t="shared" si="116"/>
        <v>0.77846630518977533</v>
      </c>
      <c r="Y210" s="93">
        <v>619</v>
      </c>
      <c r="Z210" s="73">
        <v>98</v>
      </c>
      <c r="AA210" s="71">
        <f t="shared" si="117"/>
        <v>0.15831987075928919</v>
      </c>
      <c r="AB210" s="73">
        <v>521</v>
      </c>
      <c r="AC210" s="71">
        <f t="shared" si="118"/>
        <v>0.84168012924071078</v>
      </c>
      <c r="AD210" s="93">
        <v>232</v>
      </c>
      <c r="AE210" s="73">
        <v>30</v>
      </c>
      <c r="AF210" s="71">
        <f t="shared" si="119"/>
        <v>0.12931034482758622</v>
      </c>
      <c r="AG210" s="73">
        <v>202</v>
      </c>
      <c r="AH210" s="71">
        <f t="shared" si="120"/>
        <v>0.87068965517241381</v>
      </c>
      <c r="AI210" s="93">
        <v>89</v>
      </c>
      <c r="AJ210" s="73">
        <v>5</v>
      </c>
      <c r="AK210" s="71">
        <f t="shared" si="121"/>
        <v>5.6179775280898875E-2</v>
      </c>
      <c r="AL210" s="73">
        <v>84</v>
      </c>
      <c r="AM210" s="71">
        <f t="shared" si="122"/>
        <v>0.9438202247191011</v>
      </c>
      <c r="AN210" s="93">
        <f t="shared" si="123"/>
        <v>4011</v>
      </c>
      <c r="AO210" s="73">
        <f t="shared" si="107"/>
        <v>865</v>
      </c>
      <c r="AP210" s="71">
        <f t="shared" si="124"/>
        <v>0.21565694340563452</v>
      </c>
      <c r="AQ210" s="72">
        <f t="shared" si="108"/>
        <v>3146</v>
      </c>
      <c r="AR210" s="71">
        <f t="shared" si="125"/>
        <v>0.78434305659436554</v>
      </c>
      <c r="AS210" s="90"/>
      <c r="AT210" s="263">
        <v>69</v>
      </c>
      <c r="AU210" s="320" t="s">
        <v>47</v>
      </c>
      <c r="AV210" s="11" t="s">
        <v>134</v>
      </c>
      <c r="AW210" s="204">
        <v>3566</v>
      </c>
      <c r="AX210" s="38">
        <v>727</v>
      </c>
      <c r="AY210" s="84">
        <v>0.20386988222097588</v>
      </c>
      <c r="AZ210" s="38">
        <v>2839</v>
      </c>
      <c r="BA210" s="84">
        <v>0.79613011777902409</v>
      </c>
    </row>
    <row r="211" spans="2:53" s="12" customFormat="1" ht="13.5" customHeight="1">
      <c r="B211" s="264"/>
      <c r="C211" s="321"/>
      <c r="D211" s="64" t="s">
        <v>135</v>
      </c>
      <c r="E211" s="94">
        <v>3</v>
      </c>
      <c r="F211" s="63">
        <v>0</v>
      </c>
      <c r="G211" s="61">
        <f t="shared" si="109"/>
        <v>0</v>
      </c>
      <c r="H211" s="63">
        <v>3</v>
      </c>
      <c r="I211" s="61">
        <f t="shared" si="110"/>
        <v>1</v>
      </c>
      <c r="J211" s="94">
        <v>14</v>
      </c>
      <c r="K211" s="63">
        <v>0</v>
      </c>
      <c r="L211" s="61">
        <f t="shared" si="111"/>
        <v>0</v>
      </c>
      <c r="M211" s="63">
        <v>14</v>
      </c>
      <c r="N211" s="61">
        <f t="shared" si="112"/>
        <v>1</v>
      </c>
      <c r="O211" s="94">
        <v>1266</v>
      </c>
      <c r="P211" s="63">
        <v>32</v>
      </c>
      <c r="Q211" s="61">
        <f t="shared" si="113"/>
        <v>2.5276461295418641E-2</v>
      </c>
      <c r="R211" s="63">
        <v>1234</v>
      </c>
      <c r="S211" s="61">
        <f t="shared" si="114"/>
        <v>0.97472353870458139</v>
      </c>
      <c r="T211" s="94">
        <v>910</v>
      </c>
      <c r="U211" s="63">
        <v>16</v>
      </c>
      <c r="V211" s="61">
        <f t="shared" si="115"/>
        <v>1.7582417582417582E-2</v>
      </c>
      <c r="W211" s="63">
        <v>894</v>
      </c>
      <c r="X211" s="61">
        <f t="shared" si="116"/>
        <v>0.98241758241758237</v>
      </c>
      <c r="Y211" s="94">
        <v>548</v>
      </c>
      <c r="Z211" s="63">
        <v>10</v>
      </c>
      <c r="AA211" s="61">
        <f t="shared" si="117"/>
        <v>1.824817518248175E-2</v>
      </c>
      <c r="AB211" s="63">
        <v>538</v>
      </c>
      <c r="AC211" s="61">
        <f t="shared" si="118"/>
        <v>0.98175182481751821</v>
      </c>
      <c r="AD211" s="94">
        <v>301</v>
      </c>
      <c r="AE211" s="63">
        <v>1</v>
      </c>
      <c r="AF211" s="61">
        <f t="shared" si="119"/>
        <v>3.3222591362126247E-3</v>
      </c>
      <c r="AG211" s="63">
        <v>300</v>
      </c>
      <c r="AH211" s="61">
        <f t="shared" si="120"/>
        <v>0.99667774086378735</v>
      </c>
      <c r="AI211" s="94">
        <v>143</v>
      </c>
      <c r="AJ211" s="63">
        <v>0</v>
      </c>
      <c r="AK211" s="61">
        <f t="shared" si="121"/>
        <v>0</v>
      </c>
      <c r="AL211" s="63">
        <v>143</v>
      </c>
      <c r="AM211" s="61">
        <f t="shared" si="122"/>
        <v>1</v>
      </c>
      <c r="AN211" s="94">
        <f t="shared" si="123"/>
        <v>3185</v>
      </c>
      <c r="AO211" s="63">
        <f t="shared" si="107"/>
        <v>59</v>
      </c>
      <c r="AP211" s="61">
        <f t="shared" si="124"/>
        <v>1.8524332810047096E-2</v>
      </c>
      <c r="AQ211" s="62">
        <f t="shared" si="108"/>
        <v>3126</v>
      </c>
      <c r="AR211" s="61">
        <f t="shared" si="125"/>
        <v>0.98147566718995294</v>
      </c>
      <c r="AS211" s="90"/>
      <c r="AT211" s="264"/>
      <c r="AU211" s="321"/>
      <c r="AV211" s="11" t="s">
        <v>135</v>
      </c>
      <c r="AW211" s="204">
        <v>3037</v>
      </c>
      <c r="AX211" s="38">
        <v>48</v>
      </c>
      <c r="AY211" s="84">
        <v>1.5805070793546264E-2</v>
      </c>
      <c r="AZ211" s="38">
        <v>2989</v>
      </c>
      <c r="BA211" s="84">
        <v>0.98419492920645368</v>
      </c>
    </row>
    <row r="212" spans="2:53" s="12" customFormat="1" ht="13.5" customHeight="1">
      <c r="B212" s="265"/>
      <c r="C212" s="322"/>
      <c r="D212" s="70" t="s">
        <v>67</v>
      </c>
      <c r="E212" s="95">
        <v>10</v>
      </c>
      <c r="F212" s="69">
        <v>0</v>
      </c>
      <c r="G212" s="13">
        <f t="shared" si="109"/>
        <v>0</v>
      </c>
      <c r="H212" s="69">
        <v>10</v>
      </c>
      <c r="I212" s="13">
        <f t="shared" si="110"/>
        <v>1</v>
      </c>
      <c r="J212" s="95">
        <v>30</v>
      </c>
      <c r="K212" s="69">
        <v>4</v>
      </c>
      <c r="L212" s="13">
        <f t="shared" si="111"/>
        <v>0.13333333333333333</v>
      </c>
      <c r="M212" s="69">
        <v>26</v>
      </c>
      <c r="N212" s="13">
        <f t="shared" si="112"/>
        <v>0.8666666666666667</v>
      </c>
      <c r="O212" s="95">
        <v>3023</v>
      </c>
      <c r="P212" s="69">
        <v>474</v>
      </c>
      <c r="Q212" s="13">
        <f t="shared" si="113"/>
        <v>0.15679788289778365</v>
      </c>
      <c r="R212" s="69">
        <v>2549</v>
      </c>
      <c r="S212" s="13">
        <f t="shared" si="114"/>
        <v>0.84320211710221638</v>
      </c>
      <c r="T212" s="95">
        <v>2201</v>
      </c>
      <c r="U212" s="69">
        <v>302</v>
      </c>
      <c r="V212" s="13">
        <f t="shared" si="115"/>
        <v>0.1372103589277601</v>
      </c>
      <c r="W212" s="69">
        <v>1899</v>
      </c>
      <c r="X212" s="13">
        <f t="shared" si="116"/>
        <v>0.86278964107223988</v>
      </c>
      <c r="Y212" s="95">
        <v>1167</v>
      </c>
      <c r="Z212" s="69">
        <v>108</v>
      </c>
      <c r="AA212" s="13">
        <f t="shared" si="117"/>
        <v>9.2544987146529561E-2</v>
      </c>
      <c r="AB212" s="69">
        <v>1059</v>
      </c>
      <c r="AC212" s="13">
        <f t="shared" si="118"/>
        <v>0.90745501285347041</v>
      </c>
      <c r="AD212" s="95">
        <v>533</v>
      </c>
      <c r="AE212" s="69">
        <v>31</v>
      </c>
      <c r="AF212" s="13">
        <f t="shared" si="119"/>
        <v>5.8161350844277676E-2</v>
      </c>
      <c r="AG212" s="69">
        <v>502</v>
      </c>
      <c r="AH212" s="13">
        <f t="shared" si="120"/>
        <v>0.94183864915572235</v>
      </c>
      <c r="AI212" s="95">
        <v>232</v>
      </c>
      <c r="AJ212" s="69">
        <v>5</v>
      </c>
      <c r="AK212" s="13">
        <f t="shared" si="121"/>
        <v>2.1551724137931036E-2</v>
      </c>
      <c r="AL212" s="69">
        <v>227</v>
      </c>
      <c r="AM212" s="13">
        <f t="shared" si="122"/>
        <v>0.97844827586206895</v>
      </c>
      <c r="AN212" s="95">
        <f t="shared" si="123"/>
        <v>7196</v>
      </c>
      <c r="AO212" s="69">
        <f t="shared" si="107"/>
        <v>924</v>
      </c>
      <c r="AP212" s="13">
        <f t="shared" si="124"/>
        <v>0.12840466926070038</v>
      </c>
      <c r="AQ212" s="33">
        <f t="shared" si="108"/>
        <v>6272</v>
      </c>
      <c r="AR212" s="13">
        <f t="shared" si="125"/>
        <v>0.87159533073929962</v>
      </c>
      <c r="AS212" s="90"/>
      <c r="AT212" s="265"/>
      <c r="AU212" s="322"/>
      <c r="AV212" s="147" t="s">
        <v>67</v>
      </c>
      <c r="AW212" s="204">
        <v>6603</v>
      </c>
      <c r="AX212" s="38">
        <v>775</v>
      </c>
      <c r="AY212" s="84">
        <v>0.11737089201877934</v>
      </c>
      <c r="AZ212" s="38">
        <v>5828</v>
      </c>
      <c r="BA212" s="84">
        <v>0.88262910798122063</v>
      </c>
    </row>
    <row r="213" spans="2:53" s="12" customFormat="1" ht="13.5" customHeight="1">
      <c r="B213" s="263">
        <v>70</v>
      </c>
      <c r="C213" s="320" t="s">
        <v>48</v>
      </c>
      <c r="D213" s="74" t="s">
        <v>134</v>
      </c>
      <c r="E213" s="93">
        <v>0</v>
      </c>
      <c r="F213" s="73">
        <v>0</v>
      </c>
      <c r="G213" s="71" t="str">
        <f t="shared" si="109"/>
        <v>-</v>
      </c>
      <c r="H213" s="73">
        <v>0</v>
      </c>
      <c r="I213" s="71" t="str">
        <f t="shared" si="110"/>
        <v>-</v>
      </c>
      <c r="J213" s="93">
        <v>3</v>
      </c>
      <c r="K213" s="73">
        <v>0</v>
      </c>
      <c r="L213" s="71">
        <f t="shared" si="111"/>
        <v>0</v>
      </c>
      <c r="M213" s="73">
        <v>3</v>
      </c>
      <c r="N213" s="71">
        <f t="shared" si="112"/>
        <v>1</v>
      </c>
      <c r="O213" s="93">
        <v>214</v>
      </c>
      <c r="P213" s="73">
        <v>65</v>
      </c>
      <c r="Q213" s="71">
        <f t="shared" si="113"/>
        <v>0.30373831775700932</v>
      </c>
      <c r="R213" s="73">
        <v>149</v>
      </c>
      <c r="S213" s="71">
        <f t="shared" si="114"/>
        <v>0.69626168224299068</v>
      </c>
      <c r="T213" s="93">
        <v>216</v>
      </c>
      <c r="U213" s="73">
        <v>61</v>
      </c>
      <c r="V213" s="71">
        <f t="shared" si="115"/>
        <v>0.28240740740740738</v>
      </c>
      <c r="W213" s="73">
        <v>155</v>
      </c>
      <c r="X213" s="71">
        <f t="shared" si="116"/>
        <v>0.71759259259259256</v>
      </c>
      <c r="Y213" s="93">
        <v>127</v>
      </c>
      <c r="Z213" s="73">
        <v>30</v>
      </c>
      <c r="AA213" s="71">
        <f t="shared" si="117"/>
        <v>0.23622047244094488</v>
      </c>
      <c r="AB213" s="73">
        <v>97</v>
      </c>
      <c r="AC213" s="71">
        <f t="shared" si="118"/>
        <v>0.76377952755905509</v>
      </c>
      <c r="AD213" s="93">
        <v>64</v>
      </c>
      <c r="AE213" s="73">
        <v>8</v>
      </c>
      <c r="AF213" s="71">
        <f t="shared" si="119"/>
        <v>0.125</v>
      </c>
      <c r="AG213" s="73">
        <v>56</v>
      </c>
      <c r="AH213" s="71">
        <f t="shared" si="120"/>
        <v>0.875</v>
      </c>
      <c r="AI213" s="93">
        <v>20</v>
      </c>
      <c r="AJ213" s="73">
        <v>3</v>
      </c>
      <c r="AK213" s="71">
        <f t="shared" si="121"/>
        <v>0.15</v>
      </c>
      <c r="AL213" s="73">
        <v>17</v>
      </c>
      <c r="AM213" s="71">
        <f t="shared" si="122"/>
        <v>0.85</v>
      </c>
      <c r="AN213" s="93">
        <f t="shared" si="123"/>
        <v>644</v>
      </c>
      <c r="AO213" s="73">
        <f t="shared" si="107"/>
        <v>167</v>
      </c>
      <c r="AP213" s="71">
        <f t="shared" si="124"/>
        <v>0.25931677018633542</v>
      </c>
      <c r="AQ213" s="72">
        <f t="shared" si="108"/>
        <v>477</v>
      </c>
      <c r="AR213" s="71">
        <f t="shared" si="125"/>
        <v>0.74068322981366463</v>
      </c>
      <c r="AS213" s="90"/>
      <c r="AT213" s="263">
        <v>70</v>
      </c>
      <c r="AU213" s="320" t="s">
        <v>48</v>
      </c>
      <c r="AV213" s="11" t="s">
        <v>134</v>
      </c>
      <c r="AW213" s="204">
        <v>620</v>
      </c>
      <c r="AX213" s="38">
        <v>145</v>
      </c>
      <c r="AY213" s="84">
        <v>0.23387096774193547</v>
      </c>
      <c r="AZ213" s="38">
        <v>475</v>
      </c>
      <c r="BA213" s="84">
        <v>0.7661290322580645</v>
      </c>
    </row>
    <row r="214" spans="2:53" s="12" customFormat="1" ht="13.5" customHeight="1">
      <c r="B214" s="264"/>
      <c r="C214" s="321"/>
      <c r="D214" s="64" t="s">
        <v>135</v>
      </c>
      <c r="E214" s="94">
        <v>1</v>
      </c>
      <c r="F214" s="63">
        <v>0</v>
      </c>
      <c r="G214" s="61">
        <f t="shared" si="109"/>
        <v>0</v>
      </c>
      <c r="H214" s="63">
        <v>1</v>
      </c>
      <c r="I214" s="61">
        <f t="shared" si="110"/>
        <v>1</v>
      </c>
      <c r="J214" s="94">
        <v>2</v>
      </c>
      <c r="K214" s="63">
        <v>0</v>
      </c>
      <c r="L214" s="61">
        <f t="shared" si="111"/>
        <v>0</v>
      </c>
      <c r="M214" s="63">
        <v>2</v>
      </c>
      <c r="N214" s="61">
        <f t="shared" si="112"/>
        <v>1</v>
      </c>
      <c r="O214" s="94">
        <v>191</v>
      </c>
      <c r="P214" s="63">
        <v>2</v>
      </c>
      <c r="Q214" s="61">
        <f t="shared" si="113"/>
        <v>1.0471204188481676E-2</v>
      </c>
      <c r="R214" s="63">
        <v>189</v>
      </c>
      <c r="S214" s="61">
        <f t="shared" si="114"/>
        <v>0.98952879581151831</v>
      </c>
      <c r="T214" s="94">
        <v>138</v>
      </c>
      <c r="U214" s="63">
        <v>1</v>
      </c>
      <c r="V214" s="61">
        <f t="shared" si="115"/>
        <v>7.246376811594203E-3</v>
      </c>
      <c r="W214" s="63">
        <v>137</v>
      </c>
      <c r="X214" s="61">
        <f t="shared" si="116"/>
        <v>0.99275362318840576</v>
      </c>
      <c r="Y214" s="94">
        <v>84</v>
      </c>
      <c r="Z214" s="63">
        <v>0</v>
      </c>
      <c r="AA214" s="61">
        <f t="shared" si="117"/>
        <v>0</v>
      </c>
      <c r="AB214" s="63">
        <v>84</v>
      </c>
      <c r="AC214" s="61">
        <f t="shared" si="118"/>
        <v>1</v>
      </c>
      <c r="AD214" s="94">
        <v>57</v>
      </c>
      <c r="AE214" s="63">
        <v>0</v>
      </c>
      <c r="AF214" s="61">
        <f t="shared" si="119"/>
        <v>0</v>
      </c>
      <c r="AG214" s="63">
        <v>57</v>
      </c>
      <c r="AH214" s="61">
        <f t="shared" si="120"/>
        <v>1</v>
      </c>
      <c r="AI214" s="94">
        <v>24</v>
      </c>
      <c r="AJ214" s="63">
        <v>0</v>
      </c>
      <c r="AK214" s="61">
        <f t="shared" si="121"/>
        <v>0</v>
      </c>
      <c r="AL214" s="63">
        <v>24</v>
      </c>
      <c r="AM214" s="61">
        <f t="shared" si="122"/>
        <v>1</v>
      </c>
      <c r="AN214" s="94">
        <f t="shared" si="123"/>
        <v>497</v>
      </c>
      <c r="AO214" s="63">
        <f t="shared" si="107"/>
        <v>3</v>
      </c>
      <c r="AP214" s="61">
        <f t="shared" si="124"/>
        <v>6.0362173038229373E-3</v>
      </c>
      <c r="AQ214" s="62">
        <f t="shared" si="108"/>
        <v>494</v>
      </c>
      <c r="AR214" s="61">
        <f t="shared" si="125"/>
        <v>0.99396378269617702</v>
      </c>
      <c r="AS214" s="90"/>
      <c r="AT214" s="264"/>
      <c r="AU214" s="321"/>
      <c r="AV214" s="11" t="s">
        <v>135</v>
      </c>
      <c r="AW214" s="204">
        <v>462</v>
      </c>
      <c r="AX214" s="38">
        <v>4</v>
      </c>
      <c r="AY214" s="84">
        <v>8.658008658008658E-3</v>
      </c>
      <c r="AZ214" s="38">
        <v>458</v>
      </c>
      <c r="BA214" s="84">
        <v>0.9913419913419913</v>
      </c>
    </row>
    <row r="215" spans="2:53" s="12" customFormat="1" ht="13.5" customHeight="1">
      <c r="B215" s="265"/>
      <c r="C215" s="322"/>
      <c r="D215" s="70" t="s">
        <v>67</v>
      </c>
      <c r="E215" s="95">
        <v>1</v>
      </c>
      <c r="F215" s="69">
        <v>0</v>
      </c>
      <c r="G215" s="13">
        <f t="shared" si="109"/>
        <v>0</v>
      </c>
      <c r="H215" s="69">
        <v>1</v>
      </c>
      <c r="I215" s="13">
        <f t="shared" si="110"/>
        <v>1</v>
      </c>
      <c r="J215" s="95">
        <v>5</v>
      </c>
      <c r="K215" s="69">
        <v>0</v>
      </c>
      <c r="L215" s="13">
        <f t="shared" si="111"/>
        <v>0</v>
      </c>
      <c r="M215" s="69">
        <v>5</v>
      </c>
      <c r="N215" s="13">
        <f t="shared" si="112"/>
        <v>1</v>
      </c>
      <c r="O215" s="95">
        <v>405</v>
      </c>
      <c r="P215" s="69">
        <v>67</v>
      </c>
      <c r="Q215" s="13">
        <f t="shared" si="113"/>
        <v>0.16543209876543211</v>
      </c>
      <c r="R215" s="69">
        <v>338</v>
      </c>
      <c r="S215" s="13">
        <f t="shared" si="114"/>
        <v>0.83456790123456792</v>
      </c>
      <c r="T215" s="95">
        <v>354</v>
      </c>
      <c r="U215" s="69">
        <v>62</v>
      </c>
      <c r="V215" s="13">
        <f t="shared" si="115"/>
        <v>0.1751412429378531</v>
      </c>
      <c r="W215" s="69">
        <v>292</v>
      </c>
      <c r="X215" s="13">
        <f t="shared" si="116"/>
        <v>0.82485875706214684</v>
      </c>
      <c r="Y215" s="95">
        <v>211</v>
      </c>
      <c r="Z215" s="69">
        <v>30</v>
      </c>
      <c r="AA215" s="13">
        <f t="shared" si="117"/>
        <v>0.14218009478672985</v>
      </c>
      <c r="AB215" s="69">
        <v>181</v>
      </c>
      <c r="AC215" s="13">
        <f t="shared" si="118"/>
        <v>0.85781990521327012</v>
      </c>
      <c r="AD215" s="95">
        <v>121</v>
      </c>
      <c r="AE215" s="69">
        <v>8</v>
      </c>
      <c r="AF215" s="13">
        <f t="shared" si="119"/>
        <v>6.6115702479338845E-2</v>
      </c>
      <c r="AG215" s="69">
        <v>113</v>
      </c>
      <c r="AH215" s="13">
        <f t="shared" si="120"/>
        <v>0.93388429752066116</v>
      </c>
      <c r="AI215" s="95">
        <v>44</v>
      </c>
      <c r="AJ215" s="69">
        <v>3</v>
      </c>
      <c r="AK215" s="13">
        <f t="shared" si="121"/>
        <v>6.8181818181818177E-2</v>
      </c>
      <c r="AL215" s="69">
        <v>41</v>
      </c>
      <c r="AM215" s="13">
        <f t="shared" si="122"/>
        <v>0.93181818181818177</v>
      </c>
      <c r="AN215" s="95">
        <f t="shared" si="123"/>
        <v>1141</v>
      </c>
      <c r="AO215" s="69">
        <f t="shared" si="107"/>
        <v>170</v>
      </c>
      <c r="AP215" s="13">
        <f t="shared" si="124"/>
        <v>0.14899211218229624</v>
      </c>
      <c r="AQ215" s="33">
        <f t="shared" si="108"/>
        <v>971</v>
      </c>
      <c r="AR215" s="13">
        <f t="shared" si="125"/>
        <v>0.85100788781770376</v>
      </c>
      <c r="AS215" s="90"/>
      <c r="AT215" s="265"/>
      <c r="AU215" s="322"/>
      <c r="AV215" s="147" t="s">
        <v>67</v>
      </c>
      <c r="AW215" s="204">
        <v>1082</v>
      </c>
      <c r="AX215" s="38">
        <v>149</v>
      </c>
      <c r="AY215" s="84">
        <v>0.1377079482439926</v>
      </c>
      <c r="AZ215" s="38">
        <v>933</v>
      </c>
      <c r="BA215" s="84">
        <v>0.86229205175600743</v>
      </c>
    </row>
    <row r="216" spans="2:53" s="12" customFormat="1" ht="13.5" customHeight="1">
      <c r="B216" s="263">
        <v>71</v>
      </c>
      <c r="C216" s="320" t="s">
        <v>49</v>
      </c>
      <c r="D216" s="74" t="s">
        <v>134</v>
      </c>
      <c r="E216" s="93">
        <v>0</v>
      </c>
      <c r="F216" s="73">
        <v>0</v>
      </c>
      <c r="G216" s="71" t="str">
        <f t="shared" si="109"/>
        <v>-</v>
      </c>
      <c r="H216" s="73">
        <v>0</v>
      </c>
      <c r="I216" s="71" t="str">
        <f t="shared" si="110"/>
        <v>-</v>
      </c>
      <c r="J216" s="93">
        <v>3</v>
      </c>
      <c r="K216" s="73">
        <v>0</v>
      </c>
      <c r="L216" s="71">
        <f t="shared" si="111"/>
        <v>0</v>
      </c>
      <c r="M216" s="73">
        <v>3</v>
      </c>
      <c r="N216" s="71">
        <f t="shared" si="112"/>
        <v>1</v>
      </c>
      <c r="O216" s="93">
        <v>797</v>
      </c>
      <c r="P216" s="73">
        <v>66</v>
      </c>
      <c r="Q216" s="71">
        <f t="shared" si="113"/>
        <v>8.2810539523212046E-2</v>
      </c>
      <c r="R216" s="73">
        <v>731</v>
      </c>
      <c r="S216" s="71">
        <f t="shared" si="114"/>
        <v>0.91718946047678795</v>
      </c>
      <c r="T216" s="93">
        <v>648</v>
      </c>
      <c r="U216" s="73">
        <v>55</v>
      </c>
      <c r="V216" s="71">
        <f t="shared" si="115"/>
        <v>8.4876543209876545E-2</v>
      </c>
      <c r="W216" s="73">
        <v>593</v>
      </c>
      <c r="X216" s="71">
        <f t="shared" si="116"/>
        <v>0.91512345679012341</v>
      </c>
      <c r="Y216" s="93">
        <v>325</v>
      </c>
      <c r="Z216" s="73">
        <v>14</v>
      </c>
      <c r="AA216" s="71">
        <f t="shared" si="117"/>
        <v>4.3076923076923075E-2</v>
      </c>
      <c r="AB216" s="73">
        <v>311</v>
      </c>
      <c r="AC216" s="71">
        <f t="shared" si="118"/>
        <v>0.95692307692307688</v>
      </c>
      <c r="AD216" s="93">
        <v>137</v>
      </c>
      <c r="AE216" s="73">
        <v>4</v>
      </c>
      <c r="AF216" s="71">
        <f t="shared" si="119"/>
        <v>2.9197080291970802E-2</v>
      </c>
      <c r="AG216" s="73">
        <v>133</v>
      </c>
      <c r="AH216" s="71">
        <f t="shared" si="120"/>
        <v>0.97080291970802923</v>
      </c>
      <c r="AI216" s="93">
        <v>33</v>
      </c>
      <c r="AJ216" s="73">
        <v>1</v>
      </c>
      <c r="AK216" s="71">
        <f t="shared" si="121"/>
        <v>3.0303030303030304E-2</v>
      </c>
      <c r="AL216" s="73">
        <v>32</v>
      </c>
      <c r="AM216" s="71">
        <f t="shared" si="122"/>
        <v>0.96969696969696972</v>
      </c>
      <c r="AN216" s="93">
        <f t="shared" si="123"/>
        <v>1943</v>
      </c>
      <c r="AO216" s="73">
        <f t="shared" si="107"/>
        <v>140</v>
      </c>
      <c r="AP216" s="71">
        <f t="shared" si="124"/>
        <v>7.2053525476067942E-2</v>
      </c>
      <c r="AQ216" s="72">
        <f t="shared" si="108"/>
        <v>1803</v>
      </c>
      <c r="AR216" s="71">
        <f t="shared" si="125"/>
        <v>0.92794647452393209</v>
      </c>
      <c r="AS216" s="90"/>
      <c r="AT216" s="263">
        <v>71</v>
      </c>
      <c r="AU216" s="320" t="s">
        <v>49</v>
      </c>
      <c r="AV216" s="11" t="s">
        <v>134</v>
      </c>
      <c r="AW216" s="204">
        <v>1779</v>
      </c>
      <c r="AX216" s="38">
        <v>113</v>
      </c>
      <c r="AY216" s="84">
        <v>6.3518830803822368E-2</v>
      </c>
      <c r="AZ216" s="38">
        <v>1666</v>
      </c>
      <c r="BA216" s="84">
        <v>0.93648116919617763</v>
      </c>
    </row>
    <row r="217" spans="2:53" s="12" customFormat="1" ht="13.5" customHeight="1">
      <c r="B217" s="264"/>
      <c r="C217" s="321"/>
      <c r="D217" s="64" t="s">
        <v>135</v>
      </c>
      <c r="E217" s="94">
        <v>2</v>
      </c>
      <c r="F217" s="63">
        <v>0</v>
      </c>
      <c r="G217" s="61">
        <f t="shared" si="109"/>
        <v>0</v>
      </c>
      <c r="H217" s="63">
        <v>2</v>
      </c>
      <c r="I217" s="61">
        <f t="shared" si="110"/>
        <v>1</v>
      </c>
      <c r="J217" s="94">
        <v>1</v>
      </c>
      <c r="K217" s="63">
        <v>0</v>
      </c>
      <c r="L217" s="61">
        <f t="shared" si="111"/>
        <v>0</v>
      </c>
      <c r="M217" s="63">
        <v>1</v>
      </c>
      <c r="N217" s="61">
        <f t="shared" si="112"/>
        <v>1</v>
      </c>
      <c r="O217" s="94">
        <v>474</v>
      </c>
      <c r="P217" s="63">
        <v>4</v>
      </c>
      <c r="Q217" s="61">
        <f t="shared" si="113"/>
        <v>8.4388185654008432E-3</v>
      </c>
      <c r="R217" s="63">
        <v>470</v>
      </c>
      <c r="S217" s="61">
        <f t="shared" si="114"/>
        <v>0.99156118143459915</v>
      </c>
      <c r="T217" s="94">
        <v>463</v>
      </c>
      <c r="U217" s="63">
        <v>2</v>
      </c>
      <c r="V217" s="61">
        <f t="shared" si="115"/>
        <v>4.3196544276457886E-3</v>
      </c>
      <c r="W217" s="63">
        <v>461</v>
      </c>
      <c r="X217" s="61">
        <f t="shared" si="116"/>
        <v>0.99568034557235419</v>
      </c>
      <c r="Y217" s="94">
        <v>298</v>
      </c>
      <c r="Z217" s="63">
        <v>0</v>
      </c>
      <c r="AA217" s="61">
        <f t="shared" si="117"/>
        <v>0</v>
      </c>
      <c r="AB217" s="63">
        <v>298</v>
      </c>
      <c r="AC217" s="61">
        <f t="shared" si="118"/>
        <v>1</v>
      </c>
      <c r="AD217" s="94">
        <v>237</v>
      </c>
      <c r="AE217" s="63">
        <v>0</v>
      </c>
      <c r="AF217" s="61">
        <f t="shared" si="119"/>
        <v>0</v>
      </c>
      <c r="AG217" s="63">
        <v>237</v>
      </c>
      <c r="AH217" s="61">
        <f t="shared" si="120"/>
        <v>1</v>
      </c>
      <c r="AI217" s="94">
        <v>89</v>
      </c>
      <c r="AJ217" s="63">
        <v>1</v>
      </c>
      <c r="AK217" s="61">
        <f t="shared" si="121"/>
        <v>1.1235955056179775E-2</v>
      </c>
      <c r="AL217" s="63">
        <v>88</v>
      </c>
      <c r="AM217" s="61">
        <f t="shared" si="122"/>
        <v>0.9887640449438202</v>
      </c>
      <c r="AN217" s="94">
        <f t="shared" si="123"/>
        <v>1564</v>
      </c>
      <c r="AO217" s="63">
        <f t="shared" si="107"/>
        <v>7</v>
      </c>
      <c r="AP217" s="61">
        <f t="shared" si="124"/>
        <v>4.475703324808184E-3</v>
      </c>
      <c r="AQ217" s="62">
        <f t="shared" si="108"/>
        <v>1557</v>
      </c>
      <c r="AR217" s="61">
        <f t="shared" si="125"/>
        <v>0.99552429667519182</v>
      </c>
      <c r="AS217" s="90"/>
      <c r="AT217" s="264"/>
      <c r="AU217" s="321"/>
      <c r="AV217" s="11" t="s">
        <v>135</v>
      </c>
      <c r="AW217" s="204">
        <v>1544</v>
      </c>
      <c r="AX217" s="38">
        <v>8</v>
      </c>
      <c r="AY217" s="84">
        <v>5.1813471502590676E-3</v>
      </c>
      <c r="AZ217" s="38">
        <v>1536</v>
      </c>
      <c r="BA217" s="84">
        <v>0.99481865284974091</v>
      </c>
    </row>
    <row r="218" spans="2:53" s="12" customFormat="1" ht="13.5" customHeight="1">
      <c r="B218" s="265"/>
      <c r="C218" s="322"/>
      <c r="D218" s="70" t="s">
        <v>67</v>
      </c>
      <c r="E218" s="95">
        <v>2</v>
      </c>
      <c r="F218" s="69">
        <v>0</v>
      </c>
      <c r="G218" s="13">
        <f t="shared" si="109"/>
        <v>0</v>
      </c>
      <c r="H218" s="69">
        <v>2</v>
      </c>
      <c r="I218" s="13">
        <f t="shared" si="110"/>
        <v>1</v>
      </c>
      <c r="J218" s="95">
        <v>4</v>
      </c>
      <c r="K218" s="69">
        <v>0</v>
      </c>
      <c r="L218" s="13">
        <f t="shared" si="111"/>
        <v>0</v>
      </c>
      <c r="M218" s="69">
        <v>4</v>
      </c>
      <c r="N218" s="13">
        <f t="shared" si="112"/>
        <v>1</v>
      </c>
      <c r="O218" s="95">
        <v>1271</v>
      </c>
      <c r="P218" s="69">
        <v>70</v>
      </c>
      <c r="Q218" s="13">
        <f t="shared" si="113"/>
        <v>5.5074744295830057E-2</v>
      </c>
      <c r="R218" s="69">
        <v>1201</v>
      </c>
      <c r="S218" s="13">
        <f t="shared" si="114"/>
        <v>0.94492525570416996</v>
      </c>
      <c r="T218" s="95">
        <v>1111</v>
      </c>
      <c r="U218" s="69">
        <v>57</v>
      </c>
      <c r="V218" s="13">
        <f t="shared" si="115"/>
        <v>5.1305130513051307E-2</v>
      </c>
      <c r="W218" s="69">
        <v>1054</v>
      </c>
      <c r="X218" s="13">
        <f t="shared" si="116"/>
        <v>0.9486948694869487</v>
      </c>
      <c r="Y218" s="95">
        <v>623</v>
      </c>
      <c r="Z218" s="69">
        <v>14</v>
      </c>
      <c r="AA218" s="13">
        <f t="shared" si="117"/>
        <v>2.247191011235955E-2</v>
      </c>
      <c r="AB218" s="69">
        <v>609</v>
      </c>
      <c r="AC218" s="13">
        <f t="shared" si="118"/>
        <v>0.97752808988764039</v>
      </c>
      <c r="AD218" s="95">
        <v>374</v>
      </c>
      <c r="AE218" s="69">
        <v>4</v>
      </c>
      <c r="AF218" s="13">
        <f t="shared" si="119"/>
        <v>1.06951871657754E-2</v>
      </c>
      <c r="AG218" s="69">
        <v>370</v>
      </c>
      <c r="AH218" s="13">
        <f t="shared" si="120"/>
        <v>0.98930481283422456</v>
      </c>
      <c r="AI218" s="95">
        <v>122</v>
      </c>
      <c r="AJ218" s="69">
        <v>2</v>
      </c>
      <c r="AK218" s="13">
        <f t="shared" si="121"/>
        <v>1.6393442622950821E-2</v>
      </c>
      <c r="AL218" s="69">
        <v>120</v>
      </c>
      <c r="AM218" s="13">
        <f t="shared" si="122"/>
        <v>0.98360655737704916</v>
      </c>
      <c r="AN218" s="95">
        <f t="shared" si="123"/>
        <v>3507</v>
      </c>
      <c r="AO218" s="69">
        <f t="shared" si="107"/>
        <v>147</v>
      </c>
      <c r="AP218" s="13">
        <f t="shared" si="124"/>
        <v>4.1916167664670656E-2</v>
      </c>
      <c r="AQ218" s="33">
        <f t="shared" si="108"/>
        <v>3360</v>
      </c>
      <c r="AR218" s="13">
        <f t="shared" si="125"/>
        <v>0.95808383233532934</v>
      </c>
      <c r="AS218" s="90"/>
      <c r="AT218" s="265"/>
      <c r="AU218" s="322"/>
      <c r="AV218" s="147" t="s">
        <v>67</v>
      </c>
      <c r="AW218" s="204">
        <v>3323</v>
      </c>
      <c r="AX218" s="38">
        <v>121</v>
      </c>
      <c r="AY218" s="84">
        <v>3.6412879927776108E-2</v>
      </c>
      <c r="AZ218" s="38">
        <v>3202</v>
      </c>
      <c r="BA218" s="84">
        <v>0.96358712007222391</v>
      </c>
    </row>
    <row r="219" spans="2:53" s="12" customFormat="1" ht="13.5" customHeight="1">
      <c r="B219" s="263">
        <v>72</v>
      </c>
      <c r="C219" s="320" t="s">
        <v>27</v>
      </c>
      <c r="D219" s="74" t="s">
        <v>134</v>
      </c>
      <c r="E219" s="93">
        <v>2</v>
      </c>
      <c r="F219" s="73">
        <v>0</v>
      </c>
      <c r="G219" s="71">
        <f t="shared" si="109"/>
        <v>0</v>
      </c>
      <c r="H219" s="73">
        <v>2</v>
      </c>
      <c r="I219" s="71">
        <f t="shared" si="110"/>
        <v>1</v>
      </c>
      <c r="J219" s="93">
        <v>7</v>
      </c>
      <c r="K219" s="73">
        <v>0</v>
      </c>
      <c r="L219" s="71">
        <f t="shared" si="111"/>
        <v>0</v>
      </c>
      <c r="M219" s="73">
        <v>7</v>
      </c>
      <c r="N219" s="71">
        <f t="shared" si="112"/>
        <v>1</v>
      </c>
      <c r="O219" s="93">
        <v>530</v>
      </c>
      <c r="P219" s="73">
        <v>92</v>
      </c>
      <c r="Q219" s="71">
        <f t="shared" si="113"/>
        <v>0.17358490566037735</v>
      </c>
      <c r="R219" s="73">
        <v>438</v>
      </c>
      <c r="S219" s="71">
        <f t="shared" si="114"/>
        <v>0.82641509433962268</v>
      </c>
      <c r="T219" s="93">
        <v>437</v>
      </c>
      <c r="U219" s="73">
        <v>63</v>
      </c>
      <c r="V219" s="71">
        <f t="shared" si="115"/>
        <v>0.14416475972540047</v>
      </c>
      <c r="W219" s="73">
        <v>374</v>
      </c>
      <c r="X219" s="71">
        <f t="shared" si="116"/>
        <v>0.85583524027459956</v>
      </c>
      <c r="Y219" s="93">
        <v>204</v>
      </c>
      <c r="Z219" s="73">
        <v>23</v>
      </c>
      <c r="AA219" s="71">
        <f t="shared" si="117"/>
        <v>0.11274509803921569</v>
      </c>
      <c r="AB219" s="73">
        <v>181</v>
      </c>
      <c r="AC219" s="71">
        <f t="shared" si="118"/>
        <v>0.88725490196078427</v>
      </c>
      <c r="AD219" s="93">
        <v>107</v>
      </c>
      <c r="AE219" s="73">
        <v>7</v>
      </c>
      <c r="AF219" s="71">
        <f t="shared" si="119"/>
        <v>6.5420560747663545E-2</v>
      </c>
      <c r="AG219" s="73">
        <v>100</v>
      </c>
      <c r="AH219" s="71">
        <f t="shared" si="120"/>
        <v>0.93457943925233644</v>
      </c>
      <c r="AI219" s="93">
        <v>33</v>
      </c>
      <c r="AJ219" s="73">
        <v>1</v>
      </c>
      <c r="AK219" s="71">
        <f t="shared" si="121"/>
        <v>3.0303030303030304E-2</v>
      </c>
      <c r="AL219" s="73">
        <v>32</v>
      </c>
      <c r="AM219" s="71">
        <f t="shared" si="122"/>
        <v>0.96969696969696972</v>
      </c>
      <c r="AN219" s="93">
        <f t="shared" si="123"/>
        <v>1320</v>
      </c>
      <c r="AO219" s="73">
        <f t="shared" si="107"/>
        <v>186</v>
      </c>
      <c r="AP219" s="71">
        <f t="shared" si="124"/>
        <v>0.1409090909090909</v>
      </c>
      <c r="AQ219" s="72">
        <f t="shared" si="108"/>
        <v>1134</v>
      </c>
      <c r="AR219" s="71">
        <f t="shared" si="125"/>
        <v>0.85909090909090913</v>
      </c>
      <c r="AS219" s="90"/>
      <c r="AT219" s="263">
        <v>72</v>
      </c>
      <c r="AU219" s="320" t="s">
        <v>27</v>
      </c>
      <c r="AV219" s="11" t="s">
        <v>134</v>
      </c>
      <c r="AW219" s="204">
        <v>1193</v>
      </c>
      <c r="AX219" s="38">
        <v>146</v>
      </c>
      <c r="AY219" s="84">
        <v>0.12238055322715842</v>
      </c>
      <c r="AZ219" s="38">
        <v>1047</v>
      </c>
      <c r="BA219" s="84">
        <v>0.87761944677284154</v>
      </c>
    </row>
    <row r="220" spans="2:53" s="12" customFormat="1" ht="13.5" customHeight="1">
      <c r="B220" s="264"/>
      <c r="C220" s="321"/>
      <c r="D220" s="64" t="s">
        <v>135</v>
      </c>
      <c r="E220" s="94">
        <v>0</v>
      </c>
      <c r="F220" s="63">
        <v>0</v>
      </c>
      <c r="G220" s="61" t="str">
        <f t="shared" si="109"/>
        <v>-</v>
      </c>
      <c r="H220" s="63">
        <v>0</v>
      </c>
      <c r="I220" s="61" t="str">
        <f t="shared" si="110"/>
        <v>-</v>
      </c>
      <c r="J220" s="94">
        <v>4</v>
      </c>
      <c r="K220" s="63">
        <v>0</v>
      </c>
      <c r="L220" s="61">
        <f t="shared" si="111"/>
        <v>0</v>
      </c>
      <c r="M220" s="63">
        <v>4</v>
      </c>
      <c r="N220" s="61">
        <f t="shared" si="112"/>
        <v>1</v>
      </c>
      <c r="O220" s="94">
        <v>387</v>
      </c>
      <c r="P220" s="63">
        <v>2</v>
      </c>
      <c r="Q220" s="61">
        <f t="shared" si="113"/>
        <v>5.1679586563307496E-3</v>
      </c>
      <c r="R220" s="63">
        <v>385</v>
      </c>
      <c r="S220" s="61">
        <f t="shared" si="114"/>
        <v>0.9948320413436692</v>
      </c>
      <c r="T220" s="94">
        <v>243</v>
      </c>
      <c r="U220" s="63">
        <v>1</v>
      </c>
      <c r="V220" s="61">
        <f t="shared" si="115"/>
        <v>4.11522633744856E-3</v>
      </c>
      <c r="W220" s="63">
        <v>242</v>
      </c>
      <c r="X220" s="61">
        <f t="shared" si="116"/>
        <v>0.99588477366255146</v>
      </c>
      <c r="Y220" s="94">
        <v>170</v>
      </c>
      <c r="Z220" s="63">
        <v>1</v>
      </c>
      <c r="AA220" s="61">
        <f t="shared" si="117"/>
        <v>5.8823529411764705E-3</v>
      </c>
      <c r="AB220" s="63">
        <v>169</v>
      </c>
      <c r="AC220" s="61">
        <f t="shared" si="118"/>
        <v>0.99411764705882355</v>
      </c>
      <c r="AD220" s="94">
        <v>114</v>
      </c>
      <c r="AE220" s="63">
        <v>1</v>
      </c>
      <c r="AF220" s="61">
        <f t="shared" si="119"/>
        <v>8.771929824561403E-3</v>
      </c>
      <c r="AG220" s="63">
        <v>113</v>
      </c>
      <c r="AH220" s="61">
        <f t="shared" si="120"/>
        <v>0.99122807017543857</v>
      </c>
      <c r="AI220" s="94">
        <v>47</v>
      </c>
      <c r="AJ220" s="63">
        <v>0</v>
      </c>
      <c r="AK220" s="61">
        <f t="shared" si="121"/>
        <v>0</v>
      </c>
      <c r="AL220" s="63">
        <v>47</v>
      </c>
      <c r="AM220" s="61">
        <f t="shared" si="122"/>
        <v>1</v>
      </c>
      <c r="AN220" s="94">
        <f t="shared" si="123"/>
        <v>965</v>
      </c>
      <c r="AO220" s="63">
        <f t="shared" si="107"/>
        <v>5</v>
      </c>
      <c r="AP220" s="61">
        <f t="shared" si="124"/>
        <v>5.1813471502590676E-3</v>
      </c>
      <c r="AQ220" s="62">
        <f t="shared" si="108"/>
        <v>960</v>
      </c>
      <c r="AR220" s="61">
        <f t="shared" si="125"/>
        <v>0.99481865284974091</v>
      </c>
      <c r="AS220" s="90"/>
      <c r="AT220" s="264"/>
      <c r="AU220" s="321"/>
      <c r="AV220" s="11" t="s">
        <v>135</v>
      </c>
      <c r="AW220" s="204">
        <v>934</v>
      </c>
      <c r="AX220" s="38">
        <v>6</v>
      </c>
      <c r="AY220" s="84">
        <v>6.4239828693790149E-3</v>
      </c>
      <c r="AZ220" s="38">
        <v>928</v>
      </c>
      <c r="BA220" s="84">
        <v>0.99357601713062094</v>
      </c>
    </row>
    <row r="221" spans="2:53" s="12" customFormat="1" ht="13.5" customHeight="1">
      <c r="B221" s="265"/>
      <c r="C221" s="322"/>
      <c r="D221" s="70" t="s">
        <v>67</v>
      </c>
      <c r="E221" s="95">
        <v>2</v>
      </c>
      <c r="F221" s="69">
        <v>0</v>
      </c>
      <c r="G221" s="13">
        <f t="shared" si="109"/>
        <v>0</v>
      </c>
      <c r="H221" s="69">
        <v>2</v>
      </c>
      <c r="I221" s="13">
        <f t="shared" si="110"/>
        <v>1</v>
      </c>
      <c r="J221" s="95">
        <v>11</v>
      </c>
      <c r="K221" s="69">
        <v>0</v>
      </c>
      <c r="L221" s="13">
        <f t="shared" si="111"/>
        <v>0</v>
      </c>
      <c r="M221" s="69">
        <v>11</v>
      </c>
      <c r="N221" s="13">
        <f t="shared" si="112"/>
        <v>1</v>
      </c>
      <c r="O221" s="95">
        <v>917</v>
      </c>
      <c r="P221" s="69">
        <v>94</v>
      </c>
      <c r="Q221" s="13">
        <f t="shared" si="113"/>
        <v>0.1025081788440567</v>
      </c>
      <c r="R221" s="69">
        <v>823</v>
      </c>
      <c r="S221" s="13">
        <f t="shared" si="114"/>
        <v>0.89749182115594328</v>
      </c>
      <c r="T221" s="95">
        <v>680</v>
      </c>
      <c r="U221" s="69">
        <v>64</v>
      </c>
      <c r="V221" s="13">
        <f t="shared" si="115"/>
        <v>9.4117647058823528E-2</v>
      </c>
      <c r="W221" s="69">
        <v>616</v>
      </c>
      <c r="X221" s="13">
        <f t="shared" si="116"/>
        <v>0.90588235294117647</v>
      </c>
      <c r="Y221" s="95">
        <v>374</v>
      </c>
      <c r="Z221" s="69">
        <v>24</v>
      </c>
      <c r="AA221" s="13">
        <f t="shared" si="117"/>
        <v>6.4171122994652413E-2</v>
      </c>
      <c r="AB221" s="69">
        <v>350</v>
      </c>
      <c r="AC221" s="13">
        <f t="shared" si="118"/>
        <v>0.93582887700534756</v>
      </c>
      <c r="AD221" s="95">
        <v>221</v>
      </c>
      <c r="AE221" s="69">
        <v>8</v>
      </c>
      <c r="AF221" s="13">
        <f t="shared" si="119"/>
        <v>3.6199095022624438E-2</v>
      </c>
      <c r="AG221" s="69">
        <v>213</v>
      </c>
      <c r="AH221" s="13">
        <f t="shared" si="120"/>
        <v>0.96380090497737558</v>
      </c>
      <c r="AI221" s="95">
        <v>80</v>
      </c>
      <c r="AJ221" s="69">
        <v>1</v>
      </c>
      <c r="AK221" s="13">
        <f t="shared" si="121"/>
        <v>1.2500000000000001E-2</v>
      </c>
      <c r="AL221" s="69">
        <v>79</v>
      </c>
      <c r="AM221" s="13">
        <f t="shared" si="122"/>
        <v>0.98750000000000004</v>
      </c>
      <c r="AN221" s="95">
        <f t="shared" si="123"/>
        <v>2285</v>
      </c>
      <c r="AO221" s="69">
        <f t="shared" si="107"/>
        <v>191</v>
      </c>
      <c r="AP221" s="13">
        <f t="shared" si="124"/>
        <v>8.3588621444201316E-2</v>
      </c>
      <c r="AQ221" s="33">
        <f t="shared" si="108"/>
        <v>2094</v>
      </c>
      <c r="AR221" s="13">
        <f t="shared" si="125"/>
        <v>0.91641137855579868</v>
      </c>
      <c r="AS221" s="90"/>
      <c r="AT221" s="265"/>
      <c r="AU221" s="322"/>
      <c r="AV221" s="147" t="s">
        <v>67</v>
      </c>
      <c r="AW221" s="204">
        <v>2127</v>
      </c>
      <c r="AX221" s="38">
        <v>152</v>
      </c>
      <c r="AY221" s="84">
        <v>7.1462153267512929E-2</v>
      </c>
      <c r="AZ221" s="38">
        <v>1975</v>
      </c>
      <c r="BA221" s="84">
        <v>0.92853784673248707</v>
      </c>
    </row>
    <row r="222" spans="2:53" s="12" customFormat="1" ht="13.5" customHeight="1">
      <c r="B222" s="263">
        <v>73</v>
      </c>
      <c r="C222" s="320" t="s">
        <v>28</v>
      </c>
      <c r="D222" s="74" t="s">
        <v>134</v>
      </c>
      <c r="E222" s="93">
        <v>1</v>
      </c>
      <c r="F222" s="73">
        <v>1</v>
      </c>
      <c r="G222" s="71">
        <f t="shared" si="109"/>
        <v>1</v>
      </c>
      <c r="H222" s="73">
        <v>0</v>
      </c>
      <c r="I222" s="71">
        <f t="shared" si="110"/>
        <v>0</v>
      </c>
      <c r="J222" s="93">
        <v>4</v>
      </c>
      <c r="K222" s="73">
        <v>0</v>
      </c>
      <c r="L222" s="71">
        <f t="shared" si="111"/>
        <v>0</v>
      </c>
      <c r="M222" s="73">
        <v>4</v>
      </c>
      <c r="N222" s="71">
        <f t="shared" si="112"/>
        <v>1</v>
      </c>
      <c r="O222" s="93">
        <v>654</v>
      </c>
      <c r="P222" s="73">
        <v>119</v>
      </c>
      <c r="Q222" s="71">
        <f t="shared" si="113"/>
        <v>0.18195718654434251</v>
      </c>
      <c r="R222" s="73">
        <v>535</v>
      </c>
      <c r="S222" s="71">
        <f t="shared" si="114"/>
        <v>0.81804281345565755</v>
      </c>
      <c r="T222" s="93">
        <v>624</v>
      </c>
      <c r="U222" s="73">
        <v>92</v>
      </c>
      <c r="V222" s="71">
        <f t="shared" si="115"/>
        <v>0.14743589743589744</v>
      </c>
      <c r="W222" s="73">
        <v>532</v>
      </c>
      <c r="X222" s="71">
        <f t="shared" si="116"/>
        <v>0.85256410256410253</v>
      </c>
      <c r="Y222" s="93">
        <v>354</v>
      </c>
      <c r="Z222" s="73">
        <v>45</v>
      </c>
      <c r="AA222" s="71">
        <f t="shared" si="117"/>
        <v>0.1271186440677966</v>
      </c>
      <c r="AB222" s="73">
        <v>309</v>
      </c>
      <c r="AC222" s="71">
        <f t="shared" si="118"/>
        <v>0.8728813559322034</v>
      </c>
      <c r="AD222" s="93">
        <v>156</v>
      </c>
      <c r="AE222" s="73">
        <v>20</v>
      </c>
      <c r="AF222" s="71">
        <f t="shared" si="119"/>
        <v>0.12820512820512819</v>
      </c>
      <c r="AG222" s="73">
        <v>136</v>
      </c>
      <c r="AH222" s="71">
        <f t="shared" si="120"/>
        <v>0.87179487179487181</v>
      </c>
      <c r="AI222" s="93">
        <v>49</v>
      </c>
      <c r="AJ222" s="73">
        <v>2</v>
      </c>
      <c r="AK222" s="71">
        <f t="shared" si="121"/>
        <v>4.0816326530612242E-2</v>
      </c>
      <c r="AL222" s="73">
        <v>47</v>
      </c>
      <c r="AM222" s="71">
        <f t="shared" si="122"/>
        <v>0.95918367346938771</v>
      </c>
      <c r="AN222" s="93">
        <f t="shared" si="123"/>
        <v>1842</v>
      </c>
      <c r="AO222" s="73">
        <f t="shared" ref="AO222:AO230" si="126">SUM(F222,K222,P222,U222,Z222,AE222,AJ222)</f>
        <v>279</v>
      </c>
      <c r="AP222" s="71">
        <f t="shared" si="124"/>
        <v>0.15146579804560262</v>
      </c>
      <c r="AQ222" s="72">
        <f t="shared" ref="AQ222:AQ230" si="127">SUM(H222,M222,R222,W222,AB222,AG222,AL222)</f>
        <v>1563</v>
      </c>
      <c r="AR222" s="71">
        <f t="shared" si="125"/>
        <v>0.84853420195439744</v>
      </c>
      <c r="AS222" s="90"/>
      <c r="AT222" s="263">
        <v>73</v>
      </c>
      <c r="AU222" s="320" t="s">
        <v>28</v>
      </c>
      <c r="AV222" s="11" t="s">
        <v>134</v>
      </c>
      <c r="AW222" s="204">
        <v>1681</v>
      </c>
      <c r="AX222" s="38">
        <v>271</v>
      </c>
      <c r="AY222" s="84">
        <v>0.16121356335514575</v>
      </c>
      <c r="AZ222" s="38">
        <v>1410</v>
      </c>
      <c r="BA222" s="84">
        <v>0.83878643664485431</v>
      </c>
    </row>
    <row r="223" spans="2:53" s="12" customFormat="1" ht="13.5" customHeight="1">
      <c r="B223" s="264"/>
      <c r="C223" s="321"/>
      <c r="D223" s="64" t="s">
        <v>135</v>
      </c>
      <c r="E223" s="94">
        <v>0</v>
      </c>
      <c r="F223" s="63">
        <v>0</v>
      </c>
      <c r="G223" s="61" t="str">
        <f t="shared" si="109"/>
        <v>-</v>
      </c>
      <c r="H223" s="63">
        <v>0</v>
      </c>
      <c r="I223" s="61" t="str">
        <f t="shared" si="110"/>
        <v>-</v>
      </c>
      <c r="J223" s="94">
        <v>0</v>
      </c>
      <c r="K223" s="63">
        <v>0</v>
      </c>
      <c r="L223" s="61" t="str">
        <f t="shared" si="111"/>
        <v>-</v>
      </c>
      <c r="M223" s="63">
        <v>0</v>
      </c>
      <c r="N223" s="61" t="str">
        <f t="shared" si="112"/>
        <v>-</v>
      </c>
      <c r="O223" s="94">
        <v>405</v>
      </c>
      <c r="P223" s="63">
        <v>5</v>
      </c>
      <c r="Q223" s="61">
        <f t="shared" si="113"/>
        <v>1.2345679012345678E-2</v>
      </c>
      <c r="R223" s="63">
        <v>400</v>
      </c>
      <c r="S223" s="61">
        <f t="shared" si="114"/>
        <v>0.98765432098765427</v>
      </c>
      <c r="T223" s="94">
        <v>306</v>
      </c>
      <c r="U223" s="63">
        <v>3</v>
      </c>
      <c r="V223" s="61">
        <f t="shared" si="115"/>
        <v>9.8039215686274508E-3</v>
      </c>
      <c r="W223" s="63">
        <v>303</v>
      </c>
      <c r="X223" s="61">
        <f t="shared" si="116"/>
        <v>0.99019607843137258</v>
      </c>
      <c r="Y223" s="94">
        <v>249</v>
      </c>
      <c r="Z223" s="63">
        <v>1</v>
      </c>
      <c r="AA223" s="61">
        <f t="shared" si="117"/>
        <v>4.0160642570281121E-3</v>
      </c>
      <c r="AB223" s="63">
        <v>248</v>
      </c>
      <c r="AC223" s="61">
        <f t="shared" si="118"/>
        <v>0.99598393574297184</v>
      </c>
      <c r="AD223" s="94">
        <v>138</v>
      </c>
      <c r="AE223" s="63">
        <v>0</v>
      </c>
      <c r="AF223" s="61">
        <f t="shared" si="119"/>
        <v>0</v>
      </c>
      <c r="AG223" s="63">
        <v>138</v>
      </c>
      <c r="AH223" s="61">
        <f t="shared" si="120"/>
        <v>1</v>
      </c>
      <c r="AI223" s="94">
        <v>53</v>
      </c>
      <c r="AJ223" s="63">
        <v>0</v>
      </c>
      <c r="AK223" s="61">
        <f t="shared" si="121"/>
        <v>0</v>
      </c>
      <c r="AL223" s="63">
        <v>53</v>
      </c>
      <c r="AM223" s="61">
        <f t="shared" si="122"/>
        <v>1</v>
      </c>
      <c r="AN223" s="94">
        <f t="shared" si="123"/>
        <v>1151</v>
      </c>
      <c r="AO223" s="63">
        <f t="shared" si="126"/>
        <v>9</v>
      </c>
      <c r="AP223" s="61">
        <f t="shared" si="124"/>
        <v>7.819287576020852E-3</v>
      </c>
      <c r="AQ223" s="62">
        <f t="shared" si="127"/>
        <v>1142</v>
      </c>
      <c r="AR223" s="61">
        <f t="shared" si="125"/>
        <v>0.99218071242397909</v>
      </c>
      <c r="AS223" s="90"/>
      <c r="AT223" s="264"/>
      <c r="AU223" s="321"/>
      <c r="AV223" s="11" t="s">
        <v>135</v>
      </c>
      <c r="AW223" s="204">
        <v>1148</v>
      </c>
      <c r="AX223" s="38">
        <v>12</v>
      </c>
      <c r="AY223" s="84">
        <v>1.0452961672473868E-2</v>
      </c>
      <c r="AZ223" s="38">
        <v>1136</v>
      </c>
      <c r="BA223" s="84">
        <v>0.98954703832752611</v>
      </c>
    </row>
    <row r="224" spans="2:53" s="12" customFormat="1" ht="13.5" customHeight="1">
      <c r="B224" s="265"/>
      <c r="C224" s="322"/>
      <c r="D224" s="70" t="s">
        <v>67</v>
      </c>
      <c r="E224" s="95">
        <v>1</v>
      </c>
      <c r="F224" s="69">
        <v>1</v>
      </c>
      <c r="G224" s="13">
        <f t="shared" si="109"/>
        <v>1</v>
      </c>
      <c r="H224" s="69">
        <v>0</v>
      </c>
      <c r="I224" s="13">
        <f t="shared" si="110"/>
        <v>0</v>
      </c>
      <c r="J224" s="95">
        <v>4</v>
      </c>
      <c r="K224" s="69">
        <v>0</v>
      </c>
      <c r="L224" s="13">
        <f t="shared" si="111"/>
        <v>0</v>
      </c>
      <c r="M224" s="69">
        <v>4</v>
      </c>
      <c r="N224" s="13">
        <f t="shared" si="112"/>
        <v>1</v>
      </c>
      <c r="O224" s="95">
        <v>1059</v>
      </c>
      <c r="P224" s="69">
        <v>124</v>
      </c>
      <c r="Q224" s="13">
        <f t="shared" si="113"/>
        <v>0.11709159584513693</v>
      </c>
      <c r="R224" s="69">
        <v>935</v>
      </c>
      <c r="S224" s="13">
        <f t="shared" si="114"/>
        <v>0.88290840415486305</v>
      </c>
      <c r="T224" s="95">
        <v>930</v>
      </c>
      <c r="U224" s="69">
        <v>95</v>
      </c>
      <c r="V224" s="13">
        <f t="shared" si="115"/>
        <v>0.10215053763440861</v>
      </c>
      <c r="W224" s="69">
        <v>835</v>
      </c>
      <c r="X224" s="13">
        <f t="shared" si="116"/>
        <v>0.89784946236559138</v>
      </c>
      <c r="Y224" s="95">
        <v>603</v>
      </c>
      <c r="Z224" s="69">
        <v>46</v>
      </c>
      <c r="AA224" s="13">
        <f t="shared" si="117"/>
        <v>7.6285240464344942E-2</v>
      </c>
      <c r="AB224" s="69">
        <v>557</v>
      </c>
      <c r="AC224" s="13">
        <f t="shared" si="118"/>
        <v>0.92371475953565507</v>
      </c>
      <c r="AD224" s="95">
        <v>294</v>
      </c>
      <c r="AE224" s="69">
        <v>20</v>
      </c>
      <c r="AF224" s="13">
        <f t="shared" si="119"/>
        <v>6.8027210884353748E-2</v>
      </c>
      <c r="AG224" s="69">
        <v>274</v>
      </c>
      <c r="AH224" s="13">
        <f t="shared" si="120"/>
        <v>0.93197278911564629</v>
      </c>
      <c r="AI224" s="95">
        <v>102</v>
      </c>
      <c r="AJ224" s="69">
        <v>2</v>
      </c>
      <c r="AK224" s="13">
        <f t="shared" si="121"/>
        <v>1.9607843137254902E-2</v>
      </c>
      <c r="AL224" s="69">
        <v>100</v>
      </c>
      <c r="AM224" s="13">
        <f t="shared" si="122"/>
        <v>0.98039215686274506</v>
      </c>
      <c r="AN224" s="95">
        <f t="shared" si="123"/>
        <v>2993</v>
      </c>
      <c r="AO224" s="69">
        <f t="shared" si="126"/>
        <v>288</v>
      </c>
      <c r="AP224" s="13">
        <f t="shared" si="124"/>
        <v>9.6224523889074501E-2</v>
      </c>
      <c r="AQ224" s="33">
        <f t="shared" si="127"/>
        <v>2705</v>
      </c>
      <c r="AR224" s="13">
        <f t="shared" si="125"/>
        <v>0.90377547611092546</v>
      </c>
      <c r="AS224" s="90"/>
      <c r="AT224" s="265"/>
      <c r="AU224" s="322"/>
      <c r="AV224" s="147" t="s">
        <v>67</v>
      </c>
      <c r="AW224" s="204">
        <v>2829</v>
      </c>
      <c r="AX224" s="38">
        <v>283</v>
      </c>
      <c r="AY224" s="84">
        <v>0.10003534817956876</v>
      </c>
      <c r="AZ224" s="38">
        <v>2546</v>
      </c>
      <c r="BA224" s="84">
        <v>0.89996465182043128</v>
      </c>
    </row>
    <row r="225" spans="2:92" s="12" customFormat="1" ht="13.5" customHeight="1">
      <c r="B225" s="263">
        <v>74</v>
      </c>
      <c r="C225" s="320" t="s">
        <v>29</v>
      </c>
      <c r="D225" s="74" t="s">
        <v>134</v>
      </c>
      <c r="E225" s="93">
        <v>0</v>
      </c>
      <c r="F225" s="73">
        <v>0</v>
      </c>
      <c r="G225" s="71" t="str">
        <f t="shared" si="109"/>
        <v>-</v>
      </c>
      <c r="H225" s="73">
        <v>0</v>
      </c>
      <c r="I225" s="71" t="str">
        <f t="shared" si="110"/>
        <v>-</v>
      </c>
      <c r="J225" s="93">
        <v>2</v>
      </c>
      <c r="K225" s="73">
        <v>0</v>
      </c>
      <c r="L225" s="71">
        <f t="shared" si="111"/>
        <v>0</v>
      </c>
      <c r="M225" s="73">
        <v>2</v>
      </c>
      <c r="N225" s="71">
        <f t="shared" si="112"/>
        <v>1</v>
      </c>
      <c r="O225" s="93">
        <v>359</v>
      </c>
      <c r="P225" s="73">
        <v>76</v>
      </c>
      <c r="Q225" s="71">
        <f t="shared" si="113"/>
        <v>0.2116991643454039</v>
      </c>
      <c r="R225" s="73">
        <v>283</v>
      </c>
      <c r="S225" s="71">
        <f t="shared" si="114"/>
        <v>0.78830083565459608</v>
      </c>
      <c r="T225" s="93">
        <v>229</v>
      </c>
      <c r="U225" s="73">
        <v>47</v>
      </c>
      <c r="V225" s="71">
        <f t="shared" si="115"/>
        <v>0.20524017467248909</v>
      </c>
      <c r="W225" s="73">
        <v>182</v>
      </c>
      <c r="X225" s="71">
        <f t="shared" si="116"/>
        <v>0.79475982532751088</v>
      </c>
      <c r="Y225" s="93">
        <v>107</v>
      </c>
      <c r="Z225" s="73">
        <v>21</v>
      </c>
      <c r="AA225" s="71">
        <f t="shared" si="117"/>
        <v>0.19626168224299065</v>
      </c>
      <c r="AB225" s="73">
        <v>86</v>
      </c>
      <c r="AC225" s="71">
        <f t="shared" si="118"/>
        <v>0.80373831775700932</v>
      </c>
      <c r="AD225" s="93">
        <v>37</v>
      </c>
      <c r="AE225" s="73">
        <v>3</v>
      </c>
      <c r="AF225" s="71">
        <f t="shared" si="119"/>
        <v>8.1081081081081086E-2</v>
      </c>
      <c r="AG225" s="73">
        <v>34</v>
      </c>
      <c r="AH225" s="71">
        <f t="shared" si="120"/>
        <v>0.91891891891891897</v>
      </c>
      <c r="AI225" s="93">
        <v>16</v>
      </c>
      <c r="AJ225" s="73">
        <v>0</v>
      </c>
      <c r="AK225" s="71">
        <f t="shared" si="121"/>
        <v>0</v>
      </c>
      <c r="AL225" s="73">
        <v>16</v>
      </c>
      <c r="AM225" s="71">
        <f t="shared" si="122"/>
        <v>1</v>
      </c>
      <c r="AN225" s="93">
        <f t="shared" si="123"/>
        <v>750</v>
      </c>
      <c r="AO225" s="73">
        <f t="shared" si="126"/>
        <v>147</v>
      </c>
      <c r="AP225" s="71">
        <f t="shared" si="124"/>
        <v>0.19600000000000001</v>
      </c>
      <c r="AQ225" s="72">
        <f t="shared" si="127"/>
        <v>603</v>
      </c>
      <c r="AR225" s="71">
        <f t="shared" si="125"/>
        <v>0.80400000000000005</v>
      </c>
      <c r="AS225" s="90"/>
      <c r="AT225" s="263">
        <v>74</v>
      </c>
      <c r="AU225" s="320" t="s">
        <v>29</v>
      </c>
      <c r="AV225" s="11" t="s">
        <v>134</v>
      </c>
      <c r="AW225" s="204">
        <v>692</v>
      </c>
      <c r="AX225" s="38">
        <v>140</v>
      </c>
      <c r="AY225" s="84">
        <v>0.20231213872832371</v>
      </c>
      <c r="AZ225" s="38">
        <v>552</v>
      </c>
      <c r="BA225" s="84">
        <v>0.79768786127167635</v>
      </c>
    </row>
    <row r="226" spans="2:92" s="12" customFormat="1" ht="13.5" customHeight="1">
      <c r="B226" s="264"/>
      <c r="C226" s="321"/>
      <c r="D226" s="64" t="s">
        <v>135</v>
      </c>
      <c r="E226" s="94">
        <v>1</v>
      </c>
      <c r="F226" s="63">
        <v>0</v>
      </c>
      <c r="G226" s="61">
        <f t="shared" si="109"/>
        <v>0</v>
      </c>
      <c r="H226" s="63">
        <v>1</v>
      </c>
      <c r="I226" s="61">
        <f t="shared" si="110"/>
        <v>1</v>
      </c>
      <c r="J226" s="94">
        <v>0</v>
      </c>
      <c r="K226" s="63">
        <v>0</v>
      </c>
      <c r="L226" s="61" t="str">
        <f t="shared" si="111"/>
        <v>-</v>
      </c>
      <c r="M226" s="63">
        <v>0</v>
      </c>
      <c r="N226" s="61" t="str">
        <f t="shared" si="112"/>
        <v>-</v>
      </c>
      <c r="O226" s="94">
        <v>234</v>
      </c>
      <c r="P226" s="63">
        <v>2</v>
      </c>
      <c r="Q226" s="61">
        <f t="shared" si="113"/>
        <v>8.5470085470085479E-3</v>
      </c>
      <c r="R226" s="63">
        <v>232</v>
      </c>
      <c r="S226" s="61">
        <f t="shared" si="114"/>
        <v>0.99145299145299148</v>
      </c>
      <c r="T226" s="94">
        <v>196</v>
      </c>
      <c r="U226" s="63">
        <v>9</v>
      </c>
      <c r="V226" s="61">
        <f t="shared" si="115"/>
        <v>4.5918367346938778E-2</v>
      </c>
      <c r="W226" s="63">
        <v>187</v>
      </c>
      <c r="X226" s="61">
        <f t="shared" si="116"/>
        <v>0.95408163265306123</v>
      </c>
      <c r="Y226" s="94">
        <v>130</v>
      </c>
      <c r="Z226" s="63">
        <v>4</v>
      </c>
      <c r="AA226" s="61">
        <f t="shared" si="117"/>
        <v>3.0769230769230771E-2</v>
      </c>
      <c r="AB226" s="63">
        <v>126</v>
      </c>
      <c r="AC226" s="61">
        <f t="shared" si="118"/>
        <v>0.96923076923076923</v>
      </c>
      <c r="AD226" s="94">
        <v>69</v>
      </c>
      <c r="AE226" s="63">
        <v>0</v>
      </c>
      <c r="AF226" s="61">
        <f t="shared" si="119"/>
        <v>0</v>
      </c>
      <c r="AG226" s="63">
        <v>69</v>
      </c>
      <c r="AH226" s="61">
        <f t="shared" si="120"/>
        <v>1</v>
      </c>
      <c r="AI226" s="94">
        <v>44</v>
      </c>
      <c r="AJ226" s="63">
        <v>0</v>
      </c>
      <c r="AK226" s="61">
        <f t="shared" si="121"/>
        <v>0</v>
      </c>
      <c r="AL226" s="63">
        <v>44</v>
      </c>
      <c r="AM226" s="61">
        <f t="shared" si="122"/>
        <v>1</v>
      </c>
      <c r="AN226" s="94">
        <f t="shared" si="123"/>
        <v>674</v>
      </c>
      <c r="AO226" s="63">
        <f t="shared" si="126"/>
        <v>15</v>
      </c>
      <c r="AP226" s="61">
        <f t="shared" si="124"/>
        <v>2.2255192878338281E-2</v>
      </c>
      <c r="AQ226" s="62">
        <f t="shared" si="127"/>
        <v>659</v>
      </c>
      <c r="AR226" s="61">
        <f t="shared" si="125"/>
        <v>0.97774480712166167</v>
      </c>
      <c r="AS226" s="90"/>
      <c r="AT226" s="264"/>
      <c r="AU226" s="321"/>
      <c r="AV226" s="11" t="s">
        <v>135</v>
      </c>
      <c r="AW226" s="204">
        <v>611</v>
      </c>
      <c r="AX226" s="38">
        <v>10</v>
      </c>
      <c r="AY226" s="84">
        <v>1.6366612111292964E-2</v>
      </c>
      <c r="AZ226" s="38">
        <v>601</v>
      </c>
      <c r="BA226" s="84">
        <v>0.98363338788870702</v>
      </c>
    </row>
    <row r="227" spans="2:92" s="12" customFormat="1" ht="13.5" customHeight="1" thickBot="1">
      <c r="B227" s="265"/>
      <c r="C227" s="349"/>
      <c r="D227" s="70" t="s">
        <v>67</v>
      </c>
      <c r="E227" s="95">
        <v>1</v>
      </c>
      <c r="F227" s="69">
        <v>0</v>
      </c>
      <c r="G227" s="13">
        <f t="shared" si="109"/>
        <v>0</v>
      </c>
      <c r="H227" s="69">
        <v>1</v>
      </c>
      <c r="I227" s="13">
        <f t="shared" si="110"/>
        <v>1</v>
      </c>
      <c r="J227" s="95">
        <v>2</v>
      </c>
      <c r="K227" s="69">
        <v>0</v>
      </c>
      <c r="L227" s="13">
        <f t="shared" si="111"/>
        <v>0</v>
      </c>
      <c r="M227" s="69">
        <v>2</v>
      </c>
      <c r="N227" s="13">
        <f t="shared" si="112"/>
        <v>1</v>
      </c>
      <c r="O227" s="95">
        <v>593</v>
      </c>
      <c r="P227" s="69">
        <v>78</v>
      </c>
      <c r="Q227" s="13">
        <f t="shared" si="113"/>
        <v>0.13153456998313659</v>
      </c>
      <c r="R227" s="69">
        <v>515</v>
      </c>
      <c r="S227" s="13">
        <f t="shared" si="114"/>
        <v>0.86846543001686338</v>
      </c>
      <c r="T227" s="95">
        <v>425</v>
      </c>
      <c r="U227" s="69">
        <v>56</v>
      </c>
      <c r="V227" s="13">
        <f t="shared" si="115"/>
        <v>0.13176470588235295</v>
      </c>
      <c r="W227" s="69">
        <v>369</v>
      </c>
      <c r="X227" s="13">
        <f t="shared" si="116"/>
        <v>0.86823529411764711</v>
      </c>
      <c r="Y227" s="95">
        <v>237</v>
      </c>
      <c r="Z227" s="69">
        <v>25</v>
      </c>
      <c r="AA227" s="13">
        <f t="shared" si="117"/>
        <v>0.10548523206751055</v>
      </c>
      <c r="AB227" s="69">
        <v>212</v>
      </c>
      <c r="AC227" s="13">
        <f t="shared" si="118"/>
        <v>0.89451476793248941</v>
      </c>
      <c r="AD227" s="95">
        <v>106</v>
      </c>
      <c r="AE227" s="69">
        <v>3</v>
      </c>
      <c r="AF227" s="13">
        <f t="shared" si="119"/>
        <v>2.8301886792452831E-2</v>
      </c>
      <c r="AG227" s="69">
        <v>103</v>
      </c>
      <c r="AH227" s="13">
        <f t="shared" si="120"/>
        <v>0.97169811320754718</v>
      </c>
      <c r="AI227" s="95">
        <v>60</v>
      </c>
      <c r="AJ227" s="69">
        <v>0</v>
      </c>
      <c r="AK227" s="13">
        <f t="shared" si="121"/>
        <v>0</v>
      </c>
      <c r="AL227" s="69">
        <v>60</v>
      </c>
      <c r="AM227" s="13">
        <f t="shared" si="122"/>
        <v>1</v>
      </c>
      <c r="AN227" s="95">
        <f t="shared" si="123"/>
        <v>1424</v>
      </c>
      <c r="AO227" s="69">
        <f t="shared" si="126"/>
        <v>162</v>
      </c>
      <c r="AP227" s="13">
        <f t="shared" si="124"/>
        <v>0.11376404494382023</v>
      </c>
      <c r="AQ227" s="33">
        <f t="shared" si="127"/>
        <v>1262</v>
      </c>
      <c r="AR227" s="13">
        <f t="shared" si="125"/>
        <v>0.8862359550561798</v>
      </c>
      <c r="AS227" s="90"/>
      <c r="AT227" s="264"/>
      <c r="AU227" s="321"/>
      <c r="AV227" s="147" t="s">
        <v>67</v>
      </c>
      <c r="AW227" s="204">
        <v>1303</v>
      </c>
      <c r="AX227" s="38">
        <v>150</v>
      </c>
      <c r="AY227" s="84">
        <v>0.11511895625479662</v>
      </c>
      <c r="AZ227" s="38">
        <v>1153</v>
      </c>
      <c r="BA227" s="84">
        <v>0.88488104374520338</v>
      </c>
    </row>
    <row r="228" spans="2:92" s="12" customFormat="1" ht="13.5" customHeight="1" thickTop="1">
      <c r="B228" s="301" t="s">
        <v>131</v>
      </c>
      <c r="C228" s="302"/>
      <c r="D228" s="68" t="s">
        <v>134</v>
      </c>
      <c r="E228" s="96">
        <f t="shared" ref="E228:F230" si="128">SUM(E6,E81,SUMIF($D$105:$D$227,$D228,E$105:E$227))</f>
        <v>968</v>
      </c>
      <c r="F228" s="67">
        <f t="shared" si="128"/>
        <v>124</v>
      </c>
      <c r="G228" s="65">
        <f>IFERROR(F228/E228,"-")</f>
        <v>0.128099173553719</v>
      </c>
      <c r="H228" s="67">
        <f>SUM(H6,H81,SUMIF($D$105:$D$227,$D228,H$105:H$227))</f>
        <v>844</v>
      </c>
      <c r="I228" s="65">
        <f>IFERROR(H228/E228,"-")</f>
        <v>0.87190082644628097</v>
      </c>
      <c r="J228" s="96">
        <f t="shared" ref="J228:K230" si="129">SUM(J6,J81,SUMIF($D$105:$D$227,$D228,J$105:J$227))</f>
        <v>2996</v>
      </c>
      <c r="K228" s="67">
        <f t="shared" si="129"/>
        <v>360</v>
      </c>
      <c r="L228" s="65">
        <f>IFERROR(K228/J228,"-")</f>
        <v>0.12016021361815754</v>
      </c>
      <c r="M228" s="67">
        <f>SUM(M6,M81,SUMIF($D$105:$D$227,$D228,M$105:M$227))</f>
        <v>2636</v>
      </c>
      <c r="N228" s="65">
        <f>IFERROR(M228/J228,"-")</f>
        <v>0.87983978638184246</v>
      </c>
      <c r="O228" s="96">
        <f t="shared" ref="O228:P230" si="130">SUM(O6,O81,SUMIF($D$105:$D$227,$D228,O$105:O$227))</f>
        <v>302582</v>
      </c>
      <c r="P228" s="67">
        <f t="shared" si="130"/>
        <v>67225</v>
      </c>
      <c r="Q228" s="65">
        <f>IFERROR(P228/O228,"-")</f>
        <v>0.22217118004375674</v>
      </c>
      <c r="R228" s="67">
        <f>SUM(R6,R81,SUMIF($D$105:$D$227,$D228,R$105:R$227))</f>
        <v>235357</v>
      </c>
      <c r="S228" s="65">
        <f>IFERROR(R228/O228,"-")</f>
        <v>0.77782881995624331</v>
      </c>
      <c r="T228" s="96">
        <f t="shared" ref="T228:U230" si="131">SUM(T6,T81,SUMIF($D$105:$D$227,$D228,T$105:T$227))</f>
        <v>257143</v>
      </c>
      <c r="U228" s="67">
        <f t="shared" si="131"/>
        <v>52856</v>
      </c>
      <c r="V228" s="65">
        <f>IFERROR(U228/T228,"-")</f>
        <v>0.20555099691611284</v>
      </c>
      <c r="W228" s="67">
        <f>SUM(W6,W81,SUMIF($D$105:$D$227,$D228,W$105:W$227))</f>
        <v>204287</v>
      </c>
      <c r="X228" s="65">
        <f>IFERROR(W228/T228,"-")</f>
        <v>0.79444900308388722</v>
      </c>
      <c r="Y228" s="96">
        <f t="shared" ref="Y228:Z230" si="132">SUM(Y6,Y81,SUMIF($D$105:$D$227,$D228,Y$105:Y$227))</f>
        <v>143377</v>
      </c>
      <c r="Z228" s="67">
        <f t="shared" si="132"/>
        <v>24753</v>
      </c>
      <c r="AA228" s="65">
        <f>IFERROR(Z228/Y228,"-")</f>
        <v>0.17264275302175383</v>
      </c>
      <c r="AB228" s="67">
        <f>SUM(AB6,AB81,SUMIF($D$105:$D$227,$D228,AB$105:AB$227))</f>
        <v>118624</v>
      </c>
      <c r="AC228" s="65">
        <f>IFERROR(AB228/Y228,"-")</f>
        <v>0.8273572469782462</v>
      </c>
      <c r="AD228" s="96">
        <f t="shared" ref="AD228:AE230" si="133">SUM(AD6,AD81,SUMIF($D$105:$D$227,$D228,AD$105:AD$227))</f>
        <v>59381</v>
      </c>
      <c r="AE228" s="67">
        <f t="shared" si="133"/>
        <v>7151</v>
      </c>
      <c r="AF228" s="65">
        <f>IFERROR(AE228/AD228,"-")</f>
        <v>0.12042572540038059</v>
      </c>
      <c r="AG228" s="67">
        <f>SUM(AG6,AG81,SUMIF($D$105:$D$227,$D228,AG$105:AG$227))</f>
        <v>52230</v>
      </c>
      <c r="AH228" s="65">
        <f>IFERROR(AG228/AD228,"-")</f>
        <v>0.87957427459961945</v>
      </c>
      <c r="AI228" s="96">
        <f t="shared" ref="AI228:AJ230" si="134">SUM(AI6,AI81,SUMIF($D$105:$D$227,$D228,AI$105:AI$227))</f>
        <v>17498</v>
      </c>
      <c r="AJ228" s="67">
        <f t="shared" si="134"/>
        <v>1062</v>
      </c>
      <c r="AK228" s="65">
        <f>IFERROR(AJ228/AI228,"-")</f>
        <v>6.0692650588638701E-2</v>
      </c>
      <c r="AL228" s="67">
        <f>SUM(AL6,AL81,SUMIF($D$105:$D$227,$D228,AL$105:AL$227))</f>
        <v>16436</v>
      </c>
      <c r="AM228" s="65">
        <f>IFERROR(AL228/AI228,"-")</f>
        <v>0.93930734941136129</v>
      </c>
      <c r="AN228" s="96">
        <f t="shared" si="123"/>
        <v>783945</v>
      </c>
      <c r="AO228" s="67">
        <f t="shared" si="126"/>
        <v>153531</v>
      </c>
      <c r="AP228" s="65">
        <f t="shared" si="124"/>
        <v>0.19584409620572871</v>
      </c>
      <c r="AQ228" s="66">
        <f t="shared" si="127"/>
        <v>630414</v>
      </c>
      <c r="AR228" s="65">
        <f t="shared" si="125"/>
        <v>0.80415590379427127</v>
      </c>
      <c r="AS228" s="90"/>
      <c r="AT228" s="266" t="s">
        <v>131</v>
      </c>
      <c r="AU228" s="267"/>
      <c r="AV228" s="11" t="s">
        <v>134</v>
      </c>
      <c r="AW228" s="204">
        <v>734014</v>
      </c>
      <c r="AX228" s="38">
        <v>141392</v>
      </c>
      <c r="AY228" s="84">
        <v>0.19262847847588738</v>
      </c>
      <c r="AZ228" s="38">
        <v>592622</v>
      </c>
      <c r="BA228" s="84">
        <v>0.80737152152411262</v>
      </c>
    </row>
    <row r="229" spans="2:92" s="12" customFormat="1" ht="13.5" customHeight="1">
      <c r="B229" s="303"/>
      <c r="C229" s="304"/>
      <c r="D229" s="64" t="s">
        <v>135</v>
      </c>
      <c r="E229" s="94">
        <f t="shared" si="128"/>
        <v>637</v>
      </c>
      <c r="F229" s="63">
        <f t="shared" si="128"/>
        <v>8</v>
      </c>
      <c r="G229" s="61">
        <f>IFERROR(F229/E229,"-")</f>
        <v>1.2558869701726845E-2</v>
      </c>
      <c r="H229" s="63">
        <f>SUM(H7,H82,SUMIF($D$105:$D$227,$D229,H$105:H$227))</f>
        <v>629</v>
      </c>
      <c r="I229" s="61">
        <f>IFERROR(H229/E229,"-")</f>
        <v>0.98744113029827318</v>
      </c>
      <c r="J229" s="94">
        <f t="shared" si="129"/>
        <v>2032</v>
      </c>
      <c r="K229" s="63">
        <f t="shared" si="129"/>
        <v>26</v>
      </c>
      <c r="L229" s="61">
        <f>IFERROR(K229/J229,"-")</f>
        <v>1.2795275590551181E-2</v>
      </c>
      <c r="M229" s="63">
        <f>SUM(M7,M82,SUMIF($D$105:$D$227,$D229,M$105:M$227))</f>
        <v>2006</v>
      </c>
      <c r="N229" s="61">
        <f>IFERROR(M229/J229,"-")</f>
        <v>0.98720472440944884</v>
      </c>
      <c r="O229" s="94">
        <f t="shared" si="130"/>
        <v>194181</v>
      </c>
      <c r="P229" s="63">
        <f t="shared" si="130"/>
        <v>4290</v>
      </c>
      <c r="Q229" s="61">
        <f>IFERROR(P229/O229,"-")</f>
        <v>2.2092789716810605E-2</v>
      </c>
      <c r="R229" s="63">
        <f>SUM(R7,R82,SUMIF($D$105:$D$227,$D229,R$105:R$227))</f>
        <v>189891</v>
      </c>
      <c r="S229" s="61">
        <f>IFERROR(R229/O229,"-")</f>
        <v>0.97790721028318939</v>
      </c>
      <c r="T229" s="94">
        <f t="shared" si="131"/>
        <v>152406</v>
      </c>
      <c r="U229" s="63">
        <f t="shared" si="131"/>
        <v>2942</v>
      </c>
      <c r="V229" s="61">
        <f>IFERROR(U229/T229,"-")</f>
        <v>1.9303701953991313E-2</v>
      </c>
      <c r="W229" s="63">
        <f>SUM(W7,W82,SUMIF($D$105:$D$227,$D229,W$105:W$227))</f>
        <v>149464</v>
      </c>
      <c r="X229" s="61">
        <f>IFERROR(W229/T229,"-")</f>
        <v>0.98069629804600866</v>
      </c>
      <c r="Y229" s="94">
        <f t="shared" si="132"/>
        <v>107508</v>
      </c>
      <c r="Z229" s="63">
        <f t="shared" si="132"/>
        <v>1508</v>
      </c>
      <c r="AA229" s="61">
        <f>IFERROR(Z229/Y229,"-")</f>
        <v>1.4026863117163373E-2</v>
      </c>
      <c r="AB229" s="63">
        <f>SUM(AB7,AB82,SUMIF($D$105:$D$227,$D229,AB$105:AB$227))</f>
        <v>106000</v>
      </c>
      <c r="AC229" s="61">
        <f>IFERROR(AB229/Y229,"-")</f>
        <v>0.98597313688283661</v>
      </c>
      <c r="AD229" s="94">
        <f t="shared" si="133"/>
        <v>58295</v>
      </c>
      <c r="AE229" s="63">
        <f t="shared" si="133"/>
        <v>488</v>
      </c>
      <c r="AF229" s="61">
        <f>IFERROR(AE229/AD229,"-")</f>
        <v>8.371215370100351E-3</v>
      </c>
      <c r="AG229" s="63">
        <f>SUM(AG7,AG82,SUMIF($D$105:$D$227,$D229,AG$105:AG$227))</f>
        <v>57807</v>
      </c>
      <c r="AH229" s="61">
        <f>IFERROR(AG229/AD229,"-")</f>
        <v>0.99162878462989967</v>
      </c>
      <c r="AI229" s="94">
        <f t="shared" si="134"/>
        <v>26551</v>
      </c>
      <c r="AJ229" s="63">
        <f t="shared" si="134"/>
        <v>98</v>
      </c>
      <c r="AK229" s="61">
        <f>IFERROR(AJ229/AI229,"-")</f>
        <v>3.6910097548114949E-3</v>
      </c>
      <c r="AL229" s="63">
        <f>SUM(AL7,AL82,SUMIF($D$105:$D$227,$D229,AL$105:AL$227))</f>
        <v>26453</v>
      </c>
      <c r="AM229" s="61">
        <f>IFERROR(AL229/AI229,"-")</f>
        <v>0.99630899024518849</v>
      </c>
      <c r="AN229" s="94">
        <f t="shared" si="123"/>
        <v>541610</v>
      </c>
      <c r="AO229" s="63">
        <f t="shared" si="126"/>
        <v>9360</v>
      </c>
      <c r="AP229" s="61">
        <f t="shared" si="124"/>
        <v>1.7281807942984805E-2</v>
      </c>
      <c r="AQ229" s="62">
        <f t="shared" si="127"/>
        <v>532250</v>
      </c>
      <c r="AR229" s="61">
        <f t="shared" si="125"/>
        <v>0.98271819205701516</v>
      </c>
      <c r="AS229" s="90"/>
      <c r="AT229" s="303"/>
      <c r="AU229" s="304"/>
      <c r="AV229" s="11" t="s">
        <v>135</v>
      </c>
      <c r="AW229" s="204">
        <v>514126</v>
      </c>
      <c r="AX229" s="38">
        <v>9021</v>
      </c>
      <c r="AY229" s="84">
        <v>1.7546282428820951E-2</v>
      </c>
      <c r="AZ229" s="38">
        <v>505105</v>
      </c>
      <c r="BA229" s="84">
        <v>0.98245371757117905</v>
      </c>
    </row>
    <row r="230" spans="2:92" s="12" customFormat="1" ht="13.5" customHeight="1">
      <c r="B230" s="268"/>
      <c r="C230" s="269"/>
      <c r="D230" s="58" t="s">
        <v>67</v>
      </c>
      <c r="E230" s="97">
        <f t="shared" si="128"/>
        <v>1605</v>
      </c>
      <c r="F230" s="57">
        <f t="shared" si="128"/>
        <v>132</v>
      </c>
      <c r="G230" s="55">
        <f>IFERROR(F230/E230,"-")</f>
        <v>8.2242990654205608E-2</v>
      </c>
      <c r="H230" s="57">
        <f>SUM(H8,H83,SUMIF($D$105:$D$227,$D230,H$105:H$227))</f>
        <v>1473</v>
      </c>
      <c r="I230" s="55">
        <f>IFERROR(H230/E230,"-")</f>
        <v>0.91775700934579441</v>
      </c>
      <c r="J230" s="97">
        <f t="shared" si="129"/>
        <v>5028</v>
      </c>
      <c r="K230" s="57">
        <f t="shared" si="129"/>
        <v>386</v>
      </c>
      <c r="L230" s="55">
        <f>IFERROR(K230/J230,"-")</f>
        <v>7.677008750994431E-2</v>
      </c>
      <c r="M230" s="57">
        <f>SUM(M8,M83,SUMIF($D$105:$D$227,$D230,M$105:M$227))</f>
        <v>4642</v>
      </c>
      <c r="N230" s="55">
        <f>IFERROR(M230/J230,"-")</f>
        <v>0.9232299124900557</v>
      </c>
      <c r="O230" s="97">
        <f t="shared" si="130"/>
        <v>496763</v>
      </c>
      <c r="P230" s="57">
        <f t="shared" si="130"/>
        <v>71515</v>
      </c>
      <c r="Q230" s="55">
        <f>IFERROR(P230/O230,"-")</f>
        <v>0.14396201005308365</v>
      </c>
      <c r="R230" s="57">
        <f>SUM(R8,R83,SUMIF($D$105:$D$227,$D230,R$105:R$227))</f>
        <v>425248</v>
      </c>
      <c r="S230" s="55">
        <f>IFERROR(R230/O230,"-")</f>
        <v>0.85603798994691638</v>
      </c>
      <c r="T230" s="97">
        <f t="shared" si="131"/>
        <v>409549</v>
      </c>
      <c r="U230" s="57">
        <f t="shared" si="131"/>
        <v>55798</v>
      </c>
      <c r="V230" s="55">
        <f>IFERROR(U230/T230,"-")</f>
        <v>0.13624254973153396</v>
      </c>
      <c r="W230" s="57">
        <f>SUM(W8,W83,SUMIF($D$105:$D$227,$D230,W$105:W$227))</f>
        <v>353751</v>
      </c>
      <c r="X230" s="55">
        <f>IFERROR(W230/T230,"-")</f>
        <v>0.86375745026846606</v>
      </c>
      <c r="Y230" s="97">
        <f t="shared" si="132"/>
        <v>250885</v>
      </c>
      <c r="Z230" s="57">
        <f t="shared" si="132"/>
        <v>26261</v>
      </c>
      <c r="AA230" s="55">
        <f>IFERROR(Z230/Y230,"-")</f>
        <v>0.10467345596588078</v>
      </c>
      <c r="AB230" s="57">
        <f>SUM(AB8,AB83,SUMIF($D$105:$D$227,$D230,AB$105:AB$227))</f>
        <v>224624</v>
      </c>
      <c r="AC230" s="55">
        <f>IFERROR(AB230/Y230,"-")</f>
        <v>0.89532654403411926</v>
      </c>
      <c r="AD230" s="97">
        <f t="shared" si="133"/>
        <v>117676</v>
      </c>
      <c r="AE230" s="57">
        <f t="shared" si="133"/>
        <v>7639</v>
      </c>
      <c r="AF230" s="55">
        <f>IFERROR(AE230/AD230,"-")</f>
        <v>6.4915530779428257E-2</v>
      </c>
      <c r="AG230" s="57">
        <f>SUM(AG8,AG83,SUMIF($D$105:$D$227,$D230,AG$105:AG$227))</f>
        <v>110037</v>
      </c>
      <c r="AH230" s="55">
        <f>IFERROR(AG230/AD230,"-")</f>
        <v>0.93508446922057176</v>
      </c>
      <c r="AI230" s="97">
        <f t="shared" si="134"/>
        <v>44049</v>
      </c>
      <c r="AJ230" s="57">
        <f t="shared" si="134"/>
        <v>1160</v>
      </c>
      <c r="AK230" s="55">
        <f>IFERROR(AJ230/AI230,"-")</f>
        <v>2.6334309518944811E-2</v>
      </c>
      <c r="AL230" s="57">
        <f>SUM(AL8,AL83,SUMIF($D$105:$D$227,$D230,AL$105:AL$227))</f>
        <v>42889</v>
      </c>
      <c r="AM230" s="55">
        <f>IFERROR(AL230/AI230,"-")</f>
        <v>0.97366569048105522</v>
      </c>
      <c r="AN230" s="97">
        <f t="shared" si="123"/>
        <v>1325555</v>
      </c>
      <c r="AO230" s="57">
        <f t="shared" si="126"/>
        <v>162891</v>
      </c>
      <c r="AP230" s="55">
        <f t="shared" si="124"/>
        <v>0.12288513113375152</v>
      </c>
      <c r="AQ230" s="56">
        <f t="shared" si="127"/>
        <v>1162664</v>
      </c>
      <c r="AR230" s="55">
        <f t="shared" si="125"/>
        <v>0.87711486886624845</v>
      </c>
      <c r="AS230" s="90"/>
      <c r="AT230" s="268"/>
      <c r="AU230" s="269"/>
      <c r="AV230" s="147" t="s">
        <v>67</v>
      </c>
      <c r="AW230" s="204">
        <v>1248140</v>
      </c>
      <c r="AX230" s="38">
        <v>150413</v>
      </c>
      <c r="AY230" s="84">
        <v>0.12050971846107007</v>
      </c>
      <c r="AZ230" s="38">
        <v>1097727</v>
      </c>
      <c r="BA230" s="84">
        <v>0.87949028153892994</v>
      </c>
    </row>
    <row r="231" spans="2:92" s="12" customFormat="1">
      <c r="B231" s="54"/>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4"/>
      <c r="AU231" s="53"/>
      <c r="AV231" s="53"/>
      <c r="AW231" s="53"/>
      <c r="AX231" s="53"/>
      <c r="AY231" s="53"/>
      <c r="AZ231" s="53"/>
      <c r="BA231" s="53"/>
      <c r="CA231" s="3"/>
      <c r="CB231" s="3"/>
      <c r="CC231" s="3"/>
      <c r="CD231" s="3"/>
      <c r="CE231" s="3"/>
      <c r="CF231" s="3"/>
      <c r="CG231" s="3"/>
      <c r="CH231" s="3"/>
      <c r="CI231" s="3"/>
      <c r="CJ231" s="3"/>
      <c r="CK231" s="3"/>
      <c r="CL231" s="3"/>
      <c r="CM231" s="3"/>
      <c r="CN231" s="3"/>
    </row>
  </sheetData>
  <mergeCells count="362">
    <mergeCell ref="CN3:CN5"/>
    <mergeCell ref="BC3:BC5"/>
    <mergeCell ref="BM3:BM5"/>
    <mergeCell ref="CA3:CA5"/>
    <mergeCell ref="B54:B56"/>
    <mergeCell ref="C54:C56"/>
    <mergeCell ref="B57:B59"/>
    <mergeCell ref="C57:C59"/>
    <mergeCell ref="B60:B62"/>
    <mergeCell ref="C60:C62"/>
    <mergeCell ref="B45:B47"/>
    <mergeCell ref="C45:C47"/>
    <mergeCell ref="C30:C32"/>
    <mergeCell ref="B33:B35"/>
    <mergeCell ref="C33:C35"/>
    <mergeCell ref="B36:B38"/>
    <mergeCell ref="C36:C38"/>
    <mergeCell ref="B39:B41"/>
    <mergeCell ref="C39:C41"/>
    <mergeCell ref="B42:B44"/>
    <mergeCell ref="C42:C44"/>
    <mergeCell ref="B51:B53"/>
    <mergeCell ref="C51:C53"/>
    <mergeCell ref="B6:B8"/>
    <mergeCell ref="B87:B89"/>
    <mergeCell ref="C87:C89"/>
    <mergeCell ref="B90:B92"/>
    <mergeCell ref="C90:C92"/>
    <mergeCell ref="B72:B74"/>
    <mergeCell ref="C72:C74"/>
    <mergeCell ref="B75:B77"/>
    <mergeCell ref="C75:C77"/>
    <mergeCell ref="B63:B65"/>
    <mergeCell ref="C63:C65"/>
    <mergeCell ref="B66:B68"/>
    <mergeCell ref="C66:C68"/>
    <mergeCell ref="B69:B71"/>
    <mergeCell ref="C69:C71"/>
    <mergeCell ref="B78:B80"/>
    <mergeCell ref="C78:C80"/>
    <mergeCell ref="B81:B83"/>
    <mergeCell ref="C81:C83"/>
    <mergeCell ref="B84:B86"/>
    <mergeCell ref="C84:C86"/>
    <mergeCell ref="B111:B113"/>
    <mergeCell ref="C111:C113"/>
    <mergeCell ref="B114:B116"/>
    <mergeCell ref="C114:C116"/>
    <mergeCell ref="B96:B98"/>
    <mergeCell ref="C96:C98"/>
    <mergeCell ref="B99:B101"/>
    <mergeCell ref="C99:C101"/>
    <mergeCell ref="B93:B95"/>
    <mergeCell ref="C93:C95"/>
    <mergeCell ref="B102:B104"/>
    <mergeCell ref="C102:C104"/>
    <mergeCell ref="B105:B107"/>
    <mergeCell ref="C105:C107"/>
    <mergeCell ref="B108:B110"/>
    <mergeCell ref="C108:C110"/>
    <mergeCell ref="B117:B119"/>
    <mergeCell ref="C117:C119"/>
    <mergeCell ref="B126:B128"/>
    <mergeCell ref="C126:C128"/>
    <mergeCell ref="B129:B131"/>
    <mergeCell ref="C129:C131"/>
    <mergeCell ref="B162:B164"/>
    <mergeCell ref="C162:C164"/>
    <mergeCell ref="B144:B146"/>
    <mergeCell ref="C144:C146"/>
    <mergeCell ref="B147:B149"/>
    <mergeCell ref="C147:C149"/>
    <mergeCell ref="B141:B143"/>
    <mergeCell ref="C141:C143"/>
    <mergeCell ref="B135:B137"/>
    <mergeCell ref="C135:C137"/>
    <mergeCell ref="B138:B140"/>
    <mergeCell ref="C138:C140"/>
    <mergeCell ref="B132:B134"/>
    <mergeCell ref="C132:C134"/>
    <mergeCell ref="B120:B122"/>
    <mergeCell ref="C120:C122"/>
    <mergeCell ref="B123:B125"/>
    <mergeCell ref="C123:C125"/>
    <mergeCell ref="B189:B191"/>
    <mergeCell ref="C189:C191"/>
    <mergeCell ref="B168:B170"/>
    <mergeCell ref="C168:C170"/>
    <mergeCell ref="B171:B173"/>
    <mergeCell ref="C171:C173"/>
    <mergeCell ref="B165:B167"/>
    <mergeCell ref="C165:C167"/>
    <mergeCell ref="B159:B161"/>
    <mergeCell ref="C159:C161"/>
    <mergeCell ref="B150:B152"/>
    <mergeCell ref="C150:C152"/>
    <mergeCell ref="B153:B155"/>
    <mergeCell ref="C153:C155"/>
    <mergeCell ref="B156:B158"/>
    <mergeCell ref="C156:C158"/>
    <mergeCell ref="B183:B185"/>
    <mergeCell ref="C183:C185"/>
    <mergeCell ref="B186:B188"/>
    <mergeCell ref="C186:C188"/>
    <mergeCell ref="B219:B221"/>
    <mergeCell ref="C219:C221"/>
    <mergeCell ref="B174:B176"/>
    <mergeCell ref="C174:C176"/>
    <mergeCell ref="B177:B179"/>
    <mergeCell ref="C177:C179"/>
    <mergeCell ref="B180:B182"/>
    <mergeCell ref="C180:C182"/>
    <mergeCell ref="B207:B209"/>
    <mergeCell ref="C207:C209"/>
    <mergeCell ref="B210:B212"/>
    <mergeCell ref="C210:C212"/>
    <mergeCell ref="B213:B215"/>
    <mergeCell ref="C213:C215"/>
    <mergeCell ref="B198:B200"/>
    <mergeCell ref="C198:C200"/>
    <mergeCell ref="B201:B203"/>
    <mergeCell ref="C201:C203"/>
    <mergeCell ref="B204:B206"/>
    <mergeCell ref="C204:C206"/>
    <mergeCell ref="B192:B194"/>
    <mergeCell ref="C192:C194"/>
    <mergeCell ref="B195:B197"/>
    <mergeCell ref="C195:C197"/>
    <mergeCell ref="B228:C230"/>
    <mergeCell ref="B9:B11"/>
    <mergeCell ref="C9:C11"/>
    <mergeCell ref="B12:B14"/>
    <mergeCell ref="C12:C14"/>
    <mergeCell ref="B222:B224"/>
    <mergeCell ref="C222:C224"/>
    <mergeCell ref="B225:B227"/>
    <mergeCell ref="C225:C227"/>
    <mergeCell ref="B24:B26"/>
    <mergeCell ref="C24:C26"/>
    <mergeCell ref="B15:B17"/>
    <mergeCell ref="C15:C17"/>
    <mergeCell ref="B18:B20"/>
    <mergeCell ref="C18:C20"/>
    <mergeCell ref="B21:B23"/>
    <mergeCell ref="C21:C23"/>
    <mergeCell ref="B48:B50"/>
    <mergeCell ref="C48:C50"/>
    <mergeCell ref="B27:B29"/>
    <mergeCell ref="C27:C29"/>
    <mergeCell ref="B30:B32"/>
    <mergeCell ref="B216:B218"/>
    <mergeCell ref="C216:C218"/>
    <mergeCell ref="C6:C8"/>
    <mergeCell ref="U4:V4"/>
    <mergeCell ref="W4:X4"/>
    <mergeCell ref="Z4:AA4"/>
    <mergeCell ref="AB4:AC4"/>
    <mergeCell ref="AE4:AF4"/>
    <mergeCell ref="AG4:AH4"/>
    <mergeCell ref="B3:B5"/>
    <mergeCell ref="C3:C5"/>
    <mergeCell ref="D3:D5"/>
    <mergeCell ref="E4:E5"/>
    <mergeCell ref="AD3:AH3"/>
    <mergeCell ref="Y3:AC3"/>
    <mergeCell ref="T3:X3"/>
    <mergeCell ref="O3:S3"/>
    <mergeCell ref="J3:N3"/>
    <mergeCell ref="E3:I3"/>
    <mergeCell ref="F4:G4"/>
    <mergeCell ref="H4:I4"/>
    <mergeCell ref="J4:J5"/>
    <mergeCell ref="K4:L4"/>
    <mergeCell ref="M4:N4"/>
    <mergeCell ref="AN4:AN5"/>
    <mergeCell ref="AI4:AI5"/>
    <mergeCell ref="AD4:AD5"/>
    <mergeCell ref="Y4:Y5"/>
    <mergeCell ref="T4:T5"/>
    <mergeCell ref="O4:O5"/>
    <mergeCell ref="BD4:BE4"/>
    <mergeCell ref="AT3:AT5"/>
    <mergeCell ref="AU3:AU5"/>
    <mergeCell ref="AV3:AV5"/>
    <mergeCell ref="AN3:AR3"/>
    <mergeCell ref="AI3:AM3"/>
    <mergeCell ref="P4:Q4"/>
    <mergeCell ref="R4:S4"/>
    <mergeCell ref="AJ4:AK4"/>
    <mergeCell ref="AL4:AM4"/>
    <mergeCell ref="AO4:AP4"/>
    <mergeCell ref="AQ4:AR4"/>
    <mergeCell ref="AW3:BA3"/>
    <mergeCell ref="AW4:AW5"/>
    <mergeCell ref="AX4:AY4"/>
    <mergeCell ref="AZ4:BA4"/>
    <mergeCell ref="BD3:BG3"/>
    <mergeCell ref="CH3:CM3"/>
    <mergeCell ref="CH4:CJ4"/>
    <mergeCell ref="CK4:CM4"/>
    <mergeCell ref="BN3:BS3"/>
    <mergeCell ref="BN4:BP4"/>
    <mergeCell ref="BQ4:BS4"/>
    <mergeCell ref="BT4:BV4"/>
    <mergeCell ref="BT3:BY3"/>
    <mergeCell ref="BW4:BY4"/>
    <mergeCell ref="CB3:CG3"/>
    <mergeCell ref="CB4:CD4"/>
    <mergeCell ref="CE4:CG4"/>
    <mergeCell ref="BH3:BK3"/>
    <mergeCell ref="AT6:AT8"/>
    <mergeCell ref="AU6:AU8"/>
    <mergeCell ref="BF4:BG4"/>
    <mergeCell ref="BH4:BI4"/>
    <mergeCell ref="BJ4:BK4"/>
    <mergeCell ref="AT9:AT11"/>
    <mergeCell ref="AU9:AU11"/>
    <mergeCell ref="AT12:AT14"/>
    <mergeCell ref="AU12:AU14"/>
    <mergeCell ref="AT15:AT17"/>
    <mergeCell ref="AU15:AU17"/>
    <mergeCell ref="AT18:AT20"/>
    <mergeCell ref="AU18:AU20"/>
    <mergeCell ref="AT21:AT23"/>
    <mergeCell ref="AU21:AU23"/>
    <mergeCell ref="AT24:AT26"/>
    <mergeCell ref="AU24:AU26"/>
    <mergeCell ref="AT27:AT29"/>
    <mergeCell ref="AU27:AU29"/>
    <mergeCell ref="AT30:AT32"/>
    <mergeCell ref="AU30:AU32"/>
    <mergeCell ref="AT33:AT35"/>
    <mergeCell ref="AU33:AU35"/>
    <mergeCell ref="AT36:AT38"/>
    <mergeCell ref="AU36:AU38"/>
    <mergeCell ref="AT39:AT41"/>
    <mergeCell ref="AU39:AU41"/>
    <mergeCell ref="AT42:AT44"/>
    <mergeCell ref="AU42:AU44"/>
    <mergeCell ref="AT45:AT47"/>
    <mergeCell ref="AU45:AU47"/>
    <mergeCell ref="AT48:AT50"/>
    <mergeCell ref="AU48:AU50"/>
    <mergeCell ref="AT51:AT53"/>
    <mergeCell ref="AU51:AU53"/>
    <mergeCell ref="AT54:AT56"/>
    <mergeCell ref="AU54:AU56"/>
    <mergeCell ref="AT57:AT59"/>
    <mergeCell ref="AU57:AU59"/>
    <mergeCell ref="AT60:AT62"/>
    <mergeCell ref="AU60:AU62"/>
    <mergeCell ref="AT63:AT65"/>
    <mergeCell ref="AU63:AU65"/>
    <mergeCell ref="AT66:AT68"/>
    <mergeCell ref="AU66:AU68"/>
    <mergeCell ref="AT69:AT71"/>
    <mergeCell ref="AU69:AU71"/>
    <mergeCell ref="AT72:AT74"/>
    <mergeCell ref="AU72:AU74"/>
    <mergeCell ref="AT75:AT77"/>
    <mergeCell ref="AU75:AU77"/>
    <mergeCell ref="AT78:AT80"/>
    <mergeCell ref="AU78:AU80"/>
    <mergeCell ref="AT81:AT83"/>
    <mergeCell ref="AU81:AU83"/>
    <mergeCell ref="AT84:AT86"/>
    <mergeCell ref="AU84:AU86"/>
    <mergeCell ref="AT87:AT89"/>
    <mergeCell ref="AU87:AU89"/>
    <mergeCell ref="AT90:AT92"/>
    <mergeCell ref="AU90:AU92"/>
    <mergeCell ref="AT93:AT95"/>
    <mergeCell ref="AU93:AU95"/>
    <mergeCell ref="AT96:AT98"/>
    <mergeCell ref="AU96:AU98"/>
    <mergeCell ref="AT99:AT101"/>
    <mergeCell ref="AU99:AU101"/>
    <mergeCell ref="AT102:AT104"/>
    <mergeCell ref="AU102:AU104"/>
    <mergeCell ref="AT105:AT107"/>
    <mergeCell ref="AU105:AU107"/>
    <mergeCell ref="AT108:AT110"/>
    <mergeCell ref="AU108:AU110"/>
    <mergeCell ref="AT111:AT113"/>
    <mergeCell ref="AU111:AU113"/>
    <mergeCell ref="AT114:AT116"/>
    <mergeCell ref="AU114:AU116"/>
    <mergeCell ref="AT117:AT119"/>
    <mergeCell ref="AU117:AU119"/>
    <mergeCell ref="AT120:AT122"/>
    <mergeCell ref="AU120:AU122"/>
    <mergeCell ref="AT123:AT125"/>
    <mergeCell ref="AU123:AU125"/>
    <mergeCell ref="AT126:AT128"/>
    <mergeCell ref="AU126:AU128"/>
    <mergeCell ref="AT129:AT131"/>
    <mergeCell ref="AU129:AU131"/>
    <mergeCell ref="AT132:AT134"/>
    <mergeCell ref="AU132:AU134"/>
    <mergeCell ref="AT135:AT137"/>
    <mergeCell ref="AU135:AU137"/>
    <mergeCell ref="AT138:AT140"/>
    <mergeCell ref="AU138:AU140"/>
    <mergeCell ref="AT141:AT143"/>
    <mergeCell ref="AU141:AU143"/>
    <mergeCell ref="AT144:AT146"/>
    <mergeCell ref="AU144:AU146"/>
    <mergeCell ref="AT147:AT149"/>
    <mergeCell ref="AU147:AU149"/>
    <mergeCell ref="AT150:AT152"/>
    <mergeCell ref="AU150:AU152"/>
    <mergeCell ref="AT153:AT155"/>
    <mergeCell ref="AU153:AU155"/>
    <mergeCell ref="AU177:AU179"/>
    <mergeCell ref="AT180:AT182"/>
    <mergeCell ref="AU180:AU182"/>
    <mergeCell ref="AT183:AT185"/>
    <mergeCell ref="AU183:AU185"/>
    <mergeCell ref="AT156:AT158"/>
    <mergeCell ref="AU156:AU158"/>
    <mergeCell ref="AT159:AT161"/>
    <mergeCell ref="AU159:AU161"/>
    <mergeCell ref="AT162:AT164"/>
    <mergeCell ref="AU162:AU164"/>
    <mergeCell ref="AT165:AT167"/>
    <mergeCell ref="AU165:AU167"/>
    <mergeCell ref="AT168:AT170"/>
    <mergeCell ref="AU168:AU170"/>
    <mergeCell ref="AT171:AT173"/>
    <mergeCell ref="AU171:AU173"/>
    <mergeCell ref="AT174:AT176"/>
    <mergeCell ref="AU174:AU176"/>
    <mergeCell ref="AT177:AT179"/>
    <mergeCell ref="AT225:AT227"/>
    <mergeCell ref="AU225:AU227"/>
    <mergeCell ref="AT228:AU230"/>
    <mergeCell ref="AT201:AT203"/>
    <mergeCell ref="AU201:AU203"/>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AT186:AT188"/>
    <mergeCell ref="AU186:AU188"/>
    <mergeCell ref="AT189:AT191"/>
    <mergeCell ref="AU189:AU191"/>
    <mergeCell ref="AT192:AT194"/>
    <mergeCell ref="AU192:AU194"/>
    <mergeCell ref="AT195:AT197"/>
    <mergeCell ref="AU195:AU197"/>
    <mergeCell ref="AT198:AT200"/>
    <mergeCell ref="AU198:AU200"/>
  </mergeCells>
  <phoneticPr fontId="3"/>
  <pageMargins left="0.59055118110236227" right="0.31496062992125984"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AP6:AP7 AP227:AP230 AP8 AR8 AP9 AR9 AP10 AR10 AP11 AR11 AP12 AR12 AP13 AR13 AP14 AR14 AP15 AR15 AP16 AR16 AP17 AR17 AP18 AR18 AP19 AR19 AP20 AR20 AP21 AR21 AP22 AR22 AP23 AR23 AP24 AR24 AP25 AR25 AP26 AR26 AP27 AR27 AP28 AR28 AP29 AR29 AP30 AR30 AP31 AR31 AP32 AR32 AP33 AR33 AP34 AR34 AP35 AR35 AP36 AR36 AP37 AR37 AP38 AR38 AP39 AR39 AP40 AR40 AP41 AR41 AP42 AR42 AP43 AR43 AP44 AR44 AP45 AR45 AP46 AR46 AP47 AR47 AP48 AR48 AP49 AR49 AP50 AR50 AP51 AR51 AP52 AR52 AP53 AR53 AP54 AR54 AP55 AR55 AP56 AR56 AP57 AR57 AP58 AR58 AP59 AR59 AP60 AR60 AP61 AR61 AP62 AR62 AP63 AR63 AP64 AR64 AP65 AR65 AP66 AR66 AP67 AR67 AP68 AR68 AP69 AR69 AP70 AR70 AP71 AR71 AP72 AR72 AP73 AR73 AP74 AR74 AP75 AR75 AP76 AR76 AP77 AR77 AP78 AR78 AP79 AR79 AP80 AR80 AP81 AR81 AP82 AR82 AP83 AR83 AP84 AR84 AP85 AR85 AP86 AR86 AP87 AR87 AP88 AR88 AP89 AR89 AP90 AR90 AP91 AR91 AP92 AR92 AP93 AR93 AP94 AR94 AP95 AR95 AP96 AR96 AP97 AR97 AP98 AR98 AP99 AR99 AP100 AR100 AP101 AR101 AP102 AR102 AP103 AR103 AP104 AR104 AP105 AR105 AP106 AR106 AP107 AR107 AP108 AR108 AP109 AR109 AP110 AR110 AP111 AR111 AP112 AR112 AP113 AR113 AP114 AR114 AP115 AR115 AP116 AR116 AP117 AR117 AP118 AR118 AP119 AR119 AP120 AR120 AP121 AR121 AP122 AR122 AP123 AR123 AP124 AR124 AP125 AR125 AP126 AR126 AP127 AR127 AP128 AR128 AP129 AR129 AP130 AR130 AP131 AR131 AP132 AR132 AP133 AR133 AP134 AR134 AP135 AR135 AP136 AR136 AP137 AR137 AP138 AR138 AP139 AR139 AP140 AR140 AP141 AR141 AP142 AR142 AP143 AR143 AP144 AR144 AP145 AR145 AP146 AR146 AP147 AR147 AP148 AR148 AP149 AR149 AP150 AR150 AP151 AR151 AP152 AR152 AP153 AR153 AP154 AR154 AP155 AR155 AP156 AR156 AP157 AR157 AP158 AR158 AP159 AR159 AP160 AR160 AP161 AR161 AP162 AR162 AP163 AR163 AP164 AR164 AP165 AR165 AP166 AR166 AP167 AR167 AP168 AR168 AP169 AR169 AP170 AR170 AP171 AR171 AP172 AR172 AP173 AR173 AP174 AR174 AP175 AR175 AP176 AR176 AP177 AR177 AP178 AR178 AP179 AR179 AP180 AR180 AP181 AR181 AP182 AR182 AP183 AR183 AP184 AR184 AP185 AR185 AP186 AR186 AP187 AR187 AP188 AR188 AP189 AR189 AP190 AR190 AP191 AR191 AP192 AR192 AP193 AR193 AP194 AR194 AP195 AR195 AP196 AR196 AP197 AR197 AP198 AR198 AP199 AR199 AP200 AR200 AP201 AR201 AP202 AR202 AP203 AR203 AP204 AR204 AP205 AR205 AP206 AR206 AP207 AR207 AP208 AR208 AP209 AR209 AP210 AR210 AP211 AR211 AP212 AR212 AP213 AR213 AP214 AR214 AP215 AR215 AP216 AR216 AP217 AR217 AP218 AR218 AP219 AR219 AP220 AR220 AP221 AR221 AP222 AR222 AP223 AR223 AP224 AR224 AP225 AR225 AP226 AR226 AR227 G228:G230 I228:I230 L228:L230 N228:N230 Q228:Q230 S228:S230 V228:V230 X228:X230 AA228:AA230 AC228:AC230 AF228:AF230 AH228:AH230 AK228:AK230" formula="1"/>
    <ignoredError sqref="BD6:BK6 I6:I227 N6:N227 S6:S227 X6:X227 AC6:AC227 AH6:AH227 AM6 AQ6:AQ7 AM7 BD7:BK80 AO6 AO7"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J3"/>
  <sheetViews>
    <sheetView showGridLines="0" zoomScaleNormal="100" zoomScaleSheetLayoutView="100"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6384" width="9" style="3"/>
  </cols>
  <sheetData>
    <row r="1" spans="2:10" ht="16.5" customHeight="1">
      <c r="B1" s="3" t="s">
        <v>263</v>
      </c>
    </row>
    <row r="2" spans="2:10" ht="16.5" customHeight="1">
      <c r="B2" s="3" t="s">
        <v>265</v>
      </c>
    </row>
    <row r="3" spans="2:10" ht="16.5" customHeight="1">
      <c r="B3" s="3" t="s">
        <v>266</v>
      </c>
      <c r="J3" s="3" t="s">
        <v>152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D22"/>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2:4" ht="16.5" customHeight="1">
      <c r="B1" s="3" t="s">
        <v>234</v>
      </c>
    </row>
    <row r="2" spans="2:4" ht="16.5" customHeight="1">
      <c r="B2" s="3" t="s">
        <v>235</v>
      </c>
    </row>
    <row r="4" spans="2:4">
      <c r="B4" s="9"/>
      <c r="C4" s="9"/>
      <c r="D4" s="9"/>
    </row>
    <row r="5" spans="2:4">
      <c r="B5" s="9"/>
      <c r="C5" s="9"/>
      <c r="D5" s="9"/>
    </row>
    <row r="6" spans="2:4">
      <c r="B6" s="9"/>
      <c r="C6" s="9"/>
      <c r="D6" s="9"/>
    </row>
    <row r="7" spans="2:4">
      <c r="B7" s="9"/>
      <c r="C7" s="9"/>
      <c r="D7" s="9"/>
    </row>
    <row r="8" spans="2:4">
      <c r="B8" s="9"/>
      <c r="C8" s="9"/>
      <c r="D8" s="9"/>
    </row>
    <row r="9" spans="2:4">
      <c r="B9" s="9"/>
      <c r="C9" s="9"/>
      <c r="D9" s="9"/>
    </row>
    <row r="10" spans="2:4">
      <c r="B10" s="9"/>
      <c r="C10" s="9"/>
      <c r="D10" s="9"/>
    </row>
    <row r="11" spans="2:4">
      <c r="B11" s="9"/>
      <c r="C11" s="9"/>
      <c r="D11" s="9"/>
    </row>
    <row r="12" spans="2:4">
      <c r="B12" s="9"/>
      <c r="C12" s="9"/>
      <c r="D12" s="9"/>
    </row>
    <row r="13" spans="2:4">
      <c r="B13" s="9"/>
      <c r="C13" s="9"/>
      <c r="D13" s="9"/>
    </row>
    <row r="14" spans="2:4">
      <c r="B14" s="9"/>
      <c r="C14" s="9"/>
      <c r="D14" s="9"/>
    </row>
    <row r="15" spans="2:4">
      <c r="B15" s="9"/>
      <c r="C15" s="9"/>
      <c r="D15" s="9"/>
    </row>
    <row r="16" spans="2: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row r="22" spans="2:4">
      <c r="B22" s="9"/>
      <c r="C22" s="9"/>
      <c r="D22" s="9"/>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6565-B1D2-42C2-86A6-616C1180C961}">
  <sheetPr codeName="Sheet30"/>
  <dimension ref="B1:J82"/>
  <sheetViews>
    <sheetView showGridLines="0" zoomScaleNormal="100" zoomScaleSheetLayoutView="32"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6384" width="9" style="3"/>
  </cols>
  <sheetData>
    <row r="1" spans="2:10" ht="16.5" customHeight="1">
      <c r="B1" s="3" t="s">
        <v>267</v>
      </c>
    </row>
    <row r="2" spans="2:10" ht="16.5" customHeight="1">
      <c r="B2" s="3" t="s">
        <v>265</v>
      </c>
    </row>
    <row r="3" spans="2:10" ht="16.5" customHeight="1">
      <c r="B3" s="3" t="s">
        <v>266</v>
      </c>
      <c r="J3" s="3" t="s">
        <v>152</v>
      </c>
    </row>
    <row r="80" spans="2:2" ht="16.5" customHeight="1">
      <c r="B80" s="3" t="s">
        <v>268</v>
      </c>
    </row>
    <row r="81" spans="2:10" ht="16.5" customHeight="1">
      <c r="B81" s="3" t="s">
        <v>265</v>
      </c>
    </row>
    <row r="82" spans="2:10" ht="16.5" customHeight="1">
      <c r="B82" s="3" t="s">
        <v>266</v>
      </c>
      <c r="J82" s="3" t="s">
        <v>152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J50"/>
  <sheetViews>
    <sheetView showGridLines="0" zoomScaleNormal="100" zoomScaleSheetLayoutView="100" workbookViewId="0"/>
  </sheetViews>
  <sheetFormatPr defaultColWidth="9" defaultRowHeight="13.5"/>
  <cols>
    <col min="1" max="1" width="4.625" style="40" customWidth="1"/>
    <col min="2" max="2" width="6.125" style="40" customWidth="1"/>
    <col min="3" max="6" width="16.625" style="40" customWidth="1"/>
    <col min="7" max="8" width="17.125" style="40" customWidth="1"/>
    <col min="9" max="9" width="9" style="40"/>
    <col min="10" max="10" width="17.875" style="40" customWidth="1"/>
    <col min="11" max="16384" width="9" style="40"/>
  </cols>
  <sheetData>
    <row r="1" spans="1:7" ht="16.5" customHeight="1">
      <c r="B1" s="3" t="s">
        <v>269</v>
      </c>
    </row>
    <row r="2" spans="1:7" ht="16.5" customHeight="1">
      <c r="B2" s="3" t="s">
        <v>157</v>
      </c>
    </row>
    <row r="3" spans="1:7" ht="18" customHeight="1">
      <c r="A3" s="3"/>
      <c r="B3" s="308" t="s">
        <v>127</v>
      </c>
      <c r="C3" s="308"/>
      <c r="D3" s="313" t="s">
        <v>146</v>
      </c>
      <c r="E3" s="306" t="s">
        <v>126</v>
      </c>
      <c r="F3" s="307"/>
    </row>
    <row r="4" spans="1:7" ht="42" customHeight="1">
      <c r="B4" s="308"/>
      <c r="C4" s="308"/>
      <c r="D4" s="314"/>
      <c r="E4" s="52" t="s">
        <v>142</v>
      </c>
      <c r="F4" s="106" t="s">
        <v>143</v>
      </c>
    </row>
    <row r="5" spans="1:7" ht="35.450000000000003" customHeight="1">
      <c r="B5" s="309" t="s">
        <v>193</v>
      </c>
      <c r="C5" s="310"/>
      <c r="D5" s="237">
        <v>1118406</v>
      </c>
      <c r="E5" s="51">
        <v>262278</v>
      </c>
      <c r="F5" s="50">
        <v>0.23451054447132794</v>
      </c>
    </row>
    <row r="6" spans="1:7" ht="35.450000000000003" customHeight="1" thickBot="1">
      <c r="B6" s="350" t="s">
        <v>198</v>
      </c>
      <c r="C6" s="351"/>
      <c r="D6" s="238">
        <v>8833</v>
      </c>
      <c r="E6" s="51">
        <v>888</v>
      </c>
      <c r="F6" s="50">
        <v>0.1005320955507755</v>
      </c>
    </row>
    <row r="7" spans="1:7" ht="35.450000000000003" customHeight="1" thickTop="1">
      <c r="B7" s="305" t="s">
        <v>67</v>
      </c>
      <c r="C7" s="305"/>
      <c r="D7" s="239">
        <v>1127239</v>
      </c>
      <c r="E7" s="89">
        <v>263166</v>
      </c>
      <c r="F7" s="48">
        <v>0.23346069467078409</v>
      </c>
    </row>
    <row r="8" spans="1:7" ht="13.5" customHeight="1">
      <c r="B8" s="148" t="s">
        <v>291</v>
      </c>
      <c r="C8" s="43"/>
      <c r="D8" s="43"/>
      <c r="E8" s="42"/>
      <c r="F8" s="41"/>
    </row>
    <row r="9" spans="1:7" ht="13.5" customHeight="1">
      <c r="B9" s="44" t="s">
        <v>281</v>
      </c>
      <c r="C9" s="43"/>
      <c r="D9" s="43"/>
      <c r="E9" s="42"/>
      <c r="F9" s="41"/>
    </row>
    <row r="10" spans="1:7" ht="13.5" customHeight="1">
      <c r="B10" s="8" t="s">
        <v>283</v>
      </c>
      <c r="C10" s="43"/>
      <c r="D10" s="43"/>
      <c r="E10" s="42"/>
      <c r="F10" s="41"/>
    </row>
    <row r="11" spans="1:7">
      <c r="B11" s="144" t="s">
        <v>195</v>
      </c>
      <c r="C11" s="145"/>
    </row>
    <row r="12" spans="1:7">
      <c r="B12" s="46" t="s">
        <v>196</v>
      </c>
      <c r="C12" s="145"/>
    </row>
    <row r="13" spans="1:7">
      <c r="B13" s="118" t="s">
        <v>197</v>
      </c>
      <c r="C13" s="146"/>
      <c r="D13" s="146"/>
      <c r="E13" s="146"/>
      <c r="F13" s="146"/>
      <c r="G13" s="146"/>
    </row>
    <row r="14" spans="1:7">
      <c r="B14" s="118"/>
      <c r="C14" s="146"/>
      <c r="D14" s="146"/>
      <c r="E14" s="146"/>
      <c r="F14" s="146"/>
      <c r="G14" s="146"/>
    </row>
    <row r="15" spans="1:7">
      <c r="B15" s="45"/>
      <c r="C15" s="47"/>
      <c r="D15" s="47"/>
    </row>
    <row r="16" spans="1:7" ht="16.5" customHeight="1">
      <c r="B16" s="3" t="s">
        <v>269</v>
      </c>
    </row>
    <row r="17" spans="2:10" ht="16.5" customHeight="1">
      <c r="B17" s="3" t="s">
        <v>157</v>
      </c>
    </row>
    <row r="18" spans="2:10">
      <c r="J18" s="105" t="s">
        <v>207</v>
      </c>
    </row>
    <row r="19" spans="2:10">
      <c r="J19" s="199" t="s">
        <v>208</v>
      </c>
    </row>
    <row r="47" spans="2:6" ht="16.5" customHeight="1"/>
    <row r="48" spans="2:6" ht="13.5" customHeight="1">
      <c r="B48" s="148" t="s">
        <v>291</v>
      </c>
      <c r="C48" s="43"/>
      <c r="D48" s="43"/>
      <c r="E48" s="42"/>
      <c r="F48" s="41"/>
    </row>
    <row r="49" spans="2:2">
      <c r="B49" s="44" t="s">
        <v>281</v>
      </c>
    </row>
    <row r="50" spans="2:2">
      <c r="B50" s="8" t="s">
        <v>283</v>
      </c>
    </row>
  </sheetData>
  <mergeCells count="6">
    <mergeCell ref="E3:F3"/>
    <mergeCell ref="B5:C5"/>
    <mergeCell ref="B6:C6"/>
    <mergeCell ref="B7:C7"/>
    <mergeCell ref="B3:C4"/>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D21"/>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2:4" ht="16.5" customHeight="1">
      <c r="B1" s="3" t="s">
        <v>236</v>
      </c>
    </row>
    <row r="2" spans="2:4" ht="16.5" customHeight="1">
      <c r="B2" s="3" t="s">
        <v>237</v>
      </c>
    </row>
    <row r="3" spans="2:4">
      <c r="B3" s="9"/>
      <c r="C3" s="9"/>
      <c r="D3" s="9"/>
    </row>
    <row r="4" spans="2:4">
      <c r="B4" s="9"/>
      <c r="C4" s="9"/>
      <c r="D4" s="9"/>
    </row>
    <row r="5" spans="2:4">
      <c r="B5" s="9"/>
      <c r="C5" s="9"/>
      <c r="D5" s="9"/>
    </row>
    <row r="6" spans="2:4">
      <c r="B6" s="9"/>
      <c r="C6" s="9"/>
      <c r="D6" s="9"/>
    </row>
    <row r="7" spans="2:4">
      <c r="B7" s="9"/>
      <c r="C7" s="9"/>
      <c r="D7" s="9"/>
    </row>
    <row r="8" spans="2:4">
      <c r="B8" s="9"/>
      <c r="C8" s="9"/>
      <c r="D8" s="9"/>
    </row>
    <row r="9" spans="2:4">
      <c r="B9" s="9"/>
      <c r="C9" s="9"/>
      <c r="D9" s="9"/>
    </row>
    <row r="10" spans="2:4">
      <c r="B10" s="9"/>
      <c r="C10" s="9"/>
      <c r="D10" s="9"/>
    </row>
    <row r="11" spans="2:4">
      <c r="B11" s="9"/>
      <c r="C11" s="9"/>
      <c r="D11" s="9"/>
    </row>
    <row r="12" spans="2:4">
      <c r="B12" s="9"/>
      <c r="C12" s="9"/>
      <c r="D12" s="9"/>
    </row>
    <row r="13" spans="2:4">
      <c r="B13" s="9"/>
      <c r="C13" s="9"/>
      <c r="D13" s="9"/>
    </row>
    <row r="14" spans="2:4">
      <c r="B14" s="9"/>
      <c r="C14" s="9"/>
      <c r="D14" s="9"/>
    </row>
    <row r="15" spans="2:4">
      <c r="B15" s="9"/>
      <c r="C15" s="9"/>
      <c r="D15" s="9"/>
    </row>
    <row r="16" spans="2: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sheetData>
  <phoneticPr fontId="3"/>
  <pageMargins left="0.70866141732283472" right="0.19685039370078741" top="0.59055118110236227" bottom="0.59055118110236227" header="0.31496062992125984" footer="0.31496062992125984"/>
  <pageSetup paperSize="8" scale="79" fitToHeight="0" orientation="landscape" r:id="rId1"/>
  <headerFooter>
    <oddHeader>&amp;R&amp;"ＭＳ 明朝,標準"&amp;12 2-9.医科･歯科健診受診傾向</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04208-C7F3-461A-9347-6AB066A93B54}">
  <sheetPr codeName="Sheet13"/>
  <dimension ref="B1:K20"/>
  <sheetViews>
    <sheetView showGridLines="0"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6384" width="9" style="12"/>
  </cols>
  <sheetData>
    <row r="1" spans="2:11" s="3" customFormat="1" ht="16.5" customHeight="1">
      <c r="B1" s="3" t="s">
        <v>234</v>
      </c>
    </row>
    <row r="2" spans="2:11" s="3" customFormat="1" ht="16.5" customHeight="1">
      <c r="B2" s="3" t="s">
        <v>244</v>
      </c>
      <c r="C2" s="6"/>
      <c r="D2" s="6" t="s">
        <v>286</v>
      </c>
    </row>
    <row r="3" spans="2:11" s="3" customFormat="1" ht="16.5" customHeight="1">
      <c r="B3" s="246" t="s">
        <v>230</v>
      </c>
      <c r="C3" s="248" t="s">
        <v>160</v>
      </c>
      <c r="D3" s="248" t="s">
        <v>66</v>
      </c>
      <c r="E3" s="246" t="s">
        <v>120</v>
      </c>
      <c r="F3" s="246"/>
      <c r="G3" s="246" t="s">
        <v>118</v>
      </c>
      <c r="H3" s="246"/>
      <c r="I3" s="246" t="s">
        <v>119</v>
      </c>
      <c r="J3" s="246"/>
      <c r="K3" s="103"/>
    </row>
    <row r="4" spans="2:11" s="3" customFormat="1" ht="16.5" customHeight="1">
      <c r="B4" s="246"/>
      <c r="C4" s="249"/>
      <c r="D4" s="249"/>
      <c r="E4" s="246"/>
      <c r="F4" s="246"/>
      <c r="G4" s="246"/>
      <c r="H4" s="246"/>
      <c r="I4" s="246"/>
      <c r="J4" s="246"/>
      <c r="K4" s="103"/>
    </row>
    <row r="5" spans="2:11" s="3" customFormat="1" ht="27" customHeight="1">
      <c r="B5" s="246"/>
      <c r="C5" s="250"/>
      <c r="D5" s="250"/>
      <c r="E5" s="78" t="s">
        <v>65</v>
      </c>
      <c r="F5" s="195" t="s">
        <v>117</v>
      </c>
      <c r="G5" s="78" t="s">
        <v>65</v>
      </c>
      <c r="H5" s="195" t="s">
        <v>117</v>
      </c>
      <c r="I5" s="78" t="s">
        <v>65</v>
      </c>
      <c r="J5" s="195" t="s">
        <v>117</v>
      </c>
      <c r="K5" s="196"/>
    </row>
    <row r="6" spans="2:11" ht="14.25" customHeight="1">
      <c r="B6" s="240" t="s">
        <v>231</v>
      </c>
      <c r="C6" s="123" t="s">
        <v>138</v>
      </c>
      <c r="D6" s="125">
        <v>310607</v>
      </c>
      <c r="E6" s="126">
        <v>15873</v>
      </c>
      <c r="F6" s="120">
        <f t="shared" ref="F6:F15" si="0">IFERROR(E6/D6,"-")</f>
        <v>5.1103162517264579E-2</v>
      </c>
      <c r="G6" s="126">
        <v>53501</v>
      </c>
      <c r="H6" s="120">
        <f t="shared" ref="H6:H13" si="1">IFERROR(G6/D6,"-")</f>
        <v>0.17224660101027986</v>
      </c>
      <c r="I6" s="126">
        <v>21849</v>
      </c>
      <c r="J6" s="120">
        <f t="shared" ref="J6:J13" si="2">IFERROR(I6/D6,"-")</f>
        <v>7.0342909206811174E-2</v>
      </c>
    </row>
    <row r="7" spans="2:11" ht="14.25" customHeight="1">
      <c r="B7" s="241"/>
      <c r="C7" s="163" t="s">
        <v>274</v>
      </c>
      <c r="D7" s="211">
        <v>144676</v>
      </c>
      <c r="E7" s="212">
        <v>10493</v>
      </c>
      <c r="F7" s="213">
        <f t="shared" si="0"/>
        <v>7.2527578865879627E-2</v>
      </c>
      <c r="G7" s="212">
        <v>30083</v>
      </c>
      <c r="H7" s="213">
        <f>IFERROR(G7/D7,"-")</f>
        <v>0.20793358953800214</v>
      </c>
      <c r="I7" s="212">
        <v>11109</v>
      </c>
      <c r="J7" s="213">
        <f>IFERROR(I7/D7,"-")</f>
        <v>7.6785368685891239E-2</v>
      </c>
    </row>
    <row r="8" spans="2:11" ht="14.25" customHeight="1">
      <c r="B8" s="241"/>
      <c r="C8" s="124" t="s">
        <v>156</v>
      </c>
      <c r="D8" s="157">
        <v>53676</v>
      </c>
      <c r="E8" s="158">
        <v>3192</v>
      </c>
      <c r="F8" s="159">
        <f t="shared" si="0"/>
        <v>5.9467918622848198E-2</v>
      </c>
      <c r="G8" s="158">
        <v>9688</v>
      </c>
      <c r="H8" s="159">
        <f t="shared" si="1"/>
        <v>0.18049034950443402</v>
      </c>
      <c r="I8" s="158">
        <v>4303</v>
      </c>
      <c r="J8" s="159">
        <f t="shared" si="2"/>
        <v>8.0166182278858342E-2</v>
      </c>
    </row>
    <row r="9" spans="2:11" ht="14.25" customHeight="1">
      <c r="B9" s="241"/>
      <c r="C9" s="127" t="s">
        <v>199</v>
      </c>
      <c r="D9" s="128">
        <v>18901</v>
      </c>
      <c r="E9" s="129">
        <v>49</v>
      </c>
      <c r="F9" s="121">
        <f t="shared" si="0"/>
        <v>2.5924554256388549E-3</v>
      </c>
      <c r="G9" s="129">
        <v>283</v>
      </c>
      <c r="H9" s="121">
        <f t="shared" si="1"/>
        <v>1.4972752764403999E-2</v>
      </c>
      <c r="I9" s="129">
        <v>189</v>
      </c>
      <c r="J9" s="121">
        <f t="shared" si="2"/>
        <v>9.9994709274641557E-3</v>
      </c>
    </row>
    <row r="10" spans="2:11" ht="14.25" customHeight="1">
      <c r="B10" s="242"/>
      <c r="C10" s="194" t="s">
        <v>67</v>
      </c>
      <c r="D10" s="125">
        <f>SUM(D6:D9)</f>
        <v>527860</v>
      </c>
      <c r="E10" s="126">
        <f>SUM(E6:E9)</f>
        <v>29607</v>
      </c>
      <c r="F10" s="120">
        <f t="shared" si="0"/>
        <v>5.6088735649604059E-2</v>
      </c>
      <c r="G10" s="126">
        <f>SUM(G6:G9)</f>
        <v>93555</v>
      </c>
      <c r="H10" s="120">
        <f t="shared" si="1"/>
        <v>0.1772344939946198</v>
      </c>
      <c r="I10" s="126">
        <f>SUM(I6:I9)</f>
        <v>37450</v>
      </c>
      <c r="J10" s="120">
        <f t="shared" si="2"/>
        <v>7.0946841965672719E-2</v>
      </c>
    </row>
    <row r="11" spans="2:11" ht="14.25" customHeight="1">
      <c r="B11" s="240" t="s">
        <v>232</v>
      </c>
      <c r="C11" s="123" t="s">
        <v>138</v>
      </c>
      <c r="D11" s="125">
        <v>628554</v>
      </c>
      <c r="E11" s="126">
        <v>30619</v>
      </c>
      <c r="F11" s="215">
        <f t="shared" si="0"/>
        <v>4.8713396144165817E-2</v>
      </c>
      <c r="G11" s="126">
        <v>102471</v>
      </c>
      <c r="H11" s="215">
        <f>IFERROR(G11/D11,"-")</f>
        <v>0.16302656573659544</v>
      </c>
      <c r="I11" s="126">
        <v>44451</v>
      </c>
      <c r="J11" s="215">
        <f>IFERROR(I11/D11,"-")</f>
        <v>7.0719460857778332E-2</v>
      </c>
    </row>
    <row r="12" spans="2:11" ht="14.25" customHeight="1">
      <c r="B12" s="241"/>
      <c r="C12" s="163" t="s">
        <v>273</v>
      </c>
      <c r="D12" s="211">
        <v>96896</v>
      </c>
      <c r="E12" s="212">
        <v>6757</v>
      </c>
      <c r="F12" s="61">
        <f t="shared" si="0"/>
        <v>6.9734560766182299E-2</v>
      </c>
      <c r="G12" s="212">
        <v>21031</v>
      </c>
      <c r="H12" s="61">
        <f>IFERROR(G12/D12,"-")</f>
        <v>0.21704714332892999</v>
      </c>
      <c r="I12" s="212">
        <v>7835</v>
      </c>
      <c r="J12" s="61">
        <f>IFERROR(I12/D12,"-")</f>
        <v>8.0859891017173058E-2</v>
      </c>
    </row>
    <row r="13" spans="2:11" ht="14.25" customHeight="1">
      <c r="B13" s="241"/>
      <c r="C13" s="124" t="s">
        <v>156</v>
      </c>
      <c r="D13" s="155">
        <v>43121</v>
      </c>
      <c r="E13" s="156">
        <v>2518</v>
      </c>
      <c r="F13" s="122">
        <f t="shared" si="0"/>
        <v>5.8393822035667078E-2</v>
      </c>
      <c r="G13" s="156">
        <v>7761</v>
      </c>
      <c r="H13" s="122">
        <f t="shared" si="1"/>
        <v>0.17998191136569189</v>
      </c>
      <c r="I13" s="156">
        <v>3430</v>
      </c>
      <c r="J13" s="122">
        <f t="shared" si="2"/>
        <v>7.9543609842072302E-2</v>
      </c>
    </row>
    <row r="14" spans="2:11" ht="14.25" customHeight="1">
      <c r="B14" s="241"/>
      <c r="C14" s="127" t="s">
        <v>199</v>
      </c>
      <c r="D14" s="128">
        <v>29124</v>
      </c>
      <c r="E14" s="129">
        <v>42</v>
      </c>
      <c r="F14" s="121">
        <f t="shared" si="0"/>
        <v>1.442109600329625E-3</v>
      </c>
      <c r="G14" s="129">
        <v>284</v>
      </c>
      <c r="H14" s="121">
        <f>IFERROR(G14/D14,"-")</f>
        <v>9.7514077736574646E-3</v>
      </c>
      <c r="I14" s="129">
        <v>182</v>
      </c>
      <c r="J14" s="121">
        <f>IFERROR(I14/D14,"-")</f>
        <v>6.2491416014283756E-3</v>
      </c>
    </row>
    <row r="15" spans="2:11" ht="14.25" customHeight="1" thickBot="1">
      <c r="B15" s="244"/>
      <c r="C15" s="164" t="s">
        <v>67</v>
      </c>
      <c r="D15" s="131">
        <f>SUM(D11:D14)</f>
        <v>797695</v>
      </c>
      <c r="E15" s="132">
        <f>SUM(E11:E14)</f>
        <v>39936</v>
      </c>
      <c r="F15" s="133">
        <f t="shared" si="0"/>
        <v>5.0064247613436211E-2</v>
      </c>
      <c r="G15" s="132">
        <f>SUM(G11:G14)</f>
        <v>131547</v>
      </c>
      <c r="H15" s="133">
        <f>IFERROR(G15/D15,"-")</f>
        <v>0.16490889375011752</v>
      </c>
      <c r="I15" s="132">
        <f>SUM(I11:I14)</f>
        <v>55898</v>
      </c>
      <c r="J15" s="133">
        <f>IFERROR(I15/D15,"-")</f>
        <v>7.0074401870389061E-2</v>
      </c>
    </row>
    <row r="16" spans="2:11" ht="14.25" customHeight="1" thickTop="1">
      <c r="B16" s="271" t="s">
        <v>233</v>
      </c>
      <c r="C16" s="163" t="s">
        <v>138</v>
      </c>
      <c r="D16" s="130">
        <f>市区町村別_健診受診率!BB377</f>
        <v>939161</v>
      </c>
      <c r="E16" s="67">
        <f>市区町村別_健診受診率!BC377</f>
        <v>46492</v>
      </c>
      <c r="F16" s="65">
        <f>市区町村別_健診受診率!BD377</f>
        <v>4.9503759206355462E-2</v>
      </c>
      <c r="G16" s="67">
        <f>市区町村別_健診受診率!BE377</f>
        <v>155972</v>
      </c>
      <c r="H16" s="65">
        <f>市区町村別_健診受診率!BF377</f>
        <v>0.16607589114113555</v>
      </c>
      <c r="I16" s="67">
        <f>市区町村別_健診受診率!BG377</f>
        <v>66300</v>
      </c>
      <c r="J16" s="65">
        <f>市区町村別_健診受診率!BH377</f>
        <v>7.0594924618888555E-2</v>
      </c>
    </row>
    <row r="17" spans="2:10" ht="14.25" customHeight="1">
      <c r="B17" s="241"/>
      <c r="C17" s="163" t="s">
        <v>273</v>
      </c>
      <c r="D17" s="166">
        <f>市区町村別_健診受診率!BB378</f>
        <v>241572</v>
      </c>
      <c r="E17" s="167">
        <f>市区町村別_健診受診率!BC378</f>
        <v>17250</v>
      </c>
      <c r="F17" s="83">
        <f>市区町村別_健診受診率!BD378</f>
        <v>7.1407282300928909E-2</v>
      </c>
      <c r="G17" s="167">
        <f>市区町村別_健診受診率!BE378</f>
        <v>51114</v>
      </c>
      <c r="H17" s="83">
        <f>市区町村別_健診受診率!BF378</f>
        <v>0.21158909145099597</v>
      </c>
      <c r="I17" s="167">
        <f>市区町村別_健診受診率!BG378</f>
        <v>18944</v>
      </c>
      <c r="J17" s="83">
        <f>市区町村別_健診受診率!BH378</f>
        <v>7.841968440050999E-2</v>
      </c>
    </row>
    <row r="18" spans="2:10">
      <c r="B18" s="241"/>
      <c r="C18" s="124" t="s">
        <v>156</v>
      </c>
      <c r="D18" s="160">
        <f>市区町村別_健診受診率!BB379</f>
        <v>96797</v>
      </c>
      <c r="E18" s="63">
        <f>市区町村別_健診受診率!BC379</f>
        <v>5710</v>
      </c>
      <c r="F18" s="61">
        <f>市区町村別_健診受診率!BD379</f>
        <v>5.8989431490645373E-2</v>
      </c>
      <c r="G18" s="63">
        <f>市区町村別_健診受診率!BE379</f>
        <v>17449</v>
      </c>
      <c r="H18" s="61">
        <f>市区町村別_健診受診率!BF379</f>
        <v>0.18026385115241175</v>
      </c>
      <c r="I18" s="63">
        <f>市区町村別_健診受診率!BG379</f>
        <v>7733</v>
      </c>
      <c r="J18" s="61">
        <f>市区町村別_健診受診率!BH379</f>
        <v>7.9888839530150732E-2</v>
      </c>
    </row>
    <row r="19" spans="2:10">
      <c r="B19" s="241"/>
      <c r="C19" s="127" t="s">
        <v>199</v>
      </c>
      <c r="D19" s="152">
        <f>市区町村別_健診受診率!BB380</f>
        <v>48025</v>
      </c>
      <c r="E19" s="60">
        <f>市区町村別_健診受診率!BC380</f>
        <v>91</v>
      </c>
      <c r="F19" s="151">
        <f>市区町村別_健診受診率!BD380</f>
        <v>1.8948464341488809E-3</v>
      </c>
      <c r="G19" s="60">
        <f>市区町村別_健診受診率!BE380</f>
        <v>567</v>
      </c>
      <c r="H19" s="151">
        <f>市区町村別_健診受診率!BF380</f>
        <v>1.1806350858927641E-2</v>
      </c>
      <c r="I19" s="60">
        <f>市区町村別_健診受診率!BG380</f>
        <v>371</v>
      </c>
      <c r="J19" s="151">
        <f>市区町村別_健診受診率!BH380</f>
        <v>7.7251431546069759E-3</v>
      </c>
    </row>
    <row r="20" spans="2:10">
      <c r="B20" s="242"/>
      <c r="C20" s="194" t="s">
        <v>67</v>
      </c>
      <c r="D20" s="38">
        <f>市区町村別_健診受診率!BB381</f>
        <v>1325555</v>
      </c>
      <c r="E20" s="57">
        <f>市区町村別_健診受診率!BC381</f>
        <v>69543</v>
      </c>
      <c r="F20" s="55">
        <f>市区町村別_健診受診率!BD381</f>
        <v>5.246330782200663E-2</v>
      </c>
      <c r="G20" s="57">
        <f>市区町村別_健診受診率!BE381</f>
        <v>225102</v>
      </c>
      <c r="H20" s="55">
        <f>市区町村別_健診受診率!BF381</f>
        <v>0.16981717092085957</v>
      </c>
      <c r="I20" s="57">
        <f>市区町村別_健診受診率!BG381</f>
        <v>93348</v>
      </c>
      <c r="J20" s="55">
        <f>市区町村別_健診受診率!BH381</f>
        <v>7.0421823311744888E-2</v>
      </c>
    </row>
  </sheetData>
  <mergeCells count="9">
    <mergeCell ref="B16:B20"/>
    <mergeCell ref="B11:B15"/>
    <mergeCell ref="B6:B10"/>
    <mergeCell ref="G3:H4"/>
    <mergeCell ref="I3:J4"/>
    <mergeCell ref="B3:B5"/>
    <mergeCell ref="C3:C5"/>
    <mergeCell ref="D3:D5"/>
    <mergeCell ref="E3:F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ignoredErrors>
    <ignoredError sqref="J8:J9 J13:J14 J11 J6" emptyCellReference="1"/>
    <ignoredError sqref="H15 H10 F10 F1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B1:JB383"/>
  <sheetViews>
    <sheetView showGridLines="0" zoomScaleNormal="100" zoomScaleSheetLayoutView="100" workbookViewId="0"/>
  </sheetViews>
  <sheetFormatPr defaultColWidth="9" defaultRowHeight="13.5"/>
  <cols>
    <col min="1" max="1" width="4.625" style="3" customWidth="1"/>
    <col min="2" max="2" width="3.125" style="3" customWidth="1"/>
    <col min="3" max="4" width="16.625" style="3" customWidth="1"/>
    <col min="5" max="60" width="10.625" style="3" customWidth="1"/>
    <col min="61" max="61" width="9" style="3"/>
    <col min="62" max="62" width="3.125" style="3" customWidth="1"/>
    <col min="63" max="64" width="16.625" style="3" customWidth="1"/>
    <col min="65" max="71" width="10.625" style="3" customWidth="1"/>
    <col min="72" max="72" width="9" style="3"/>
    <col min="73" max="74" width="16.875" style="3" customWidth="1"/>
    <col min="75" max="77" width="11.125" style="3" customWidth="1"/>
    <col min="78" max="78" width="14.125" style="3" bestFit="1" customWidth="1"/>
    <col min="79" max="224" width="11.125" style="3" customWidth="1"/>
    <col min="225" max="225" width="9" style="3"/>
    <col min="226" max="262" width="11.125" style="3" customWidth="1"/>
    <col min="263" max="16384" width="9" style="3"/>
  </cols>
  <sheetData>
    <row r="1" spans="2:262" ht="16.5" customHeight="1">
      <c r="B1" s="3" t="s">
        <v>234</v>
      </c>
    </row>
    <row r="2" spans="2:262" ht="16.5" customHeight="1">
      <c r="B2" s="3" t="s">
        <v>246</v>
      </c>
      <c r="D2" s="6"/>
      <c r="E2" s="6" t="s">
        <v>286</v>
      </c>
      <c r="L2" s="6"/>
      <c r="S2" s="6"/>
      <c r="Z2" s="6"/>
      <c r="AG2" s="6"/>
      <c r="AN2" s="6"/>
      <c r="AU2" s="6"/>
      <c r="BB2" s="12"/>
      <c r="BC2" s="12"/>
      <c r="BD2" s="12"/>
      <c r="BE2" s="12"/>
      <c r="BF2" s="12"/>
      <c r="BG2" s="12"/>
      <c r="BJ2" s="6" t="s">
        <v>288</v>
      </c>
      <c r="BL2" s="6"/>
      <c r="BU2" s="2" t="s">
        <v>194</v>
      </c>
      <c r="BV2" s="2"/>
      <c r="BW2" s="4"/>
      <c r="BX2" s="4"/>
      <c r="BY2" s="4"/>
      <c r="BZ2" s="4" t="s">
        <v>124</v>
      </c>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t="s">
        <v>194</v>
      </c>
      <c r="DI2" s="4"/>
      <c r="DJ2" s="4"/>
      <c r="DK2" s="4"/>
      <c r="DL2" s="4"/>
      <c r="DM2" s="4"/>
      <c r="DN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row>
    <row r="3" spans="2:262" ht="16.5" customHeight="1">
      <c r="B3" s="278"/>
      <c r="C3" s="283" t="s">
        <v>133</v>
      </c>
      <c r="D3" s="284" t="s">
        <v>170</v>
      </c>
      <c r="E3" s="287" t="s">
        <v>58</v>
      </c>
      <c r="F3" s="288"/>
      <c r="G3" s="288"/>
      <c r="H3" s="288"/>
      <c r="I3" s="288"/>
      <c r="J3" s="288"/>
      <c r="K3" s="289"/>
      <c r="L3" s="287" t="s">
        <v>59</v>
      </c>
      <c r="M3" s="288"/>
      <c r="N3" s="288"/>
      <c r="O3" s="288"/>
      <c r="P3" s="288"/>
      <c r="Q3" s="288"/>
      <c r="R3" s="289"/>
      <c r="S3" s="287" t="s">
        <v>60</v>
      </c>
      <c r="T3" s="288"/>
      <c r="U3" s="288"/>
      <c r="V3" s="288"/>
      <c r="W3" s="288"/>
      <c r="X3" s="288"/>
      <c r="Y3" s="289"/>
      <c r="Z3" s="287" t="s">
        <v>61</v>
      </c>
      <c r="AA3" s="288"/>
      <c r="AB3" s="288"/>
      <c r="AC3" s="288"/>
      <c r="AD3" s="288"/>
      <c r="AE3" s="288"/>
      <c r="AF3" s="289"/>
      <c r="AG3" s="287" t="s">
        <v>62</v>
      </c>
      <c r="AH3" s="288"/>
      <c r="AI3" s="288"/>
      <c r="AJ3" s="288"/>
      <c r="AK3" s="288"/>
      <c r="AL3" s="288"/>
      <c r="AM3" s="289"/>
      <c r="AN3" s="287" t="s">
        <v>63</v>
      </c>
      <c r="AO3" s="288"/>
      <c r="AP3" s="288"/>
      <c r="AQ3" s="288"/>
      <c r="AR3" s="288"/>
      <c r="AS3" s="288"/>
      <c r="AT3" s="289"/>
      <c r="AU3" s="287" t="s">
        <v>64</v>
      </c>
      <c r="AV3" s="288"/>
      <c r="AW3" s="288"/>
      <c r="AX3" s="288"/>
      <c r="AY3" s="288"/>
      <c r="AZ3" s="288"/>
      <c r="BA3" s="289"/>
      <c r="BB3" s="287" t="s">
        <v>57</v>
      </c>
      <c r="BC3" s="288"/>
      <c r="BD3" s="288"/>
      <c r="BE3" s="288"/>
      <c r="BF3" s="288"/>
      <c r="BG3" s="288"/>
      <c r="BH3" s="289"/>
      <c r="BJ3" s="240"/>
      <c r="BK3" s="263" t="s">
        <v>133</v>
      </c>
      <c r="BL3" s="293" t="s">
        <v>160</v>
      </c>
      <c r="BM3" s="243" t="s">
        <v>57</v>
      </c>
      <c r="BN3" s="243"/>
      <c r="BO3" s="243"/>
      <c r="BP3" s="243"/>
      <c r="BQ3" s="243"/>
      <c r="BR3" s="243"/>
      <c r="BS3" s="243"/>
      <c r="BU3" s="275" t="s">
        <v>238</v>
      </c>
      <c r="BV3" s="275" t="s">
        <v>170</v>
      </c>
      <c r="BW3" s="243" t="s">
        <v>121</v>
      </c>
      <c r="BX3" s="243"/>
      <c r="BY3" s="117"/>
      <c r="BZ3" s="240" t="s">
        <v>238</v>
      </c>
      <c r="CA3" s="296" t="s">
        <v>67</v>
      </c>
      <c r="CB3" s="297"/>
      <c r="CC3" s="297"/>
      <c r="CD3" s="297"/>
      <c r="CE3" s="297"/>
      <c r="CF3" s="297"/>
      <c r="CG3" s="297"/>
      <c r="CH3" s="297"/>
      <c r="CI3" s="243" t="s">
        <v>138</v>
      </c>
      <c r="CJ3" s="243"/>
      <c r="CK3" s="243"/>
      <c r="CL3" s="243"/>
      <c r="CM3" s="243"/>
      <c r="CN3" s="243"/>
      <c r="CO3" s="243"/>
      <c r="CP3" s="243"/>
      <c r="CQ3" s="243" t="s">
        <v>278</v>
      </c>
      <c r="CR3" s="243"/>
      <c r="CS3" s="243"/>
      <c r="CT3" s="243"/>
      <c r="CU3" s="243"/>
      <c r="CV3" s="243"/>
      <c r="CW3" s="243"/>
      <c r="CX3" s="243"/>
      <c r="CY3" s="243" t="s">
        <v>139</v>
      </c>
      <c r="CZ3" s="243"/>
      <c r="DA3" s="243"/>
      <c r="DB3" s="243"/>
      <c r="DC3" s="243"/>
      <c r="DD3" s="243"/>
      <c r="DE3" s="243"/>
      <c r="DF3" s="243"/>
      <c r="DH3" s="240" t="s">
        <v>240</v>
      </c>
      <c r="DI3" s="296" t="s">
        <v>67</v>
      </c>
      <c r="DJ3" s="297"/>
      <c r="DK3" s="297"/>
      <c r="DL3" s="297"/>
      <c r="DM3" s="297"/>
      <c r="DN3" s="297"/>
      <c r="DO3" s="297"/>
      <c r="DP3" s="297"/>
      <c r="DQ3" s="297"/>
      <c r="DR3" s="297"/>
      <c r="DS3" s="297"/>
      <c r="DT3" s="297"/>
      <c r="DU3" s="243" t="s">
        <v>138</v>
      </c>
      <c r="DV3" s="243"/>
      <c r="DW3" s="243"/>
      <c r="DX3" s="243"/>
      <c r="DY3" s="243"/>
      <c r="DZ3" s="243"/>
      <c r="EA3" s="243"/>
      <c r="EB3" s="243"/>
      <c r="EC3" s="243"/>
      <c r="ED3" s="243"/>
      <c r="EE3" s="243"/>
      <c r="EF3" s="243"/>
      <c r="EG3" s="243" t="s">
        <v>276</v>
      </c>
      <c r="EH3" s="243"/>
      <c r="EI3" s="243"/>
      <c r="EJ3" s="243"/>
      <c r="EK3" s="243"/>
      <c r="EL3" s="243"/>
      <c r="EM3" s="243"/>
      <c r="EN3" s="243"/>
      <c r="EO3" s="243"/>
      <c r="EP3" s="243"/>
      <c r="EQ3" s="243"/>
      <c r="ER3" s="243"/>
      <c r="ES3" s="243" t="s">
        <v>139</v>
      </c>
      <c r="ET3" s="243"/>
      <c r="EU3" s="243"/>
      <c r="EV3" s="243"/>
      <c r="EW3" s="243"/>
      <c r="EX3" s="243"/>
      <c r="EY3" s="243"/>
      <c r="EZ3" s="243"/>
      <c r="FA3" s="243"/>
      <c r="FB3" s="243"/>
      <c r="FC3" s="243"/>
      <c r="FD3" s="243"/>
      <c r="FF3" s="296" t="s">
        <v>67</v>
      </c>
      <c r="FG3" s="297"/>
      <c r="FH3" s="297"/>
      <c r="FI3" s="297"/>
      <c r="FJ3" s="297"/>
      <c r="FK3" s="297"/>
      <c r="FL3" s="297"/>
      <c r="FM3" s="297"/>
      <c r="FN3" s="297"/>
      <c r="FO3" s="297"/>
      <c r="FP3" s="297"/>
      <c r="FQ3" s="300"/>
      <c r="FR3" s="243" t="s">
        <v>138</v>
      </c>
      <c r="FS3" s="243"/>
      <c r="FT3" s="243"/>
      <c r="FU3" s="243"/>
      <c r="FV3" s="243"/>
      <c r="FW3" s="243"/>
      <c r="FX3" s="243"/>
      <c r="FY3" s="243"/>
      <c r="FZ3" s="243"/>
      <c r="GA3" s="243"/>
      <c r="GB3" s="243"/>
      <c r="GC3" s="243"/>
      <c r="GD3" s="243" t="s">
        <v>276</v>
      </c>
      <c r="GE3" s="243"/>
      <c r="GF3" s="243"/>
      <c r="GG3" s="243"/>
      <c r="GH3" s="243"/>
      <c r="GI3" s="243"/>
      <c r="GJ3" s="243"/>
      <c r="GK3" s="243"/>
      <c r="GL3" s="243"/>
      <c r="GM3" s="243"/>
      <c r="GN3" s="243"/>
      <c r="GO3" s="243"/>
      <c r="GP3" s="243" t="s">
        <v>139</v>
      </c>
      <c r="GQ3" s="243"/>
      <c r="GR3" s="243"/>
      <c r="GS3" s="243"/>
      <c r="GT3" s="243"/>
      <c r="GU3" s="243"/>
      <c r="GV3" s="243"/>
      <c r="GW3" s="243"/>
      <c r="GX3" s="243"/>
      <c r="GY3" s="243"/>
      <c r="GZ3" s="243"/>
      <c r="HA3" s="243"/>
      <c r="HB3" s="240"/>
    </row>
    <row r="4" spans="2:262" ht="16.5" customHeight="1">
      <c r="B4" s="282"/>
      <c r="C4" s="283"/>
      <c r="D4" s="285"/>
      <c r="E4" s="290" t="s">
        <v>66</v>
      </c>
      <c r="F4" s="278" t="s">
        <v>120</v>
      </c>
      <c r="G4" s="279"/>
      <c r="H4" s="278" t="s">
        <v>118</v>
      </c>
      <c r="I4" s="279"/>
      <c r="J4" s="278" t="s">
        <v>119</v>
      </c>
      <c r="K4" s="279"/>
      <c r="L4" s="290" t="s">
        <v>66</v>
      </c>
      <c r="M4" s="278" t="s">
        <v>120</v>
      </c>
      <c r="N4" s="279"/>
      <c r="O4" s="278" t="s">
        <v>118</v>
      </c>
      <c r="P4" s="279"/>
      <c r="Q4" s="278" t="s">
        <v>119</v>
      </c>
      <c r="R4" s="279"/>
      <c r="S4" s="290" t="s">
        <v>66</v>
      </c>
      <c r="T4" s="278" t="s">
        <v>120</v>
      </c>
      <c r="U4" s="279"/>
      <c r="V4" s="278" t="s">
        <v>118</v>
      </c>
      <c r="W4" s="279"/>
      <c r="X4" s="278" t="s">
        <v>119</v>
      </c>
      <c r="Y4" s="279"/>
      <c r="Z4" s="290" t="s">
        <v>66</v>
      </c>
      <c r="AA4" s="278" t="s">
        <v>120</v>
      </c>
      <c r="AB4" s="279"/>
      <c r="AC4" s="278" t="s">
        <v>118</v>
      </c>
      <c r="AD4" s="279"/>
      <c r="AE4" s="278" t="s">
        <v>119</v>
      </c>
      <c r="AF4" s="279"/>
      <c r="AG4" s="290" t="s">
        <v>66</v>
      </c>
      <c r="AH4" s="278" t="s">
        <v>120</v>
      </c>
      <c r="AI4" s="279"/>
      <c r="AJ4" s="278" t="s">
        <v>118</v>
      </c>
      <c r="AK4" s="279"/>
      <c r="AL4" s="278" t="s">
        <v>119</v>
      </c>
      <c r="AM4" s="279"/>
      <c r="AN4" s="290" t="s">
        <v>66</v>
      </c>
      <c r="AO4" s="278" t="s">
        <v>120</v>
      </c>
      <c r="AP4" s="279"/>
      <c r="AQ4" s="278" t="s">
        <v>118</v>
      </c>
      <c r="AR4" s="279"/>
      <c r="AS4" s="278" t="s">
        <v>119</v>
      </c>
      <c r="AT4" s="279"/>
      <c r="AU4" s="290" t="s">
        <v>66</v>
      </c>
      <c r="AV4" s="278" t="s">
        <v>120</v>
      </c>
      <c r="AW4" s="279"/>
      <c r="AX4" s="278" t="s">
        <v>118</v>
      </c>
      <c r="AY4" s="279"/>
      <c r="AZ4" s="278" t="s">
        <v>119</v>
      </c>
      <c r="BA4" s="279"/>
      <c r="BB4" s="290" t="s">
        <v>66</v>
      </c>
      <c r="BC4" s="278" t="s">
        <v>120</v>
      </c>
      <c r="BD4" s="279"/>
      <c r="BE4" s="278" t="s">
        <v>118</v>
      </c>
      <c r="BF4" s="279"/>
      <c r="BG4" s="278" t="s">
        <v>119</v>
      </c>
      <c r="BH4" s="279"/>
      <c r="BJ4" s="241"/>
      <c r="BK4" s="264"/>
      <c r="BL4" s="294"/>
      <c r="BM4" s="260" t="s">
        <v>66</v>
      </c>
      <c r="BN4" s="254" t="s">
        <v>120</v>
      </c>
      <c r="BO4" s="255"/>
      <c r="BP4" s="254" t="s">
        <v>118</v>
      </c>
      <c r="BQ4" s="255"/>
      <c r="BR4" s="254" t="s">
        <v>119</v>
      </c>
      <c r="BS4" s="255"/>
      <c r="BU4" s="276"/>
      <c r="BV4" s="276"/>
      <c r="BW4" s="243"/>
      <c r="BX4" s="243"/>
      <c r="BY4" s="117"/>
      <c r="BZ4" s="241"/>
      <c r="CA4" s="254" t="s">
        <v>162</v>
      </c>
      <c r="CB4" s="255"/>
      <c r="CC4" s="254" t="s">
        <v>154</v>
      </c>
      <c r="CD4" s="255"/>
      <c r="CE4" s="254" t="s">
        <v>119</v>
      </c>
      <c r="CF4" s="255"/>
      <c r="CG4" s="254" t="s">
        <v>121</v>
      </c>
      <c r="CH4" s="255"/>
      <c r="CI4" s="254" t="s">
        <v>162</v>
      </c>
      <c r="CJ4" s="255"/>
      <c r="CK4" s="254" t="s">
        <v>154</v>
      </c>
      <c r="CL4" s="255"/>
      <c r="CM4" s="254" t="s">
        <v>119</v>
      </c>
      <c r="CN4" s="255"/>
      <c r="CO4" s="254" t="s">
        <v>121</v>
      </c>
      <c r="CP4" s="255"/>
      <c r="CQ4" s="254" t="s">
        <v>162</v>
      </c>
      <c r="CR4" s="255"/>
      <c r="CS4" s="254" t="s">
        <v>154</v>
      </c>
      <c r="CT4" s="255"/>
      <c r="CU4" s="254" t="s">
        <v>119</v>
      </c>
      <c r="CV4" s="255"/>
      <c r="CW4" s="254" t="s">
        <v>121</v>
      </c>
      <c r="CX4" s="255"/>
      <c r="CY4" s="254" t="s">
        <v>162</v>
      </c>
      <c r="CZ4" s="255"/>
      <c r="DA4" s="254" t="s">
        <v>154</v>
      </c>
      <c r="DB4" s="255"/>
      <c r="DC4" s="254" t="s">
        <v>119</v>
      </c>
      <c r="DD4" s="255"/>
      <c r="DE4" s="254" t="s">
        <v>121</v>
      </c>
      <c r="DF4" s="255"/>
      <c r="DH4" s="241"/>
      <c r="DI4" s="254" t="s">
        <v>218</v>
      </c>
      <c r="DJ4" s="298"/>
      <c r="DK4" s="255"/>
      <c r="DL4" s="254" t="s">
        <v>220</v>
      </c>
      <c r="DM4" s="298"/>
      <c r="DN4" s="255"/>
      <c r="DO4" s="254" t="s">
        <v>119</v>
      </c>
      <c r="DP4" s="298"/>
      <c r="DQ4" s="255"/>
      <c r="DR4" s="254" t="s">
        <v>121</v>
      </c>
      <c r="DS4" s="298"/>
      <c r="DT4" s="255"/>
      <c r="DU4" s="243" t="s">
        <v>162</v>
      </c>
      <c r="DV4" s="243"/>
      <c r="DW4" s="243"/>
      <c r="DX4" s="243" t="s">
        <v>154</v>
      </c>
      <c r="DY4" s="243"/>
      <c r="DZ4" s="243"/>
      <c r="EA4" s="243" t="s">
        <v>119</v>
      </c>
      <c r="EB4" s="243"/>
      <c r="EC4" s="243"/>
      <c r="ED4" s="243" t="s">
        <v>121</v>
      </c>
      <c r="EE4" s="243"/>
      <c r="EF4" s="243"/>
      <c r="EG4" s="243" t="s">
        <v>162</v>
      </c>
      <c r="EH4" s="243"/>
      <c r="EI4" s="243"/>
      <c r="EJ4" s="243" t="s">
        <v>154</v>
      </c>
      <c r="EK4" s="243"/>
      <c r="EL4" s="243"/>
      <c r="EM4" s="243" t="s">
        <v>119</v>
      </c>
      <c r="EN4" s="243"/>
      <c r="EO4" s="243"/>
      <c r="EP4" s="243" t="s">
        <v>121</v>
      </c>
      <c r="EQ4" s="243"/>
      <c r="ER4" s="243"/>
      <c r="ES4" s="243" t="s">
        <v>162</v>
      </c>
      <c r="ET4" s="243"/>
      <c r="EU4" s="243"/>
      <c r="EV4" s="243" t="s">
        <v>154</v>
      </c>
      <c r="EW4" s="243"/>
      <c r="EX4" s="243"/>
      <c r="EY4" s="243" t="s">
        <v>119</v>
      </c>
      <c r="EZ4" s="243"/>
      <c r="FA4" s="243"/>
      <c r="FB4" s="243" t="s">
        <v>121</v>
      </c>
      <c r="FC4" s="243"/>
      <c r="FD4" s="243"/>
      <c r="FE4" s="229"/>
      <c r="FF4" s="254" t="s">
        <v>162</v>
      </c>
      <c r="FG4" s="298"/>
      <c r="FH4" s="255"/>
      <c r="FI4" s="254" t="s">
        <v>154</v>
      </c>
      <c r="FJ4" s="298"/>
      <c r="FK4" s="255"/>
      <c r="FL4" s="254" t="s">
        <v>119</v>
      </c>
      <c r="FM4" s="298"/>
      <c r="FN4" s="255"/>
      <c r="FO4" s="254" t="s">
        <v>121</v>
      </c>
      <c r="FP4" s="298"/>
      <c r="FQ4" s="255"/>
      <c r="FR4" s="243" t="s">
        <v>162</v>
      </c>
      <c r="FS4" s="243"/>
      <c r="FT4" s="243"/>
      <c r="FU4" s="243" t="s">
        <v>154</v>
      </c>
      <c r="FV4" s="243"/>
      <c r="FW4" s="243"/>
      <c r="FX4" s="243" t="s">
        <v>119</v>
      </c>
      <c r="FY4" s="243"/>
      <c r="FZ4" s="243"/>
      <c r="GA4" s="243" t="s">
        <v>121</v>
      </c>
      <c r="GB4" s="243"/>
      <c r="GC4" s="243"/>
      <c r="GD4" s="243" t="s">
        <v>162</v>
      </c>
      <c r="GE4" s="243"/>
      <c r="GF4" s="243"/>
      <c r="GG4" s="243" t="s">
        <v>154</v>
      </c>
      <c r="GH4" s="243"/>
      <c r="GI4" s="243"/>
      <c r="GJ4" s="243" t="s">
        <v>119</v>
      </c>
      <c r="GK4" s="243"/>
      <c r="GL4" s="243"/>
      <c r="GM4" s="243" t="s">
        <v>121</v>
      </c>
      <c r="GN4" s="243"/>
      <c r="GO4" s="243"/>
      <c r="GP4" s="243" t="s">
        <v>162</v>
      </c>
      <c r="GQ4" s="243"/>
      <c r="GR4" s="243"/>
      <c r="GS4" s="243" t="s">
        <v>154</v>
      </c>
      <c r="GT4" s="243"/>
      <c r="GU4" s="243"/>
      <c r="GV4" s="243" t="s">
        <v>119</v>
      </c>
      <c r="GW4" s="243"/>
      <c r="GX4" s="243"/>
      <c r="GY4" s="243" t="s">
        <v>121</v>
      </c>
      <c r="GZ4" s="243"/>
      <c r="HA4" s="243"/>
      <c r="HB4" s="241"/>
    </row>
    <row r="5" spans="2:262" ht="16.5" customHeight="1">
      <c r="B5" s="282"/>
      <c r="C5" s="283"/>
      <c r="D5" s="285"/>
      <c r="E5" s="291"/>
      <c r="F5" s="280"/>
      <c r="G5" s="281"/>
      <c r="H5" s="280"/>
      <c r="I5" s="281"/>
      <c r="J5" s="280"/>
      <c r="K5" s="281"/>
      <c r="L5" s="291"/>
      <c r="M5" s="280"/>
      <c r="N5" s="281"/>
      <c r="O5" s="280"/>
      <c r="P5" s="281"/>
      <c r="Q5" s="280"/>
      <c r="R5" s="281"/>
      <c r="S5" s="291"/>
      <c r="T5" s="280"/>
      <c r="U5" s="281"/>
      <c r="V5" s="280"/>
      <c r="W5" s="281"/>
      <c r="X5" s="280"/>
      <c r="Y5" s="281"/>
      <c r="Z5" s="291"/>
      <c r="AA5" s="280"/>
      <c r="AB5" s="281"/>
      <c r="AC5" s="280"/>
      <c r="AD5" s="281"/>
      <c r="AE5" s="280"/>
      <c r="AF5" s="281"/>
      <c r="AG5" s="291"/>
      <c r="AH5" s="280"/>
      <c r="AI5" s="281"/>
      <c r="AJ5" s="280"/>
      <c r="AK5" s="281"/>
      <c r="AL5" s="280"/>
      <c r="AM5" s="281"/>
      <c r="AN5" s="291"/>
      <c r="AO5" s="280"/>
      <c r="AP5" s="281"/>
      <c r="AQ5" s="280"/>
      <c r="AR5" s="281"/>
      <c r="AS5" s="280"/>
      <c r="AT5" s="281"/>
      <c r="AU5" s="291"/>
      <c r="AV5" s="280"/>
      <c r="AW5" s="281"/>
      <c r="AX5" s="280"/>
      <c r="AY5" s="281"/>
      <c r="AZ5" s="280"/>
      <c r="BA5" s="281"/>
      <c r="BB5" s="291"/>
      <c r="BC5" s="280"/>
      <c r="BD5" s="281"/>
      <c r="BE5" s="280"/>
      <c r="BF5" s="281"/>
      <c r="BG5" s="280"/>
      <c r="BH5" s="281"/>
      <c r="BJ5" s="241"/>
      <c r="BK5" s="264"/>
      <c r="BL5" s="294"/>
      <c r="BM5" s="261"/>
      <c r="BN5" s="258"/>
      <c r="BO5" s="259"/>
      <c r="BP5" s="258"/>
      <c r="BQ5" s="259"/>
      <c r="BR5" s="258"/>
      <c r="BS5" s="259"/>
      <c r="BU5" s="276"/>
      <c r="BV5" s="276"/>
      <c r="BW5" s="243"/>
      <c r="BX5" s="243"/>
      <c r="BY5" s="117"/>
      <c r="BZ5" s="241"/>
      <c r="CA5" s="258"/>
      <c r="CB5" s="259"/>
      <c r="CC5" s="258"/>
      <c r="CD5" s="259"/>
      <c r="CE5" s="258"/>
      <c r="CF5" s="259"/>
      <c r="CG5" s="258"/>
      <c r="CH5" s="259"/>
      <c r="CI5" s="258"/>
      <c r="CJ5" s="259"/>
      <c r="CK5" s="258"/>
      <c r="CL5" s="259"/>
      <c r="CM5" s="258"/>
      <c r="CN5" s="259"/>
      <c r="CO5" s="258"/>
      <c r="CP5" s="259"/>
      <c r="CQ5" s="258"/>
      <c r="CR5" s="259"/>
      <c r="CS5" s="258"/>
      <c r="CT5" s="259"/>
      <c r="CU5" s="258"/>
      <c r="CV5" s="259"/>
      <c r="CW5" s="258"/>
      <c r="CX5" s="259"/>
      <c r="CY5" s="258"/>
      <c r="CZ5" s="259"/>
      <c r="DA5" s="258"/>
      <c r="DB5" s="259"/>
      <c r="DC5" s="258"/>
      <c r="DD5" s="259"/>
      <c r="DE5" s="258"/>
      <c r="DF5" s="259"/>
      <c r="DH5" s="241"/>
      <c r="DI5" s="258"/>
      <c r="DJ5" s="299"/>
      <c r="DK5" s="259"/>
      <c r="DL5" s="258"/>
      <c r="DM5" s="299"/>
      <c r="DN5" s="259"/>
      <c r="DO5" s="258"/>
      <c r="DP5" s="299"/>
      <c r="DQ5" s="259"/>
      <c r="DR5" s="258"/>
      <c r="DS5" s="299"/>
      <c r="DT5" s="259"/>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29"/>
      <c r="FF5" s="258"/>
      <c r="FG5" s="299"/>
      <c r="FH5" s="259"/>
      <c r="FI5" s="258"/>
      <c r="FJ5" s="299"/>
      <c r="FK5" s="259"/>
      <c r="FL5" s="258"/>
      <c r="FM5" s="299"/>
      <c r="FN5" s="259"/>
      <c r="FO5" s="258"/>
      <c r="FP5" s="299"/>
      <c r="FQ5" s="259"/>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1"/>
    </row>
    <row r="6" spans="2:262" ht="27" customHeight="1">
      <c r="B6" s="280"/>
      <c r="C6" s="283"/>
      <c r="D6" s="286"/>
      <c r="E6" s="292"/>
      <c r="F6" s="78" t="s">
        <v>65</v>
      </c>
      <c r="G6" s="115" t="s">
        <v>117</v>
      </c>
      <c r="H6" s="78" t="s">
        <v>65</v>
      </c>
      <c r="I6" s="115" t="s">
        <v>117</v>
      </c>
      <c r="J6" s="78" t="s">
        <v>65</v>
      </c>
      <c r="K6" s="115" t="s">
        <v>117</v>
      </c>
      <c r="L6" s="292"/>
      <c r="M6" s="78" t="s">
        <v>65</v>
      </c>
      <c r="N6" s="115" t="s">
        <v>117</v>
      </c>
      <c r="O6" s="78" t="s">
        <v>65</v>
      </c>
      <c r="P6" s="115" t="s">
        <v>117</v>
      </c>
      <c r="Q6" s="78" t="s">
        <v>65</v>
      </c>
      <c r="R6" s="115" t="s">
        <v>117</v>
      </c>
      <c r="S6" s="292"/>
      <c r="T6" s="78" t="s">
        <v>65</v>
      </c>
      <c r="U6" s="115" t="s">
        <v>117</v>
      </c>
      <c r="V6" s="78" t="s">
        <v>65</v>
      </c>
      <c r="W6" s="115" t="s">
        <v>117</v>
      </c>
      <c r="X6" s="78" t="s">
        <v>65</v>
      </c>
      <c r="Y6" s="115" t="s">
        <v>117</v>
      </c>
      <c r="Z6" s="292"/>
      <c r="AA6" s="78" t="s">
        <v>65</v>
      </c>
      <c r="AB6" s="115" t="s">
        <v>117</v>
      </c>
      <c r="AC6" s="78" t="s">
        <v>65</v>
      </c>
      <c r="AD6" s="115" t="s">
        <v>117</v>
      </c>
      <c r="AE6" s="78" t="s">
        <v>65</v>
      </c>
      <c r="AF6" s="115" t="s">
        <v>117</v>
      </c>
      <c r="AG6" s="292"/>
      <c r="AH6" s="78" t="s">
        <v>65</v>
      </c>
      <c r="AI6" s="115" t="s">
        <v>117</v>
      </c>
      <c r="AJ6" s="78" t="s">
        <v>65</v>
      </c>
      <c r="AK6" s="115" t="s">
        <v>117</v>
      </c>
      <c r="AL6" s="78" t="s">
        <v>65</v>
      </c>
      <c r="AM6" s="115" t="s">
        <v>117</v>
      </c>
      <c r="AN6" s="292"/>
      <c r="AO6" s="78" t="s">
        <v>65</v>
      </c>
      <c r="AP6" s="115" t="s">
        <v>117</v>
      </c>
      <c r="AQ6" s="78" t="s">
        <v>65</v>
      </c>
      <c r="AR6" s="115" t="s">
        <v>117</v>
      </c>
      <c r="AS6" s="78" t="s">
        <v>65</v>
      </c>
      <c r="AT6" s="115" t="s">
        <v>117</v>
      </c>
      <c r="AU6" s="292"/>
      <c r="AV6" s="78" t="s">
        <v>65</v>
      </c>
      <c r="AW6" s="115" t="s">
        <v>117</v>
      </c>
      <c r="AX6" s="78" t="s">
        <v>65</v>
      </c>
      <c r="AY6" s="115" t="s">
        <v>117</v>
      </c>
      <c r="AZ6" s="78" t="s">
        <v>65</v>
      </c>
      <c r="BA6" s="115" t="s">
        <v>117</v>
      </c>
      <c r="BB6" s="292"/>
      <c r="BC6" s="78" t="s">
        <v>65</v>
      </c>
      <c r="BD6" s="86" t="s">
        <v>117</v>
      </c>
      <c r="BE6" s="78" t="s">
        <v>65</v>
      </c>
      <c r="BF6" s="86" t="s">
        <v>117</v>
      </c>
      <c r="BG6" s="78" t="s">
        <v>65</v>
      </c>
      <c r="BH6" s="86" t="s">
        <v>117</v>
      </c>
      <c r="BJ6" s="242"/>
      <c r="BK6" s="265"/>
      <c r="BL6" s="295"/>
      <c r="BM6" s="262"/>
      <c r="BN6" s="202" t="s">
        <v>65</v>
      </c>
      <c r="BO6" s="201" t="s">
        <v>117</v>
      </c>
      <c r="BP6" s="202" t="s">
        <v>65</v>
      </c>
      <c r="BQ6" s="201" t="s">
        <v>117</v>
      </c>
      <c r="BR6" s="202" t="s">
        <v>65</v>
      </c>
      <c r="BS6" s="201" t="s">
        <v>117</v>
      </c>
      <c r="BU6" s="277"/>
      <c r="BV6" s="277"/>
      <c r="BW6" s="181" t="s">
        <v>287</v>
      </c>
      <c r="BX6" s="181" t="s">
        <v>271</v>
      </c>
      <c r="BY6" s="186"/>
      <c r="BZ6" s="242"/>
      <c r="CA6" s="223" t="s">
        <v>287</v>
      </c>
      <c r="CB6" s="223" t="s">
        <v>271</v>
      </c>
      <c r="CC6" s="223" t="s">
        <v>287</v>
      </c>
      <c r="CD6" s="223" t="s">
        <v>271</v>
      </c>
      <c r="CE6" s="223" t="s">
        <v>287</v>
      </c>
      <c r="CF6" s="223" t="s">
        <v>271</v>
      </c>
      <c r="CG6" s="223" t="s">
        <v>287</v>
      </c>
      <c r="CH6" s="223" t="s">
        <v>271</v>
      </c>
      <c r="CI6" s="224" t="s">
        <v>287</v>
      </c>
      <c r="CJ6" s="228" t="s">
        <v>271</v>
      </c>
      <c r="CK6" s="224" t="s">
        <v>287</v>
      </c>
      <c r="CL6" s="228" t="s">
        <v>271</v>
      </c>
      <c r="CM6" s="224" t="s">
        <v>287</v>
      </c>
      <c r="CN6" s="228" t="s">
        <v>271</v>
      </c>
      <c r="CO6" s="224" t="s">
        <v>287</v>
      </c>
      <c r="CP6" s="228" t="s">
        <v>271</v>
      </c>
      <c r="CQ6" s="224" t="s">
        <v>287</v>
      </c>
      <c r="CR6" s="228" t="s">
        <v>271</v>
      </c>
      <c r="CS6" s="224" t="s">
        <v>287</v>
      </c>
      <c r="CT6" s="228" t="s">
        <v>271</v>
      </c>
      <c r="CU6" s="224" t="s">
        <v>287</v>
      </c>
      <c r="CV6" s="228" t="s">
        <v>271</v>
      </c>
      <c r="CW6" s="224" t="s">
        <v>287</v>
      </c>
      <c r="CX6" s="228" t="s">
        <v>271</v>
      </c>
      <c r="CY6" s="224" t="s">
        <v>287</v>
      </c>
      <c r="CZ6" s="228" t="s">
        <v>271</v>
      </c>
      <c r="DA6" s="224" t="s">
        <v>287</v>
      </c>
      <c r="DB6" s="228" t="s">
        <v>271</v>
      </c>
      <c r="DC6" s="224" t="s">
        <v>287</v>
      </c>
      <c r="DD6" s="228" t="s">
        <v>271</v>
      </c>
      <c r="DE6" s="224" t="s">
        <v>287</v>
      </c>
      <c r="DF6" s="228" t="s">
        <v>271</v>
      </c>
      <c r="DH6" s="242"/>
      <c r="DI6" s="223" t="s">
        <v>287</v>
      </c>
      <c r="DJ6" s="223" t="s">
        <v>271</v>
      </c>
      <c r="DK6" s="180" t="s">
        <v>219</v>
      </c>
      <c r="DL6" s="223" t="s">
        <v>287</v>
      </c>
      <c r="DM6" s="223" t="s">
        <v>271</v>
      </c>
      <c r="DN6" s="180" t="s">
        <v>221</v>
      </c>
      <c r="DO6" s="223" t="s">
        <v>287</v>
      </c>
      <c r="DP6" s="223" t="s">
        <v>271</v>
      </c>
      <c r="DQ6" s="180" t="s">
        <v>222</v>
      </c>
      <c r="DR6" s="223" t="s">
        <v>287</v>
      </c>
      <c r="DS6" s="223" t="s">
        <v>271</v>
      </c>
      <c r="DT6" s="180" t="s">
        <v>223</v>
      </c>
      <c r="DU6" s="226" t="s">
        <v>287</v>
      </c>
      <c r="DV6" s="226" t="s">
        <v>271</v>
      </c>
      <c r="DW6" s="227" t="s">
        <v>219</v>
      </c>
      <c r="DX6" s="226" t="s">
        <v>287</v>
      </c>
      <c r="DY6" s="226" t="s">
        <v>271</v>
      </c>
      <c r="DZ6" s="227" t="s">
        <v>221</v>
      </c>
      <c r="EA6" s="226" t="s">
        <v>287</v>
      </c>
      <c r="EB6" s="226" t="s">
        <v>271</v>
      </c>
      <c r="EC6" s="227" t="s">
        <v>222</v>
      </c>
      <c r="ED6" s="226" t="s">
        <v>287</v>
      </c>
      <c r="EE6" s="226" t="s">
        <v>271</v>
      </c>
      <c r="EF6" s="227" t="s">
        <v>223</v>
      </c>
      <c r="EG6" s="226" t="s">
        <v>287</v>
      </c>
      <c r="EH6" s="226" t="s">
        <v>271</v>
      </c>
      <c r="EI6" s="227" t="s">
        <v>219</v>
      </c>
      <c r="EJ6" s="226" t="s">
        <v>287</v>
      </c>
      <c r="EK6" s="226" t="s">
        <v>271</v>
      </c>
      <c r="EL6" s="227" t="s">
        <v>221</v>
      </c>
      <c r="EM6" s="226" t="s">
        <v>287</v>
      </c>
      <c r="EN6" s="226" t="s">
        <v>271</v>
      </c>
      <c r="EO6" s="227" t="s">
        <v>222</v>
      </c>
      <c r="EP6" s="226" t="s">
        <v>287</v>
      </c>
      <c r="EQ6" s="226" t="s">
        <v>271</v>
      </c>
      <c r="ER6" s="227" t="s">
        <v>223</v>
      </c>
      <c r="ES6" s="226" t="s">
        <v>287</v>
      </c>
      <c r="ET6" s="226" t="s">
        <v>271</v>
      </c>
      <c r="EU6" s="227" t="s">
        <v>219</v>
      </c>
      <c r="EV6" s="226" t="s">
        <v>287</v>
      </c>
      <c r="EW6" s="226" t="s">
        <v>271</v>
      </c>
      <c r="EX6" s="227" t="s">
        <v>221</v>
      </c>
      <c r="EY6" s="226" t="s">
        <v>287</v>
      </c>
      <c r="EZ6" s="226" t="s">
        <v>271</v>
      </c>
      <c r="FA6" s="227" t="s">
        <v>222</v>
      </c>
      <c r="FB6" s="226" t="s">
        <v>287</v>
      </c>
      <c r="FC6" s="226" t="s">
        <v>271</v>
      </c>
      <c r="FD6" s="227" t="s">
        <v>223</v>
      </c>
      <c r="FF6" s="223" t="s">
        <v>287</v>
      </c>
      <c r="FG6" s="223" t="s">
        <v>271</v>
      </c>
      <c r="FH6" s="180" t="s">
        <v>217</v>
      </c>
      <c r="FI6" s="223" t="s">
        <v>287</v>
      </c>
      <c r="FJ6" s="223" t="s">
        <v>271</v>
      </c>
      <c r="FK6" s="180" t="s">
        <v>217</v>
      </c>
      <c r="FL6" s="223" t="s">
        <v>287</v>
      </c>
      <c r="FM6" s="223" t="s">
        <v>271</v>
      </c>
      <c r="FN6" s="180" t="s">
        <v>217</v>
      </c>
      <c r="FO6" s="223" t="s">
        <v>287</v>
      </c>
      <c r="FP6" s="223" t="s">
        <v>271</v>
      </c>
      <c r="FQ6" s="180" t="s">
        <v>217</v>
      </c>
      <c r="FR6" s="226" t="s">
        <v>287</v>
      </c>
      <c r="FS6" s="226" t="s">
        <v>271</v>
      </c>
      <c r="FT6" s="227" t="s">
        <v>217</v>
      </c>
      <c r="FU6" s="226" t="s">
        <v>287</v>
      </c>
      <c r="FV6" s="226" t="s">
        <v>271</v>
      </c>
      <c r="FW6" s="227" t="s">
        <v>217</v>
      </c>
      <c r="FX6" s="226" t="s">
        <v>287</v>
      </c>
      <c r="FY6" s="226" t="s">
        <v>271</v>
      </c>
      <c r="FZ6" s="227" t="s">
        <v>217</v>
      </c>
      <c r="GA6" s="226" t="s">
        <v>287</v>
      </c>
      <c r="GB6" s="226" t="s">
        <v>271</v>
      </c>
      <c r="GC6" s="227" t="s">
        <v>217</v>
      </c>
      <c r="GD6" s="226" t="s">
        <v>287</v>
      </c>
      <c r="GE6" s="226" t="s">
        <v>271</v>
      </c>
      <c r="GF6" s="227" t="s">
        <v>217</v>
      </c>
      <c r="GG6" s="226" t="s">
        <v>287</v>
      </c>
      <c r="GH6" s="226" t="s">
        <v>271</v>
      </c>
      <c r="GI6" s="227" t="s">
        <v>217</v>
      </c>
      <c r="GJ6" s="226" t="s">
        <v>287</v>
      </c>
      <c r="GK6" s="226" t="s">
        <v>271</v>
      </c>
      <c r="GL6" s="227" t="s">
        <v>217</v>
      </c>
      <c r="GM6" s="226" t="s">
        <v>287</v>
      </c>
      <c r="GN6" s="226" t="s">
        <v>271</v>
      </c>
      <c r="GO6" s="227" t="s">
        <v>217</v>
      </c>
      <c r="GP6" s="226" t="s">
        <v>287</v>
      </c>
      <c r="GQ6" s="226" t="s">
        <v>271</v>
      </c>
      <c r="GR6" s="227" t="s">
        <v>217</v>
      </c>
      <c r="GS6" s="226" t="s">
        <v>287</v>
      </c>
      <c r="GT6" s="226" t="s">
        <v>271</v>
      </c>
      <c r="GU6" s="227" t="s">
        <v>217</v>
      </c>
      <c r="GV6" s="226" t="s">
        <v>287</v>
      </c>
      <c r="GW6" s="226" t="s">
        <v>271</v>
      </c>
      <c r="GX6" s="227" t="s">
        <v>217</v>
      </c>
      <c r="GY6" s="226" t="s">
        <v>287</v>
      </c>
      <c r="GZ6" s="226" t="s">
        <v>271</v>
      </c>
      <c r="HA6" s="227" t="s">
        <v>217</v>
      </c>
      <c r="HB6" s="242"/>
    </row>
    <row r="7" spans="2:262" s="12" customFormat="1" ht="14.25" customHeight="1">
      <c r="B7" s="263">
        <v>1</v>
      </c>
      <c r="C7" s="272" t="s">
        <v>50</v>
      </c>
      <c r="D7" s="134" t="s">
        <v>138</v>
      </c>
      <c r="E7" s="119">
        <v>507</v>
      </c>
      <c r="F7" s="82">
        <v>19</v>
      </c>
      <c r="G7" s="13">
        <f>IFERROR(F7/E7,"-")</f>
        <v>3.7475345167652857E-2</v>
      </c>
      <c r="H7" s="72">
        <v>52</v>
      </c>
      <c r="I7" s="71">
        <f>IFERROR(H7/E7,"-")</f>
        <v>0.10256410256410256</v>
      </c>
      <c r="J7" s="72">
        <v>21</v>
      </c>
      <c r="K7" s="71">
        <f>IFERROR(J7/E7,"-")</f>
        <v>4.142011834319527E-2</v>
      </c>
      <c r="L7" s="119">
        <v>1736</v>
      </c>
      <c r="M7" s="82">
        <v>49</v>
      </c>
      <c r="N7" s="71">
        <f>IFERROR(M7/L7,"-")</f>
        <v>2.8225806451612902E-2</v>
      </c>
      <c r="O7" s="72">
        <v>163</v>
      </c>
      <c r="P7" s="71">
        <f>IFERROR(O7/L7,"-")</f>
        <v>9.3894009216589858E-2</v>
      </c>
      <c r="Q7" s="72">
        <v>83</v>
      </c>
      <c r="R7" s="71">
        <f>IFERROR(Q7/L7,"-")</f>
        <v>4.7811059907834103E-2</v>
      </c>
      <c r="S7" s="119">
        <v>94417</v>
      </c>
      <c r="T7" s="82">
        <v>4172</v>
      </c>
      <c r="U7" s="71">
        <f>IFERROR(T7/S7,"-")</f>
        <v>4.4186957857165553E-2</v>
      </c>
      <c r="V7" s="72">
        <v>14095</v>
      </c>
      <c r="W7" s="71">
        <f>IFERROR(V7/S7,"-")</f>
        <v>0.14928455680650729</v>
      </c>
      <c r="X7" s="72">
        <v>7390</v>
      </c>
      <c r="Y7" s="71">
        <f>IFERROR(X7/S7,"-")</f>
        <v>7.8269803107491237E-2</v>
      </c>
      <c r="Z7" s="119">
        <v>81895</v>
      </c>
      <c r="AA7" s="82">
        <v>2720</v>
      </c>
      <c r="AB7" s="71">
        <f>IFERROR(AA7/Z7,"-")</f>
        <v>3.3213260882837783E-2</v>
      </c>
      <c r="AC7" s="72">
        <v>10063</v>
      </c>
      <c r="AD7" s="71">
        <f>IFERROR(AC7/Z7,"-")</f>
        <v>0.12287685450882227</v>
      </c>
      <c r="AE7" s="72">
        <v>7301</v>
      </c>
      <c r="AF7" s="71">
        <f>IFERROR(AE7/Z7,"-")</f>
        <v>8.9150741803528916E-2</v>
      </c>
      <c r="AG7" s="119">
        <v>54084</v>
      </c>
      <c r="AH7" s="82">
        <v>1218</v>
      </c>
      <c r="AI7" s="71">
        <f>IFERROR(AH7/AG7,"-")</f>
        <v>2.2520523629909032E-2</v>
      </c>
      <c r="AJ7" s="72">
        <v>4919</v>
      </c>
      <c r="AK7" s="71">
        <f>IFERROR(AJ7/AG7,"-")</f>
        <v>9.0951113083351826E-2</v>
      </c>
      <c r="AL7" s="72">
        <v>4142</v>
      </c>
      <c r="AM7" s="71">
        <f>IFERROR(AL7/AG7,"-")</f>
        <v>7.6584572147030544E-2</v>
      </c>
      <c r="AN7" s="119">
        <v>25334</v>
      </c>
      <c r="AO7" s="82">
        <v>340</v>
      </c>
      <c r="AP7" s="71">
        <f>IFERROR(AO7/AN7,"-")</f>
        <v>1.3420699455277492E-2</v>
      </c>
      <c r="AQ7" s="72">
        <v>1713</v>
      </c>
      <c r="AR7" s="71">
        <f>IFERROR(AQ7/AN7,"-")</f>
        <v>6.7616641667324548E-2</v>
      </c>
      <c r="AS7" s="72">
        <v>1362</v>
      </c>
      <c r="AT7" s="71">
        <f>IFERROR(AS7/AN7,"-")</f>
        <v>5.376174311202337E-2</v>
      </c>
      <c r="AU7" s="119">
        <v>7821</v>
      </c>
      <c r="AV7" s="82">
        <v>56</v>
      </c>
      <c r="AW7" s="71">
        <f>IFERROR(AV7/AU7,"-")</f>
        <v>7.1602096918552613E-3</v>
      </c>
      <c r="AX7" s="72">
        <v>341</v>
      </c>
      <c r="AY7" s="71">
        <f>IFERROR(AX7/AU7,"-")</f>
        <v>4.360056258790436E-2</v>
      </c>
      <c r="AZ7" s="72">
        <v>218</v>
      </c>
      <c r="BA7" s="71">
        <f>IFERROR(AZ7/AU7,"-")</f>
        <v>2.7873673443293695E-2</v>
      </c>
      <c r="BB7" s="119">
        <f>SUM(E7,L7,S7,Z7,AG7,AN7,AU7)</f>
        <v>265794</v>
      </c>
      <c r="BC7" s="73">
        <f>SUM(F7,M7,T7,AA7,AH7,AO7,AV7)</f>
        <v>8574</v>
      </c>
      <c r="BD7" s="71">
        <f>IFERROR(BC7/BB7,"-")</f>
        <v>3.2258064516129031E-2</v>
      </c>
      <c r="BE7" s="73">
        <f>SUM(H7,O7,V7,AC7,AJ7,AQ7,AX7)</f>
        <v>31346</v>
      </c>
      <c r="BF7" s="71">
        <f>IFERROR(BE7/BB7,"-")</f>
        <v>0.11793343717314914</v>
      </c>
      <c r="BG7" s="73">
        <f>SUM(J7,Q7,X7,AE7,AL7,AS7,AZ7)</f>
        <v>20517</v>
      </c>
      <c r="BH7" s="71">
        <f>IFERROR(BG7/BB7,"-")</f>
        <v>7.7191358721415831E-2</v>
      </c>
      <c r="BJ7" s="263">
        <v>1</v>
      </c>
      <c r="BK7" s="272" t="s">
        <v>50</v>
      </c>
      <c r="BL7" s="208" t="s">
        <v>138</v>
      </c>
      <c r="BM7" s="38">
        <v>255213</v>
      </c>
      <c r="BN7" s="38">
        <v>7098</v>
      </c>
      <c r="BO7" s="84">
        <v>2.781206286513618E-2</v>
      </c>
      <c r="BP7" s="38">
        <v>28126</v>
      </c>
      <c r="BQ7" s="84">
        <v>0.11020598480484928</v>
      </c>
      <c r="BR7" s="38">
        <v>19634</v>
      </c>
      <c r="BS7" s="84">
        <v>7.6931817736557301E-2</v>
      </c>
      <c r="BU7" s="183" t="s">
        <v>50</v>
      </c>
      <c r="BV7" s="5" t="s">
        <v>138</v>
      </c>
      <c r="BW7" s="36">
        <f>(BB7-SUM(BC7,BE7,BG7))/BB7</f>
        <v>0.772617139589306</v>
      </c>
      <c r="BX7" s="36">
        <f>(BM7-SUM(BN7,BP7,BR7))/BM7</f>
        <v>0.78505013459345718</v>
      </c>
      <c r="BY7" s="137">
        <v>1</v>
      </c>
      <c r="BZ7" s="141" t="s">
        <v>50</v>
      </c>
      <c r="CA7" s="36">
        <f>INDEX($BD:$BD,(ROW()+($BY7)*4))</f>
        <v>3.2595202147290725E-2</v>
      </c>
      <c r="CB7" s="36">
        <f>INDEX($BO:$BO,(ROW()+($BY7)*4))</f>
        <v>2.8899010054552886E-2</v>
      </c>
      <c r="CC7" s="36">
        <f>INDEX($BF:$BF,(ROW()+($BY7)*4))</f>
        <v>0.11505899457585417</v>
      </c>
      <c r="CD7" s="36">
        <f>INDEX($BQ:$BQ,(ROW()+($BY7)*4))</f>
        <v>0.11057920309242374</v>
      </c>
      <c r="CE7" s="36">
        <f>INDEX($BH:$BH,(ROW()+($BY7)*4))</f>
        <v>7.5275401219034838E-2</v>
      </c>
      <c r="CF7" s="36">
        <f>INDEX($BS:$BS,(ROW()+($BY7)*4))</f>
        <v>7.7537275815683426E-2</v>
      </c>
      <c r="CG7" s="36">
        <f>INDEX($BW:$BW,(ROW()+($BY7)*4))</f>
        <v>0.7770704020578203</v>
      </c>
      <c r="CH7" s="36">
        <f>INDEX($BX:$BX,(ROW()+($BY7)*4))</f>
        <v>0.7829845110373399</v>
      </c>
      <c r="CI7" s="36">
        <f>INDEX($BD:$BD,(ROW()+($BY7*4)-4))</f>
        <v>3.2258064516129031E-2</v>
      </c>
      <c r="CJ7" s="36">
        <f>INDEX($BO:$BO,(ROW()+($BY7*4)-4))</f>
        <v>2.781206286513618E-2</v>
      </c>
      <c r="CK7" s="36">
        <f>INDEX($BF:$BF,(ROW()+($BY7*4)-4))</f>
        <v>0.11793343717314914</v>
      </c>
      <c r="CL7" s="36">
        <f>INDEX($BQ:$BQ,(ROW()+($BY7*4)-4))</f>
        <v>0.11020598480484928</v>
      </c>
      <c r="CM7" s="36">
        <f>INDEX($BH:$BH,(ROW()+($BY7*4)-4))</f>
        <v>7.7191358721415831E-2</v>
      </c>
      <c r="CN7" s="36">
        <f>INDEX($BS:$BS,(ROW()+($BY7*4)-4))</f>
        <v>7.6931817736557301E-2</v>
      </c>
      <c r="CO7" s="36">
        <f>INDEX($BW:$BW,(ROW()+($BY7*4)-4))</f>
        <v>0.772617139589306</v>
      </c>
      <c r="CP7" s="36">
        <f>INDEX($BX:$BX,(ROW()+($BY7*4)-4))</f>
        <v>0.78505013459345718</v>
      </c>
      <c r="CQ7" s="36">
        <f>INDEX($BD:$BD,(ROW()+($BY7*4)-3))</f>
        <v>4.5215389674449193E-2</v>
      </c>
      <c r="CR7" s="36">
        <f>INDEX($BO:$BO,(ROW()+($BY7*4)-3))</f>
        <v>3.8606403013182675E-2</v>
      </c>
      <c r="CS7" s="36">
        <f>INDEX($BF:$BF,(ROW()+($BY7*4)-3))</f>
        <v>0.13951002959552777</v>
      </c>
      <c r="CT7" s="36">
        <f>INDEX($BQ:$BQ,(ROW()+($BY7*4)-3))</f>
        <v>0.12632349863988282</v>
      </c>
      <c r="CU7" s="36">
        <f>INDEX($BH:$BH,(ROW()+($BY7*4)-3))</f>
        <v>8.6073659980269654E-2</v>
      </c>
      <c r="CV7" s="36">
        <f>INDEX($BS:$BS,(ROW()+($BY7*4)-3))</f>
        <v>8.8595940573341705E-2</v>
      </c>
      <c r="CW7" s="36">
        <f>INDEX($BW:$BW,(ROW()+($BY7*4)-3))</f>
        <v>0.7292009207497534</v>
      </c>
      <c r="CX7" s="36">
        <f>INDEX($BX:$BX,(ROW()+($BY7*4)-3))</f>
        <v>0.74647415777359283</v>
      </c>
      <c r="CY7" s="36">
        <f>INDEX($BD:$BD,(ROW()+($BY7*4)-2))</f>
        <v>3.5593220338983052E-2</v>
      </c>
      <c r="CZ7" s="36">
        <f>INDEX($BO:$BO,(ROW()+($BY7*4)-2))</f>
        <v>3.0076437354602858E-2</v>
      </c>
      <c r="DA7" s="36">
        <f>INDEX($BF:$BF,(ROW()+($BY7*4)-2))</f>
        <v>0.11839603141794129</v>
      </c>
      <c r="DB7" s="36">
        <f>INDEX($BQ:$BQ,(ROW()+($BY7*4)-2))</f>
        <v>0.11548687271518777</v>
      </c>
      <c r="DC7" s="36">
        <f>INDEX($BH:$BH,(ROW()+($BY7*4)-2))</f>
        <v>8.7556841670111615E-2</v>
      </c>
      <c r="DD7" s="36">
        <f>INDEX($BS:$BS,(ROW()+($BY7*4)-2))</f>
        <v>8.4039548022598873E-2</v>
      </c>
      <c r="DE7" s="36">
        <f>INDEX($BW:$BW,(ROW()+($BY7*4)-2))</f>
        <v>0.75845390657296408</v>
      </c>
      <c r="DF7" s="36">
        <f>INDEX($BX:$BX,(ROW()+($BY7*4)-2))</f>
        <v>0.77039714190761055</v>
      </c>
      <c r="DH7" s="141" t="s">
        <v>50</v>
      </c>
      <c r="DI7" s="36">
        <f t="shared" ref="DI7:DI50" si="0">VLOOKUP(DH7,$BZ$7:$DF$81,2,0)</f>
        <v>3.2595202147290725E-2</v>
      </c>
      <c r="DJ7" s="36">
        <f t="shared" ref="DJ7:DJ50" si="1">VLOOKUP(DH7,$BZ$7:$DF$81,3,0)</f>
        <v>2.8899010054552886E-2</v>
      </c>
      <c r="DK7" s="192">
        <f>(ROUND(DI7,3)-ROUND(DJ7,3))*100</f>
        <v>0.4</v>
      </c>
      <c r="DL7" s="36">
        <f t="shared" ref="DL7:DL50" si="2">VLOOKUP(DH7,$BZ$7:$DF$81,4,0)</f>
        <v>0.11505899457585417</v>
      </c>
      <c r="DM7" s="36">
        <f t="shared" ref="DM7:DM50" si="3">VLOOKUP(DH7,$BZ$7:$DF$81,5,0)</f>
        <v>0.11057920309242374</v>
      </c>
      <c r="DN7" s="192">
        <f>(ROUND(DL7,3)-ROUND(DM7,3))*100</f>
        <v>0.40000000000000036</v>
      </c>
      <c r="DO7" s="36">
        <f t="shared" ref="DO7:DO50" si="4">VLOOKUP(DH7,$BZ$7:$DF$81,6,0)</f>
        <v>7.5275401219034838E-2</v>
      </c>
      <c r="DP7" s="36">
        <f t="shared" ref="DP7:DP50" si="5">VLOOKUP(DH7,$BZ$7:$DF$81,7,0)</f>
        <v>7.7537275815683426E-2</v>
      </c>
      <c r="DQ7" s="192">
        <f>(ROUND(DO7,3)-ROUND(DP7,3))*100</f>
        <v>-0.30000000000000027</v>
      </c>
      <c r="DR7" s="36">
        <f t="shared" ref="DR7:DR50" si="6">VLOOKUP(DH7,$BZ$7:$DF$81,8,0)</f>
        <v>0.7770704020578203</v>
      </c>
      <c r="DS7" s="36">
        <f t="shared" ref="DS7:DS50" si="7">VLOOKUP(DH7,$BZ$7:$DF$81,9,0)</f>
        <v>0.7829845110373399</v>
      </c>
      <c r="DT7" s="192">
        <f>(ROUND(DR7,3)-ROUND(DS7,3))*100</f>
        <v>-0.60000000000000053</v>
      </c>
      <c r="DU7" s="36">
        <f t="shared" ref="DU7:DU50" si="8">VLOOKUP(DH7,$BZ$7:$DF$81,10,0)</f>
        <v>3.2258064516129031E-2</v>
      </c>
      <c r="DV7" s="36">
        <f>VLOOKUP(DH7,$BZ$7:$DF$81,11,0)</f>
        <v>2.781206286513618E-2</v>
      </c>
      <c r="DW7" s="192">
        <f>(ROUND(DU7,3)-ROUND(DV7,3))*100</f>
        <v>0.4</v>
      </c>
      <c r="DX7" s="36">
        <f>VLOOKUP(DH7,$BZ$7:$DF$81,12,0)</f>
        <v>0.11793343717314914</v>
      </c>
      <c r="DY7" s="36">
        <f>VLOOKUP(DH7,$BZ$7:$DF$81,13,0)</f>
        <v>0.11020598480484928</v>
      </c>
      <c r="DZ7" s="192">
        <f>(ROUND(DX7,3)-ROUND(DY7,3))*100</f>
        <v>0.79999999999999938</v>
      </c>
      <c r="EA7" s="36">
        <f>VLOOKUP(DH7,$BZ$7:$DF$81,14,0)</f>
        <v>7.7191358721415831E-2</v>
      </c>
      <c r="EB7" s="36">
        <f>VLOOKUP(DH7,$BZ$7:$DF$81,15,0)</f>
        <v>7.6931817736557301E-2</v>
      </c>
      <c r="EC7" s="192">
        <f>(ROUND(EA7,3)-ROUND(EB7,3))*100</f>
        <v>0</v>
      </c>
      <c r="ED7" s="36">
        <f>VLOOKUP(DH7,$BZ$7:$DF$81,16,0)</f>
        <v>0.772617139589306</v>
      </c>
      <c r="EE7" s="36">
        <f>VLOOKUP(DH7,$BZ$7:$DF$81,17,0)</f>
        <v>0.78505013459345718</v>
      </c>
      <c r="EF7" s="192">
        <f>(ROUND(ED7,3)-ROUND(EE7,3))*100</f>
        <v>-1.2000000000000011</v>
      </c>
      <c r="EG7" s="36">
        <f>VLOOKUP(DH7,$BZ$7:$DF$81,18,0)</f>
        <v>4.5215389674449193E-2</v>
      </c>
      <c r="EH7" s="36">
        <f>VLOOKUP(DH7,$BZ$7:$DF$81,19,0)</f>
        <v>3.8606403013182675E-2</v>
      </c>
      <c r="EI7" s="192">
        <f>(ROUND(EG7,3)-ROUND(EH7,3))*100</f>
        <v>0.59999999999999987</v>
      </c>
      <c r="EJ7" s="36">
        <f>VLOOKUP(DH7,$BZ$7:$DF$81,20,0)</f>
        <v>0.13951002959552777</v>
      </c>
      <c r="EK7" s="36">
        <f>VLOOKUP(DH7,$BZ$7:$DF$81,21,0)</f>
        <v>0.12632349863988282</v>
      </c>
      <c r="EL7" s="192">
        <f>(ROUND(EJ7,3)-ROUND(EK7,3))*100</f>
        <v>1.4000000000000012</v>
      </c>
      <c r="EM7" s="36">
        <f>VLOOKUP(DH7,$BZ$7:$DF$81,22,0)</f>
        <v>8.6073659980269654E-2</v>
      </c>
      <c r="EN7" s="36">
        <f>VLOOKUP(DH7,$BZ$7:$DF$81,23,0)</f>
        <v>8.8595940573341705E-2</v>
      </c>
      <c r="EO7" s="192">
        <f>(ROUND(EM7,3)-ROUND(EN7,3))*100</f>
        <v>-0.30000000000000027</v>
      </c>
      <c r="EP7" s="36">
        <f>VLOOKUP(DH7,$BZ$7:$DF$81,24,0)</f>
        <v>0.7292009207497534</v>
      </c>
      <c r="EQ7" s="36">
        <f>VLOOKUP(DH7,$BZ$7:$DF$81,25,0)</f>
        <v>0.74647415777359283</v>
      </c>
      <c r="ER7" s="192">
        <f>(ROUND(EP7,3)-ROUND(EQ7,3))*100</f>
        <v>-1.7000000000000015</v>
      </c>
      <c r="ES7" s="36">
        <f>VLOOKUP(DH7,$BZ$7:$DF$81,26,0)</f>
        <v>3.5593220338983052E-2</v>
      </c>
      <c r="ET7" s="36">
        <f>VLOOKUP(DH7,$BZ$7:$DF$81,27,0)</f>
        <v>3.0076437354602858E-2</v>
      </c>
      <c r="EU7" s="192">
        <f>(ROUND(ES7,3)-ROUND(ET7,3))*100</f>
        <v>0.59999999999999987</v>
      </c>
      <c r="EV7" s="36">
        <f>VLOOKUP(DH7,$BZ$7:$DF$81,28,0)</f>
        <v>0.11839603141794129</v>
      </c>
      <c r="EW7" s="36">
        <f>VLOOKUP(DH7,$BZ$7:$DF$81,29,0)</f>
        <v>0.11548687271518777</v>
      </c>
      <c r="EX7" s="192">
        <f>(ROUND(EV7,3)-ROUND(EW7,3))*100</f>
        <v>0.29999999999999888</v>
      </c>
      <c r="EY7" s="36">
        <f>VLOOKUP(DH7,$BZ$7:$DF$81,30,0)</f>
        <v>8.7556841670111615E-2</v>
      </c>
      <c r="EZ7" s="36">
        <f>VLOOKUP(DH7,$BZ$7:$DF$81,31,0)</f>
        <v>8.4039548022598873E-2</v>
      </c>
      <c r="FA7" s="192">
        <f>(ROUND(EY7,3)-ROUND(EZ7,3))*100</f>
        <v>0.39999999999999897</v>
      </c>
      <c r="FB7" s="36">
        <f>VLOOKUP(DH7,$BZ$7:$DF$81,32,0)</f>
        <v>0.75845390657296408</v>
      </c>
      <c r="FC7" s="36">
        <f>VLOOKUP(DH7,$BZ$7:$DF$81,33,0)</f>
        <v>0.77039714190761055</v>
      </c>
      <c r="FD7" s="192">
        <f>(ROUND(FB7,3)-ROUND(FC7,3))*100</f>
        <v>-1.2000000000000011</v>
      </c>
      <c r="FF7" s="36">
        <f>$DI$50</f>
        <v>5.246330782200663E-2</v>
      </c>
      <c r="FG7" s="36">
        <f t="shared" ref="FG7:FG49" si="9">$DJ$50</f>
        <v>4.8041085134680403E-2</v>
      </c>
      <c r="FH7" s="192">
        <f>(ROUND(FF7,3)-ROUND(FG7,3))*100</f>
        <v>0.39999999999999969</v>
      </c>
      <c r="FI7" s="36">
        <f t="shared" ref="FI7:FI49" si="10">$DL$50</f>
        <v>0.16981717092085957</v>
      </c>
      <c r="FJ7" s="36">
        <f t="shared" ref="FJ7:FJ49" si="11">$DM$50</f>
        <v>0.16533561940166969</v>
      </c>
      <c r="FK7" s="192">
        <f>(ROUND(FI7,3)-ROUND(FJ7,3))*100</f>
        <v>0.50000000000000044</v>
      </c>
      <c r="FL7" s="36">
        <f t="shared" ref="FL7:FL49" si="12">$DO$50</f>
        <v>7.0421823311744888E-2</v>
      </c>
      <c r="FM7" s="36">
        <f t="shared" ref="FM7:FM49" si="13">$DP$50</f>
        <v>7.246863332638967E-2</v>
      </c>
      <c r="FN7" s="192">
        <f>(ROUND(FL7,3)-ROUND(FM7,3))*100</f>
        <v>-0.19999999999999879</v>
      </c>
      <c r="FO7" s="36">
        <f t="shared" ref="FO7:FO49" si="14">$DR$50</f>
        <v>0.70729769794538888</v>
      </c>
      <c r="FP7" s="36">
        <f>$DS$50</f>
        <v>0.7141546621372602</v>
      </c>
      <c r="FQ7" s="192">
        <f>(ROUND(FO7,3)-ROUND(FP7,3))*100</f>
        <v>-0.70000000000000062</v>
      </c>
      <c r="FR7" s="36">
        <f>$DU$50</f>
        <v>4.9503759206355462E-2</v>
      </c>
      <c r="FS7" s="36">
        <f>$DV$50</f>
        <v>4.4200488210520666E-2</v>
      </c>
      <c r="FT7" s="192">
        <f>(ROUND(FR7,3)-ROUND(FS7,3))*100</f>
        <v>0.60000000000000053</v>
      </c>
      <c r="FU7" s="36">
        <f>$DX$50</f>
        <v>0.16607589114113555</v>
      </c>
      <c r="FV7" s="36">
        <f>$DY$50</f>
        <v>0.15825934172053971</v>
      </c>
      <c r="FW7" s="192">
        <f>(ROUND(FU7,3)-ROUND(FV7,3))*100</f>
        <v>0.80000000000000071</v>
      </c>
      <c r="FX7" s="36">
        <f>$EA$50</f>
        <v>7.0594924618888555E-2</v>
      </c>
      <c r="FY7" s="36">
        <f>$EB$50</f>
        <v>7.1056537639600487E-2</v>
      </c>
      <c r="FZ7" s="192">
        <f>(ROUND(FX7,3)-ROUND(FY7,3))*100</f>
        <v>0</v>
      </c>
      <c r="GA7" s="36">
        <f>$ED$50</f>
        <v>0.71382542503362045</v>
      </c>
      <c r="GB7" s="36">
        <f>$EE$50</f>
        <v>0.72648363242933911</v>
      </c>
      <c r="GC7" s="192">
        <f>(ROUND(GA7,3)-ROUND(GB7,3))*100</f>
        <v>-1.2000000000000011</v>
      </c>
      <c r="GD7" s="36">
        <f>$EG$50</f>
        <v>7.1407282300928909E-2</v>
      </c>
      <c r="GE7" s="36">
        <f>$EH$50</f>
        <v>6.5170575468318684E-2</v>
      </c>
      <c r="GF7" s="192">
        <f>(ROUND(GD7,3)-ROUND(GE7,3))*100</f>
        <v>0.5999999999999992</v>
      </c>
      <c r="GG7" s="36">
        <f>$EJ$50</f>
        <v>0.21158909145099597</v>
      </c>
      <c r="GH7" s="36">
        <f>$EK$50</f>
        <v>0.20222517226120487</v>
      </c>
      <c r="GI7" s="192">
        <f>(ROUND(GG7,3)-ROUND(GH7,3))*100</f>
        <v>0.99999999999999811</v>
      </c>
      <c r="GJ7" s="36">
        <f>$EM$50</f>
        <v>7.841968440050999E-2</v>
      </c>
      <c r="GK7" s="36">
        <f>$EN$50</f>
        <v>8.0034557599511141E-2</v>
      </c>
      <c r="GL7" s="192">
        <f>(ROUND(GJ7,3)-ROUND(GK7,3))*100</f>
        <v>-0.20000000000000018</v>
      </c>
      <c r="GM7" s="36">
        <f>$EP$50</f>
        <v>0.63858394184756506</v>
      </c>
      <c r="GN7" s="36">
        <f>$EQ$50</f>
        <v>0.65256969467096526</v>
      </c>
      <c r="GO7" s="192">
        <f>(ROUND(GM7,3)-ROUND(GN7,3))*100</f>
        <v>-1.4000000000000012</v>
      </c>
      <c r="GP7" s="36">
        <f>$ES$50</f>
        <v>5.8989431490645373E-2</v>
      </c>
      <c r="GQ7" s="36">
        <f>$ET$50</f>
        <v>5.1786853860880666E-2</v>
      </c>
      <c r="GR7" s="192">
        <f>(ROUND(GP7,3)-ROUND(GQ7,3))*100</f>
        <v>0.7</v>
      </c>
      <c r="GS7" s="36">
        <f>$EV$50</f>
        <v>0.18026385115241175</v>
      </c>
      <c r="GT7" s="36">
        <f>$EW$50</f>
        <v>0.17318655605190386</v>
      </c>
      <c r="GU7" s="192">
        <f>(ROUND(GS7,3)-ROUND(GT7,3))*100</f>
        <v>0.70000000000000062</v>
      </c>
      <c r="GV7" s="36">
        <f>$EY$50</f>
        <v>7.9888839530150732E-2</v>
      </c>
      <c r="GW7" s="36">
        <f>$EZ$50</f>
        <v>7.9982982344182094E-2</v>
      </c>
      <c r="GX7" s="192">
        <f>(ROUND(GV7,3)-ROUND(GW7,3))*100</f>
        <v>0</v>
      </c>
      <c r="GY7" s="36">
        <f>$FB$50</f>
        <v>0.68085787782679219</v>
      </c>
      <c r="GZ7" s="36">
        <f>$FC$50</f>
        <v>0.69504360774303342</v>
      </c>
      <c r="HA7" s="192">
        <f>(ROUND(GY7,3)-ROUND(GZ7,3))*100</f>
        <v>-1.3999999999999901</v>
      </c>
      <c r="HB7" s="140">
        <v>0</v>
      </c>
    </row>
    <row r="8" spans="2:262" s="12" customFormat="1" ht="14.25" customHeight="1">
      <c r="B8" s="264"/>
      <c r="C8" s="273"/>
      <c r="D8" s="207" t="s">
        <v>277</v>
      </c>
      <c r="E8" s="166">
        <v>43</v>
      </c>
      <c r="F8" s="214">
        <v>2</v>
      </c>
      <c r="G8" s="61">
        <f>IFERROR(F8/E8,"-")</f>
        <v>4.6511627906976744E-2</v>
      </c>
      <c r="H8" s="230">
        <v>4</v>
      </c>
      <c r="I8" s="83">
        <f>IFERROR(H8/E8,"-")</f>
        <v>9.3023255813953487E-2</v>
      </c>
      <c r="J8" s="230">
        <v>1</v>
      </c>
      <c r="K8" s="83">
        <f>IFERROR(J8/E8,"-")</f>
        <v>2.3255813953488372E-2</v>
      </c>
      <c r="L8" s="166">
        <v>101</v>
      </c>
      <c r="M8" s="214">
        <v>4</v>
      </c>
      <c r="N8" s="83">
        <f>IFERROR(M8/L8,"-")</f>
        <v>3.9603960396039604E-2</v>
      </c>
      <c r="O8" s="230">
        <v>10</v>
      </c>
      <c r="P8" s="83">
        <f>IFERROR(O8/L8,"-")</f>
        <v>9.9009900990099015E-2</v>
      </c>
      <c r="Q8" s="230">
        <v>7</v>
      </c>
      <c r="R8" s="83">
        <f>IFERROR(Q8/L8,"-")</f>
        <v>6.9306930693069313E-2</v>
      </c>
      <c r="S8" s="166">
        <v>20544</v>
      </c>
      <c r="T8" s="214">
        <v>1129</v>
      </c>
      <c r="U8" s="83">
        <f>IFERROR(T8/S8,"-")</f>
        <v>5.4955218068535823E-2</v>
      </c>
      <c r="V8" s="230">
        <v>3485</v>
      </c>
      <c r="W8" s="83">
        <f>IFERROR(V8/S8,"-")</f>
        <v>0.16963590342679127</v>
      </c>
      <c r="X8" s="230">
        <v>1693</v>
      </c>
      <c r="Y8" s="83">
        <f>IFERROR(X8/S8,"-")</f>
        <v>8.2408489096573209E-2</v>
      </c>
      <c r="Z8" s="166">
        <v>14001</v>
      </c>
      <c r="AA8" s="214">
        <v>675</v>
      </c>
      <c r="AB8" s="83">
        <f>IFERROR(AA8/Z8,"-")</f>
        <v>4.8210842082708379E-2</v>
      </c>
      <c r="AC8" s="230">
        <v>2029</v>
      </c>
      <c r="AD8" s="83">
        <f>IFERROR(AC8/Z8,"-")</f>
        <v>0.14491822012713379</v>
      </c>
      <c r="AE8" s="230">
        <v>1392</v>
      </c>
      <c r="AF8" s="83">
        <f>IFERROR(AE8/Z8,"-")</f>
        <v>9.9421469895007497E-2</v>
      </c>
      <c r="AG8" s="166">
        <v>8810</v>
      </c>
      <c r="AH8" s="214">
        <v>279</v>
      </c>
      <c r="AI8" s="83">
        <f>IFERROR(AH8/AG8,"-")</f>
        <v>3.1668558456299657E-2</v>
      </c>
      <c r="AJ8" s="230">
        <v>882</v>
      </c>
      <c r="AK8" s="83">
        <f>IFERROR(AJ8/AG8,"-")</f>
        <v>0.10011350737797957</v>
      </c>
      <c r="AL8" s="230">
        <v>793</v>
      </c>
      <c r="AM8" s="83">
        <f>IFERROR(AL8/AG8,"-")</f>
        <v>9.0011350737797952E-2</v>
      </c>
      <c r="AN8" s="166">
        <v>4045</v>
      </c>
      <c r="AO8" s="214">
        <v>95</v>
      </c>
      <c r="AP8" s="83">
        <f>IFERROR(AO8/AN8,"-")</f>
        <v>2.3485784919653894E-2</v>
      </c>
      <c r="AQ8" s="230">
        <v>313</v>
      </c>
      <c r="AR8" s="83">
        <f>IFERROR(AQ8/AN8,"-")</f>
        <v>7.7379480840543885E-2</v>
      </c>
      <c r="AS8" s="230">
        <v>259</v>
      </c>
      <c r="AT8" s="83">
        <f>IFERROR(AS8/AN8,"-")</f>
        <v>6.4029666254635353E-2</v>
      </c>
      <c r="AU8" s="166">
        <v>1112</v>
      </c>
      <c r="AV8" s="214">
        <v>16</v>
      </c>
      <c r="AW8" s="83">
        <f>IFERROR(AV8/AU8,"-")</f>
        <v>1.4388489208633094E-2</v>
      </c>
      <c r="AX8" s="230">
        <v>65</v>
      </c>
      <c r="AY8" s="83">
        <f>IFERROR(AX8/AU8,"-")</f>
        <v>5.845323741007194E-2</v>
      </c>
      <c r="AZ8" s="230">
        <v>43</v>
      </c>
      <c r="BA8" s="83">
        <f>IFERROR(AZ8/AU8,"-")</f>
        <v>3.8669064748201441E-2</v>
      </c>
      <c r="BB8" s="166">
        <f t="shared" ref="BB8:BB71" si="15">SUM(E8,L8,S8,Z8,AG8,AN8,AU8)</f>
        <v>48656</v>
      </c>
      <c r="BC8" s="167">
        <f t="shared" ref="BC8:BC71" si="16">SUM(F8,M8,T8,AA8,AH8,AO8,AV8)</f>
        <v>2200</v>
      </c>
      <c r="BD8" s="83">
        <f>IFERROR(BC8/BB8,"-")</f>
        <v>4.5215389674449193E-2</v>
      </c>
      <c r="BE8" s="167">
        <f t="shared" ref="BE8:BE71" si="17">SUM(H8,O8,V8,AC8,AJ8,AQ8,AX8)</f>
        <v>6788</v>
      </c>
      <c r="BF8" s="83">
        <f>IFERROR(BE8/BB8,"-")</f>
        <v>0.13951002959552777</v>
      </c>
      <c r="BG8" s="167">
        <f t="shared" ref="BG8:BG71" si="18">SUM(J8,Q8,X8,AE8,AL8,AS8,AZ8)</f>
        <v>4188</v>
      </c>
      <c r="BH8" s="83">
        <f>IFERROR(BG8/BB8,"-")</f>
        <v>8.6073659980269654E-2</v>
      </c>
      <c r="BJ8" s="264"/>
      <c r="BK8" s="273"/>
      <c r="BL8" s="208" t="s">
        <v>276</v>
      </c>
      <c r="BM8" s="38">
        <v>47790</v>
      </c>
      <c r="BN8" s="38">
        <v>1845</v>
      </c>
      <c r="BO8" s="84">
        <v>3.8606403013182675E-2</v>
      </c>
      <c r="BP8" s="38">
        <v>6037</v>
      </c>
      <c r="BQ8" s="84">
        <v>0.12632349863988282</v>
      </c>
      <c r="BR8" s="38">
        <v>4234</v>
      </c>
      <c r="BS8" s="84">
        <v>8.8595940573341705E-2</v>
      </c>
      <c r="BU8" s="218"/>
      <c r="BV8" s="208" t="s">
        <v>278</v>
      </c>
      <c r="BW8" s="36">
        <f t="shared" ref="BW8:BW70" si="19">(BB8-SUM(BC8,BE8,BG8))/BB8</f>
        <v>0.7292009207497534</v>
      </c>
      <c r="BX8" s="36">
        <f>(BM8-SUM(BN8,BP8,BR8))/BM8</f>
        <v>0.74647415777359283</v>
      </c>
      <c r="BY8" s="137">
        <v>2</v>
      </c>
      <c r="BZ8" s="141" t="s">
        <v>98</v>
      </c>
      <c r="CA8" s="36">
        <f>INDEX($BD:$BD,(ROW()+($BY8)*4))</f>
        <v>3.7619441727484763E-2</v>
      </c>
      <c r="CB8" s="36">
        <f t="shared" ref="CB8:CB71" si="20">INDEX($BO:$BO,(ROW()+($BY8)*4))</f>
        <v>3.5229476405946994E-2</v>
      </c>
      <c r="CC8" s="36">
        <f t="shared" ref="CC8:CC71" si="21">INDEX($BF:$BF,(ROW()+($BY8)*4))</f>
        <v>0.12218794673087051</v>
      </c>
      <c r="CD8" s="36">
        <f t="shared" ref="CD8:CD71" si="22">INDEX($BQ:$BQ,(ROW()+($BY8)*4))</f>
        <v>0.11449579831932773</v>
      </c>
      <c r="CE8" s="36">
        <f t="shared" ref="CE8:CE71" si="23">INDEX($BH:$BH,(ROW()+($BY8)*4))</f>
        <v>7.9076066511172979E-2</v>
      </c>
      <c r="CF8" s="36">
        <f t="shared" ref="CF8:CF71" si="24">INDEX($BS:$BS,(ROW()+($BY8)*4))</f>
        <v>7.9508726567550092E-2</v>
      </c>
      <c r="CG8" s="36">
        <f>INDEX($BW:$BW,(ROW()+($BY8)*4))</f>
        <v>0.76111654503047177</v>
      </c>
      <c r="CH8" s="36">
        <f t="shared" ref="CH8:CH71" si="25">INDEX($BX:$BX,(ROW()+($BY8)*4))</f>
        <v>0.77076599870717522</v>
      </c>
      <c r="CI8" s="36">
        <f>INDEX($BD:$BD,(ROW()+($BY8*4)-4))</f>
        <v>3.7815126050420166E-2</v>
      </c>
      <c r="CJ8" s="36">
        <f t="shared" ref="CJ8:CJ71" si="26">INDEX($BO:$BO,(ROW()+($BY8*4)-4))</f>
        <v>3.3100852429978969E-2</v>
      </c>
      <c r="CK8" s="36">
        <f t="shared" ref="CK8:CK71" si="27">INDEX($BF:$BF,(ROW()+($BY8*4)-4))</f>
        <v>0.12132352941176471</v>
      </c>
      <c r="CL8" s="36">
        <f t="shared" ref="CL8:CL71" si="28">INDEX($BQ:$BQ,(ROW()+($BY8*4)-4))</f>
        <v>0.11391564264363999</v>
      </c>
      <c r="CM8" s="36">
        <f t="shared" ref="CM8:CM71" si="29">INDEX($BH:$BH,(ROW()+($BY8*4)-4))</f>
        <v>8.3193277310924366E-2</v>
      </c>
      <c r="CN8" s="36">
        <f t="shared" ref="CN8:CN71" si="30">INDEX($BS:$BS,(ROW()+($BY8*4)-4))</f>
        <v>8.1368316174028565E-2</v>
      </c>
      <c r="CO8" s="36">
        <f t="shared" ref="CO8:CO71" si="31">INDEX($BW:$BW,(ROW()+($BY8*4)-4))</f>
        <v>0.75766806722689073</v>
      </c>
      <c r="CP8" s="36">
        <f t="shared" ref="CP8:CP71" si="32">INDEX($BX:$BX,(ROW()+($BY8*4)-4))</f>
        <v>0.77161518875235247</v>
      </c>
      <c r="CQ8" s="36">
        <f t="shared" ref="CQ8:CQ71" si="33">INDEX($BD:$BD,(ROW()+($BY8*4)-3))</f>
        <v>5.0895381715362863E-2</v>
      </c>
      <c r="CR8" s="36">
        <f t="shared" ref="CR8:CR71" si="34">INDEX($BO:$BO,(ROW()+($BY8*4)-3))</f>
        <v>4.954740352548833E-2</v>
      </c>
      <c r="CS8" s="36">
        <f t="shared" ref="CS8:CS71" si="35">INDEX($BF:$BF,(ROW()+($BY8*4)-3))</f>
        <v>0.15551366635249764</v>
      </c>
      <c r="CT8" s="36">
        <f t="shared" ref="CT8:CT71" si="36">INDEX($BQ:$BQ,(ROW()+($BY8*4)-3))</f>
        <v>0.12196283944735588</v>
      </c>
      <c r="CU8" s="36">
        <f t="shared" ref="CU8:CU71" si="37">INDEX($BH:$BH,(ROW()+($BY8*4)-3))</f>
        <v>7.9170593779453347E-2</v>
      </c>
      <c r="CV8" s="36">
        <f t="shared" ref="CV8:CV71" si="38">INDEX($BS:$BS,(ROW()+($BY8*4)-3))</f>
        <v>8.1467365412101006E-2</v>
      </c>
      <c r="CW8" s="36">
        <f t="shared" ref="CW8:CW71" si="39">INDEX($BW:$BW,(ROW()+($BY8*4)-3))</f>
        <v>0.71442035815268612</v>
      </c>
      <c r="CX8" s="36">
        <f t="shared" ref="CX8:CX71" si="40">INDEX($BX:$BX,(ROW()+($BY8*4)-3))</f>
        <v>0.74702239161505479</v>
      </c>
      <c r="CY8" s="36">
        <f t="shared" ref="CY8:CY71" si="41">INDEX($BD:$BD,(ROW()+($BY8*4)-2))</f>
        <v>3.0706243602865915E-2</v>
      </c>
      <c r="CZ8" s="36">
        <f t="shared" ref="CZ8:CZ71" si="42">INDEX($BO:$BO,(ROW()+($BY8*4)-2))</f>
        <v>3.2955715756951595E-2</v>
      </c>
      <c r="DA8" s="36">
        <f t="shared" ref="DA8:DA71" si="43">INDEX($BF:$BF,(ROW()+($BY8*4)-2))</f>
        <v>0.13613101330603888</v>
      </c>
      <c r="DB8" s="36">
        <f t="shared" ref="DB8:DB71" si="44">INDEX($BQ:$BQ,(ROW()+($BY8*4)-2))</f>
        <v>0.12873326467559218</v>
      </c>
      <c r="DC8" s="36">
        <f t="shared" ref="DC8:DC71" si="45">INDEX($BH:$BH,(ROW()+($BY8*4)-2))</f>
        <v>9.1095189355168887E-2</v>
      </c>
      <c r="DD8" s="36">
        <f t="shared" ref="DD8:DD71" si="46">INDEX($BS:$BS,(ROW()+($BY8*4)-2))</f>
        <v>7.6210092687950565E-2</v>
      </c>
      <c r="DE8" s="36">
        <f t="shared" ref="DE8:DE71" si="47">INDEX($BW:$BW,(ROW()+($BY8*4)-2))</f>
        <v>0.74206755373592626</v>
      </c>
      <c r="DF8" s="36">
        <f t="shared" ref="DF8:DF71" si="48">INDEX($BX:$BX,(ROW()+($BY8*4)-2))</f>
        <v>0.7621009268795057</v>
      </c>
      <c r="DH8" s="141" t="s">
        <v>30</v>
      </c>
      <c r="DI8" s="36">
        <f t="shared" si="0"/>
        <v>3.7250940661354405E-2</v>
      </c>
      <c r="DJ8" s="36">
        <f t="shared" si="1"/>
        <v>3.310138049351441E-2</v>
      </c>
      <c r="DK8" s="192">
        <f>(ROUND(DI8,3)-ROUND(DJ8,3))*100</f>
        <v>0.39999999999999969</v>
      </c>
      <c r="DL8" s="36">
        <f t="shared" si="2"/>
        <v>0.17606326651696194</v>
      </c>
      <c r="DM8" s="36">
        <f t="shared" si="3"/>
        <v>0.17034103480895957</v>
      </c>
      <c r="DN8" s="192">
        <f t="shared" ref="DN8:DN50" si="49">(ROUND(DL8,3)-ROUND(DM8,3))*100</f>
        <v>0.59999999999999776</v>
      </c>
      <c r="DO8" s="36">
        <f t="shared" si="4"/>
        <v>5.0649262866970579E-2</v>
      </c>
      <c r="DP8" s="36">
        <f t="shared" si="5"/>
        <v>5.0970834869887287E-2</v>
      </c>
      <c r="DQ8" s="192">
        <f t="shared" ref="DQ8:DQ50" si="50">(ROUND(DO8,3)-ROUND(DP8,3))*100</f>
        <v>0</v>
      </c>
      <c r="DR8" s="36">
        <f t="shared" si="6"/>
        <v>0.73603652995471303</v>
      </c>
      <c r="DS8" s="36">
        <f t="shared" si="7"/>
        <v>0.74558674982763873</v>
      </c>
      <c r="DT8" s="192">
        <f t="shared" ref="DT8:DT50" si="51">(ROUND(DR8,3)-ROUND(DS8,3))*100</f>
        <v>-1.0000000000000009</v>
      </c>
      <c r="DU8" s="36">
        <f t="shared" si="8"/>
        <v>3.6132283062792994E-2</v>
      </c>
      <c r="DV8" s="36">
        <f t="shared" ref="DV8:DV50" si="52">VLOOKUP(DH8,$BZ$7:$DF$81,11,0)</f>
        <v>3.0642007040286082E-2</v>
      </c>
      <c r="DW8" s="192">
        <f t="shared" ref="DW8:DW50" si="53">(ROUND(DU8,3)-ROUND(DV8,3))*100</f>
        <v>0.49999999999999978</v>
      </c>
      <c r="DX8" s="36">
        <f t="shared" ref="DX8:DX50" si="54">VLOOKUP(DH8,$BZ$7:$DF$81,12,0)</f>
        <v>0.17457027139075804</v>
      </c>
      <c r="DY8" s="36">
        <f t="shared" ref="DY8:DY50" si="55">VLOOKUP(DH8,$BZ$7:$DF$81,13,0)</f>
        <v>0.16558082360172097</v>
      </c>
      <c r="DZ8" s="192">
        <f t="shared" ref="DZ8:DZ50" si="56">(ROUND(DX8,3)-ROUND(DY8,3))*100</f>
        <v>0.89999999999999802</v>
      </c>
      <c r="EA8" s="36">
        <f t="shared" ref="EA8:EA50" si="57">VLOOKUP(DH8,$BZ$7:$DF$81,14,0)</f>
        <v>5.0600078663987837E-2</v>
      </c>
      <c r="EB8" s="36">
        <f t="shared" ref="EB8:EB50" si="58">VLOOKUP(DH8,$BZ$7:$DF$81,15,0)</f>
        <v>4.9349052913896185E-2</v>
      </c>
      <c r="EC8" s="192">
        <f t="shared" ref="EC8:EC50" si="59">(ROUND(EA8,3)-ROUND(EB8,3))*100</f>
        <v>0.19999999999999948</v>
      </c>
      <c r="ED8" s="36">
        <f t="shared" ref="ED8:ED50" si="60">VLOOKUP(DH8,$BZ$7:$DF$81,16,0)</f>
        <v>0.73869736688246113</v>
      </c>
      <c r="EE8" s="36">
        <f t="shared" ref="EE8:EE50" si="61">VLOOKUP(DH8,$BZ$7:$DF$81,17,0)</f>
        <v>0.7544281164440968</v>
      </c>
      <c r="EF8" s="192">
        <f t="shared" ref="EF8:EF50" si="62">(ROUND(ED8,3)-ROUND(EE8,3))*100</f>
        <v>-1.5000000000000013</v>
      </c>
      <c r="EG8" s="36">
        <f t="shared" ref="EG8:EG50" si="63">VLOOKUP(DH8,$BZ$7:$DF$81,18,0)</f>
        <v>4.9482588699080156E-2</v>
      </c>
      <c r="EH8" s="36">
        <f t="shared" ref="EH8:EH50" si="64">VLOOKUP(DH8,$BZ$7:$DF$81,19,0)</f>
        <v>4.3762219726278133E-2</v>
      </c>
      <c r="EI8" s="192">
        <f t="shared" ref="EI8:EI50" si="65">(ROUND(EG8,3)-ROUND(EH8,3))*100</f>
        <v>0.50000000000000044</v>
      </c>
      <c r="EJ8" s="36">
        <f t="shared" ref="EJ8:EJ50" si="66">VLOOKUP(DH8,$BZ$7:$DF$81,20,0)</f>
        <v>0.2123850197109067</v>
      </c>
      <c r="EK8" s="36">
        <f t="shared" ref="EK8:EK50" si="67">VLOOKUP(DH8,$BZ$7:$DF$81,21,0)</f>
        <v>0.20050750863180664</v>
      </c>
      <c r="EL8" s="192">
        <f t="shared" ref="EL8:EL50" si="68">(ROUND(EJ8,3)-ROUND(EK8,3))*100</f>
        <v>1.0999999999999983</v>
      </c>
      <c r="EM8" s="36">
        <f t="shared" ref="EM8:EM50" si="69">VLOOKUP(DH8,$BZ$7:$DF$81,22,0)</f>
        <v>5.888633377135348E-2</v>
      </c>
      <c r="EN8" s="36">
        <f t="shared" ref="EN8:EN50" si="70">VLOOKUP(DH8,$BZ$7:$DF$81,23,0)</f>
        <v>5.7781105703232249E-2</v>
      </c>
      <c r="EO8" s="192">
        <f t="shared" ref="EO8:EO50" si="71">(ROUND(EM8,3)-ROUND(EN8,3))*100</f>
        <v>9.9999999999999395E-2</v>
      </c>
      <c r="EP8" s="36">
        <f t="shared" ref="EP8:EP50" si="72">VLOOKUP(DH8,$BZ$7:$DF$81,24,0)</f>
        <v>0.67924605781865965</v>
      </c>
      <c r="EQ8" s="36">
        <f t="shared" ref="EQ8:EQ50" si="73">VLOOKUP(DH8,$BZ$7:$DF$81,25,0)</f>
        <v>0.69794916593868295</v>
      </c>
      <c r="ER8" s="192">
        <f t="shared" ref="ER8:ER50" si="74">(ROUND(EP8,3)-ROUND(EQ8,3))*100</f>
        <v>-1.8999999999999906</v>
      </c>
      <c r="ES8" s="36">
        <f t="shared" ref="ES8:ES50" si="75">VLOOKUP(DH8,$BZ$7:$DF$81,26,0)</f>
        <v>3.8549493629532833E-2</v>
      </c>
      <c r="ET8" s="36">
        <f t="shared" ref="ET8:ET50" si="76">VLOOKUP(DH8,$BZ$7:$DF$81,27,0)</f>
        <v>3.7621497998856487E-2</v>
      </c>
      <c r="EU8" s="192">
        <f t="shared" ref="EU8:EU50" si="77">(ROUND(ES8,3)-ROUND(ET8,3))*100</f>
        <v>0.10000000000000009</v>
      </c>
      <c r="EV8" s="36">
        <f t="shared" ref="EV8:EV50" si="78">VLOOKUP(DH8,$BZ$7:$DF$81,28,0)</f>
        <v>0.19492540564085811</v>
      </c>
      <c r="EW8" s="36">
        <f t="shared" ref="EW8:EW50" si="79">VLOOKUP(DH8,$BZ$7:$DF$81,29,0)</f>
        <v>0.17918810748999428</v>
      </c>
      <c r="EX8" s="192">
        <f t="shared" ref="EX8:EX50" si="80">(ROUND(EV8,3)-ROUND(EW8,3))*100</f>
        <v>1.6000000000000014</v>
      </c>
      <c r="EY8" s="36">
        <f t="shared" ref="EY8:EY50" si="81">VLOOKUP(DH8,$BZ$7:$DF$81,30,0)</f>
        <v>5.6844168572361971E-2</v>
      </c>
      <c r="EZ8" s="36">
        <f t="shared" ref="EZ8:EZ50" si="82">VLOOKUP(DH8,$BZ$7:$DF$81,31,0)</f>
        <v>5.9576901086335052E-2</v>
      </c>
      <c r="FA8" s="192">
        <f t="shared" ref="FA8:FA50" si="83">(ROUND(EY8,3)-ROUND(EZ8,3))*100</f>
        <v>-0.2999999999999996</v>
      </c>
      <c r="FB8" s="36">
        <f t="shared" ref="FB8:FB50" si="84">VLOOKUP(DH8,$BZ$7:$DF$81,32,0)</f>
        <v>0.70968093215724704</v>
      </c>
      <c r="FC8" s="36">
        <f t="shared" ref="FC8:FC50" si="85">VLOOKUP(DH8,$BZ$7:$DF$81,33,0)</f>
        <v>0.72361349342481418</v>
      </c>
      <c r="FD8" s="192">
        <f t="shared" ref="FD8:FD50" si="86">(ROUND(FB8,3)-ROUND(FC8,3))*100</f>
        <v>-1.4000000000000012</v>
      </c>
      <c r="FF8" s="36">
        <f t="shared" ref="FF8:FF49" si="87">$DI$50</f>
        <v>5.246330782200663E-2</v>
      </c>
      <c r="FG8" s="36">
        <f t="shared" si="9"/>
        <v>4.8041085134680403E-2</v>
      </c>
      <c r="FH8" s="192">
        <f t="shared" ref="FH8:FH49" si="88">(ROUND(FF8,3)-ROUND(FG8,3))*100</f>
        <v>0.39999999999999969</v>
      </c>
      <c r="FI8" s="36">
        <f t="shared" si="10"/>
        <v>0.16981717092085957</v>
      </c>
      <c r="FJ8" s="36">
        <f t="shared" si="11"/>
        <v>0.16533561940166969</v>
      </c>
      <c r="FK8" s="192">
        <f t="shared" ref="FK8:FK49" si="89">(ROUND(FI8,3)-ROUND(FJ8,3))*100</f>
        <v>0.50000000000000044</v>
      </c>
      <c r="FL8" s="36">
        <f t="shared" si="12"/>
        <v>7.0421823311744888E-2</v>
      </c>
      <c r="FM8" s="36">
        <f t="shared" si="13"/>
        <v>7.246863332638967E-2</v>
      </c>
      <c r="FN8" s="192">
        <f t="shared" ref="FN8:FN49" si="90">(ROUND(FL8,3)-ROUND(FM8,3))*100</f>
        <v>-0.19999999999999879</v>
      </c>
      <c r="FO8" s="36">
        <f t="shared" si="14"/>
        <v>0.70729769794538888</v>
      </c>
      <c r="FP8" s="36">
        <f t="shared" ref="FP8:FP49" si="91">$DS$50</f>
        <v>0.7141546621372602</v>
      </c>
      <c r="FQ8" s="192">
        <f t="shared" ref="FQ8:FQ49" si="92">(ROUND(FO8,3)-ROUND(FP8,3))*100</f>
        <v>-0.70000000000000062</v>
      </c>
      <c r="FR8" s="36">
        <f t="shared" ref="FR8:FR49" si="93">$DU$50</f>
        <v>4.9503759206355462E-2</v>
      </c>
      <c r="FS8" s="36">
        <f t="shared" ref="FS8:FS49" si="94">$DV$50</f>
        <v>4.4200488210520666E-2</v>
      </c>
      <c r="FT8" s="192">
        <f t="shared" ref="FT8:FT49" si="95">(ROUND(FR8,3)-ROUND(FS8,3))*100</f>
        <v>0.60000000000000053</v>
      </c>
      <c r="FU8" s="36">
        <f t="shared" ref="FU8:FU49" si="96">$DX$50</f>
        <v>0.16607589114113555</v>
      </c>
      <c r="FV8" s="36">
        <f t="shared" ref="FV8:FV49" si="97">$DY$50</f>
        <v>0.15825934172053971</v>
      </c>
      <c r="FW8" s="192">
        <f t="shared" ref="FW8:FW49" si="98">(ROUND(FU8,3)-ROUND(FV8,3))*100</f>
        <v>0.80000000000000071</v>
      </c>
      <c r="FX8" s="36">
        <f t="shared" ref="FX8:FX49" si="99">$EA$50</f>
        <v>7.0594924618888555E-2</v>
      </c>
      <c r="FY8" s="36">
        <f t="shared" ref="FY8:FY49" si="100">$EB$50</f>
        <v>7.1056537639600487E-2</v>
      </c>
      <c r="FZ8" s="192">
        <f t="shared" ref="FZ8:FZ49" si="101">(ROUND(FX8,3)-ROUND(FY8,3))*100</f>
        <v>0</v>
      </c>
      <c r="GA8" s="36">
        <f t="shared" ref="GA8:GA49" si="102">$ED$50</f>
        <v>0.71382542503362045</v>
      </c>
      <c r="GB8" s="36">
        <f t="shared" ref="GB8:GB49" si="103">$EE$50</f>
        <v>0.72648363242933911</v>
      </c>
      <c r="GC8" s="192">
        <f t="shared" ref="GC8:GC49" si="104">(ROUND(GA8,3)-ROUND(GB8,3))*100</f>
        <v>-1.2000000000000011</v>
      </c>
      <c r="GD8" s="36">
        <f t="shared" ref="GD8:GD49" si="105">$EG$50</f>
        <v>7.1407282300928909E-2</v>
      </c>
      <c r="GE8" s="36">
        <f t="shared" ref="GE8:GE49" si="106">$EH$50</f>
        <v>6.5170575468318684E-2</v>
      </c>
      <c r="GF8" s="192">
        <f t="shared" ref="GF8:GF49" si="107">(ROUND(GD8,3)-ROUND(GE8,3))*100</f>
        <v>0.5999999999999992</v>
      </c>
      <c r="GG8" s="36">
        <f t="shared" ref="GG8:GG49" si="108">$EJ$50</f>
        <v>0.21158909145099597</v>
      </c>
      <c r="GH8" s="36">
        <f t="shared" ref="GH8:GH49" si="109">$EK$50</f>
        <v>0.20222517226120487</v>
      </c>
      <c r="GI8" s="192">
        <f t="shared" ref="GI8:GI49" si="110">(ROUND(GG8,3)-ROUND(GH8,3))*100</f>
        <v>0.99999999999999811</v>
      </c>
      <c r="GJ8" s="36">
        <f t="shared" ref="GJ8:GJ49" si="111">$EM$50</f>
        <v>7.841968440050999E-2</v>
      </c>
      <c r="GK8" s="36">
        <f t="shared" ref="GK8:GK49" si="112">$EN$50</f>
        <v>8.0034557599511141E-2</v>
      </c>
      <c r="GL8" s="192">
        <f t="shared" ref="GL8:GL49" si="113">(ROUND(GJ8,3)-ROUND(GK8,3))*100</f>
        <v>-0.20000000000000018</v>
      </c>
      <c r="GM8" s="36">
        <f t="shared" ref="GM8:GM49" si="114">$EP$50</f>
        <v>0.63858394184756506</v>
      </c>
      <c r="GN8" s="36">
        <f t="shared" ref="GN8:GN49" si="115">$EQ$50</f>
        <v>0.65256969467096526</v>
      </c>
      <c r="GO8" s="192">
        <f t="shared" ref="GO8:GO49" si="116">(ROUND(GM8,3)-ROUND(GN8,3))*100</f>
        <v>-1.4000000000000012</v>
      </c>
      <c r="GP8" s="36">
        <f t="shared" ref="GP8:GP49" si="117">$ES$50</f>
        <v>5.8989431490645373E-2</v>
      </c>
      <c r="GQ8" s="36">
        <f t="shared" ref="GQ8:GQ49" si="118">$ET$50</f>
        <v>5.1786853860880666E-2</v>
      </c>
      <c r="GR8" s="192">
        <f t="shared" ref="GR8:GR49" si="119">(ROUND(GP8,3)-ROUND(GQ8,3))*100</f>
        <v>0.7</v>
      </c>
      <c r="GS8" s="36">
        <f t="shared" ref="GS8:GS49" si="120">$EV$50</f>
        <v>0.18026385115241175</v>
      </c>
      <c r="GT8" s="36">
        <f t="shared" ref="GT8:GT49" si="121">$EW$50</f>
        <v>0.17318655605190386</v>
      </c>
      <c r="GU8" s="192">
        <f t="shared" ref="GU8:GU49" si="122">(ROUND(GS8,3)-ROUND(GT8,3))*100</f>
        <v>0.70000000000000062</v>
      </c>
      <c r="GV8" s="36">
        <f t="shared" ref="GV8:GV49" si="123">$EY$50</f>
        <v>7.9888839530150732E-2</v>
      </c>
      <c r="GW8" s="36">
        <f t="shared" ref="GW8:GW49" si="124">$EZ$50</f>
        <v>7.9982982344182094E-2</v>
      </c>
      <c r="GX8" s="192">
        <f t="shared" ref="GX8:GX49" si="125">(ROUND(GV8,3)-ROUND(GW8,3))*100</f>
        <v>0</v>
      </c>
      <c r="GY8" s="36">
        <f t="shared" ref="GY8:GY49" si="126">$FB$50</f>
        <v>0.68085787782679219</v>
      </c>
      <c r="GZ8" s="36">
        <f t="shared" ref="GZ8:GZ49" si="127">$FC$50</f>
        <v>0.69504360774303342</v>
      </c>
      <c r="HA8" s="192">
        <f t="shared" ref="HA8:HA49" si="128">(ROUND(GY8,3)-ROUND(GZ8,3))*100</f>
        <v>-1.3999999999999901</v>
      </c>
      <c r="HB8" s="140">
        <v>0</v>
      </c>
    </row>
    <row r="9" spans="2:262" s="12" customFormat="1" ht="14.25" customHeight="1">
      <c r="B9" s="264"/>
      <c r="C9" s="273"/>
      <c r="D9" s="165" t="s">
        <v>156</v>
      </c>
      <c r="E9" s="160">
        <v>16</v>
      </c>
      <c r="F9" s="161">
        <v>0</v>
      </c>
      <c r="G9" s="61">
        <f t="shared" ref="G9:G114" si="129">IFERROR(F9/E9,"-")</f>
        <v>0</v>
      </c>
      <c r="H9" s="62">
        <v>0</v>
      </c>
      <c r="I9" s="61">
        <f t="shared" ref="I9:I114" si="130">IFERROR(H9/E9,"-")</f>
        <v>0</v>
      </c>
      <c r="J9" s="62">
        <v>1</v>
      </c>
      <c r="K9" s="61">
        <f t="shared" ref="K9:K114" si="131">IFERROR(J9/E9,"-")</f>
        <v>6.25E-2</v>
      </c>
      <c r="L9" s="160">
        <v>31</v>
      </c>
      <c r="M9" s="161">
        <v>0</v>
      </c>
      <c r="N9" s="61">
        <f t="shared" ref="N9:N114" si="132">IFERROR(M9/L9,"-")</f>
        <v>0</v>
      </c>
      <c r="O9" s="62">
        <v>3</v>
      </c>
      <c r="P9" s="61">
        <f t="shared" ref="P9:P114" si="133">IFERROR(O9/L9,"-")</f>
        <v>9.6774193548387094E-2</v>
      </c>
      <c r="Q9" s="62">
        <v>1</v>
      </c>
      <c r="R9" s="61">
        <f t="shared" ref="R9:R114" si="134">IFERROR(Q9/L9,"-")</f>
        <v>3.2258064516129031E-2</v>
      </c>
      <c r="S9" s="160">
        <v>12100</v>
      </c>
      <c r="T9" s="161">
        <v>519</v>
      </c>
      <c r="U9" s="61">
        <f t="shared" ref="U9:U114" si="135">IFERROR(T9/S9,"-")</f>
        <v>4.2892561983471071E-2</v>
      </c>
      <c r="V9" s="62">
        <v>1630</v>
      </c>
      <c r="W9" s="61">
        <f t="shared" ref="W9:W114" si="136">IFERROR(V9/S9,"-")</f>
        <v>0.1347107438016529</v>
      </c>
      <c r="X9" s="62">
        <v>1048</v>
      </c>
      <c r="Y9" s="61">
        <f t="shared" ref="Y9:Y114" si="137">IFERROR(X9/S9,"-")</f>
        <v>8.6611570247933881E-2</v>
      </c>
      <c r="Z9" s="160">
        <v>6634</v>
      </c>
      <c r="AA9" s="161">
        <v>242</v>
      </c>
      <c r="AB9" s="61">
        <f t="shared" ref="AB9:AB114" si="138">IFERROR(AA9/Z9,"-")</f>
        <v>3.6478745854687973E-2</v>
      </c>
      <c r="AC9" s="62">
        <v>800</v>
      </c>
      <c r="AD9" s="61">
        <f t="shared" ref="AD9:AD114" si="139">IFERROR(AC9/Z9,"-")</f>
        <v>0.12059089538739826</v>
      </c>
      <c r="AE9" s="62">
        <v>645</v>
      </c>
      <c r="AF9" s="61">
        <f t="shared" ref="AF9:AF114" si="140">IFERROR(AE9/Z9,"-")</f>
        <v>9.7226409406089842E-2</v>
      </c>
      <c r="AG9" s="160">
        <v>3435</v>
      </c>
      <c r="AH9" s="161">
        <v>78</v>
      </c>
      <c r="AI9" s="61">
        <f t="shared" ref="AI9:AI114" si="141">IFERROR(AH9/AG9,"-")</f>
        <v>2.2707423580786028E-2</v>
      </c>
      <c r="AJ9" s="62">
        <v>310</v>
      </c>
      <c r="AK9" s="61">
        <f t="shared" ref="AK9:AK114" si="142">IFERROR(AJ9/AG9,"-")</f>
        <v>9.0247452692867547E-2</v>
      </c>
      <c r="AL9" s="62">
        <v>306</v>
      </c>
      <c r="AM9" s="61">
        <f t="shared" ref="AM9:AM114" si="143">IFERROR(AL9/AG9,"-")</f>
        <v>8.9082969432314404E-2</v>
      </c>
      <c r="AN9" s="160">
        <v>1490</v>
      </c>
      <c r="AO9" s="161">
        <v>19</v>
      </c>
      <c r="AP9" s="61">
        <f t="shared" ref="AP9:AP114" si="144">IFERROR(AO9/AN9,"-")</f>
        <v>1.2751677852348993E-2</v>
      </c>
      <c r="AQ9" s="62">
        <v>97</v>
      </c>
      <c r="AR9" s="61">
        <f t="shared" ref="AR9:AR114" si="145">IFERROR(AQ9/AN9,"-")</f>
        <v>6.5100671140939592E-2</v>
      </c>
      <c r="AS9" s="62">
        <v>102</v>
      </c>
      <c r="AT9" s="61">
        <f t="shared" ref="AT9:AT114" si="146">IFERROR(AS9/AN9,"-")</f>
        <v>6.8456375838926178E-2</v>
      </c>
      <c r="AU9" s="160">
        <v>484</v>
      </c>
      <c r="AV9" s="161">
        <v>3</v>
      </c>
      <c r="AW9" s="61">
        <f t="shared" ref="AW9:AW114" si="147">IFERROR(AV9/AU9,"-")</f>
        <v>6.1983471074380167E-3</v>
      </c>
      <c r="AX9" s="62">
        <v>24</v>
      </c>
      <c r="AY9" s="61">
        <f t="shared" ref="AY9:AY114" si="148">IFERROR(AX9/AU9,"-")</f>
        <v>4.9586776859504134E-2</v>
      </c>
      <c r="AZ9" s="62">
        <v>15</v>
      </c>
      <c r="BA9" s="61">
        <f t="shared" ref="BA9:BA114" si="149">IFERROR(AZ9/AU9,"-")</f>
        <v>3.0991735537190084E-2</v>
      </c>
      <c r="BB9" s="160">
        <f t="shared" si="15"/>
        <v>24190</v>
      </c>
      <c r="BC9" s="63">
        <f t="shared" si="16"/>
        <v>861</v>
      </c>
      <c r="BD9" s="61">
        <f t="shared" ref="BD9:BD114" si="150">IFERROR(BC9/BB9,"-")</f>
        <v>3.5593220338983052E-2</v>
      </c>
      <c r="BE9" s="63">
        <f t="shared" si="17"/>
        <v>2864</v>
      </c>
      <c r="BF9" s="61">
        <f t="shared" ref="BF9:BF114" si="151">IFERROR(BE9/BB9,"-")</f>
        <v>0.11839603141794129</v>
      </c>
      <c r="BG9" s="63">
        <f t="shared" si="18"/>
        <v>2118</v>
      </c>
      <c r="BH9" s="61">
        <f t="shared" ref="BH9:BH114" si="152">IFERROR(BG9/BB9,"-")</f>
        <v>8.7556841670111615E-2</v>
      </c>
      <c r="BJ9" s="264"/>
      <c r="BK9" s="273"/>
      <c r="BL9" s="208" t="s">
        <v>156</v>
      </c>
      <c r="BM9" s="38">
        <v>24072</v>
      </c>
      <c r="BN9" s="38">
        <v>724</v>
      </c>
      <c r="BO9" s="84">
        <v>3.0076437354602858E-2</v>
      </c>
      <c r="BP9" s="38">
        <v>2780</v>
      </c>
      <c r="BQ9" s="84">
        <v>0.11548687271518777</v>
      </c>
      <c r="BR9" s="38">
        <v>2023</v>
      </c>
      <c r="BS9" s="84">
        <v>8.4039548022598873E-2</v>
      </c>
      <c r="BU9" s="184"/>
      <c r="BV9" s="5" t="s">
        <v>139</v>
      </c>
      <c r="BW9" s="36">
        <f t="shared" si="19"/>
        <v>0.75845390657296408</v>
      </c>
      <c r="BX9" s="36">
        <f>(BM9-SUM(BN9,BP9,BR9))/BM9</f>
        <v>0.77039714190761055</v>
      </c>
      <c r="BY9" s="137">
        <v>3</v>
      </c>
      <c r="BZ9" s="141" t="s">
        <v>99</v>
      </c>
      <c r="CA9" s="36">
        <f t="shared" ref="CA9:CA71" si="153">INDEX($BD:$BD,(ROW()+($BY9)*4))</f>
        <v>2.5436823962914537E-2</v>
      </c>
      <c r="CB9" s="36">
        <f t="shared" si="20"/>
        <v>1.9908698960182603E-2</v>
      </c>
      <c r="CC9" s="36">
        <f t="shared" si="21"/>
        <v>0.13134434803280637</v>
      </c>
      <c r="CD9" s="36">
        <f t="shared" si="22"/>
        <v>0.13149885873700229</v>
      </c>
      <c r="CE9" s="36">
        <f t="shared" si="23"/>
        <v>5.3132057530013078E-2</v>
      </c>
      <c r="CF9" s="36">
        <f t="shared" si="24"/>
        <v>5.046918589906163E-2</v>
      </c>
      <c r="CG9" s="36">
        <f t="shared" ref="CG9:CG71" si="154">INDEX($BW:$BW,(ROW()+($BY9)*4))</f>
        <v>0.79008677047426601</v>
      </c>
      <c r="CH9" s="36">
        <f t="shared" si="25"/>
        <v>0.79812325640375348</v>
      </c>
      <c r="CI9" s="36">
        <f t="shared" ref="CI9:CI71" si="155">INDEX($BD:$BD,(ROW()+($BY9*4)-4))</f>
        <v>2.3519599666388658E-2</v>
      </c>
      <c r="CJ9" s="36">
        <f t="shared" si="26"/>
        <v>1.890793426400424E-2</v>
      </c>
      <c r="CK9" s="36">
        <f t="shared" si="27"/>
        <v>0.14211843202668892</v>
      </c>
      <c r="CL9" s="36">
        <f t="shared" si="28"/>
        <v>0.1346527655062732</v>
      </c>
      <c r="CM9" s="36">
        <f t="shared" si="29"/>
        <v>5.3377814845704752E-2</v>
      </c>
      <c r="CN9" s="36">
        <f t="shared" si="30"/>
        <v>4.8241738823113625E-2</v>
      </c>
      <c r="CO9" s="36">
        <f t="shared" si="31"/>
        <v>0.78098415346121763</v>
      </c>
      <c r="CP9" s="36">
        <f t="shared" si="32"/>
        <v>0.79819756140660891</v>
      </c>
      <c r="CQ9" s="36">
        <f t="shared" si="33"/>
        <v>4.2048929663608563E-2</v>
      </c>
      <c r="CR9" s="36">
        <f t="shared" si="34"/>
        <v>2.3564064801178203E-2</v>
      </c>
      <c r="CS9" s="36">
        <f t="shared" si="35"/>
        <v>0.13608562691131498</v>
      </c>
      <c r="CT9" s="36">
        <f t="shared" si="36"/>
        <v>0.13991163475699558</v>
      </c>
      <c r="CU9" s="36">
        <f t="shared" si="37"/>
        <v>6.8042813455657492E-2</v>
      </c>
      <c r="CV9" s="36">
        <f t="shared" si="38"/>
        <v>6.1119293078055963E-2</v>
      </c>
      <c r="CW9" s="36">
        <f t="shared" si="39"/>
        <v>0.75382262996941896</v>
      </c>
      <c r="CX9" s="36">
        <f t="shared" si="40"/>
        <v>0.77540500736377027</v>
      </c>
      <c r="CY9" s="36">
        <f t="shared" si="41"/>
        <v>2.575107296137339E-2</v>
      </c>
      <c r="CZ9" s="36">
        <f t="shared" si="42"/>
        <v>2.6315789473684209E-2</v>
      </c>
      <c r="DA9" s="36">
        <f t="shared" si="43"/>
        <v>0.10300429184549356</v>
      </c>
      <c r="DB9" s="36">
        <f t="shared" si="44"/>
        <v>0.11842105263157894</v>
      </c>
      <c r="DC9" s="36">
        <f t="shared" si="45"/>
        <v>5.007153075822604E-2</v>
      </c>
      <c r="DD9" s="36">
        <f t="shared" si="46"/>
        <v>5.9941520467836254E-2</v>
      </c>
      <c r="DE9" s="36">
        <f t="shared" si="47"/>
        <v>0.82117310443490699</v>
      </c>
      <c r="DF9" s="36">
        <f t="shared" si="48"/>
        <v>0.79532163742690054</v>
      </c>
      <c r="DH9" s="141" t="s">
        <v>38</v>
      </c>
      <c r="DI9" s="36">
        <f t="shared" si="0"/>
        <v>3.5475951730576397E-2</v>
      </c>
      <c r="DJ9" s="36">
        <f t="shared" si="1"/>
        <v>3.3590508770652887E-2</v>
      </c>
      <c r="DK9" s="192">
        <f t="shared" ref="DK9:DK50" si="156">(ROUND(DI9,3)-ROUND(DJ9,3))*100</f>
        <v>0.10000000000000009</v>
      </c>
      <c r="DL9" s="36">
        <f t="shared" si="2"/>
        <v>0.16551986445835207</v>
      </c>
      <c r="DM9" s="36">
        <f t="shared" si="3"/>
        <v>0.16023728073367785</v>
      </c>
      <c r="DN9" s="192">
        <f t="shared" si="49"/>
        <v>0.60000000000000053</v>
      </c>
      <c r="DO9" s="36">
        <f t="shared" si="4"/>
        <v>5.2937311987828917E-2</v>
      </c>
      <c r="DP9" s="36">
        <f t="shared" si="5"/>
        <v>5.7318582138438025E-2</v>
      </c>
      <c r="DQ9" s="192">
        <f t="shared" si="50"/>
        <v>-0.40000000000000036</v>
      </c>
      <c r="DR9" s="36">
        <f t="shared" si="6"/>
        <v>0.74606687182324261</v>
      </c>
      <c r="DS9" s="36">
        <f t="shared" si="7"/>
        <v>0.74885362835723124</v>
      </c>
      <c r="DT9" s="192">
        <f t="shared" si="51"/>
        <v>-0.30000000000000027</v>
      </c>
      <c r="DU9" s="36">
        <f t="shared" si="8"/>
        <v>3.2761673967750954E-2</v>
      </c>
      <c r="DV9" s="36">
        <f t="shared" si="52"/>
        <v>2.9831071184454643E-2</v>
      </c>
      <c r="DW9" s="192">
        <f t="shared" si="53"/>
        <v>0.30000000000000027</v>
      </c>
      <c r="DX9" s="36">
        <f t="shared" si="54"/>
        <v>0.15779662596700531</v>
      </c>
      <c r="DY9" s="36">
        <f t="shared" si="55"/>
        <v>0.15140123034859876</v>
      </c>
      <c r="DZ9" s="192">
        <f t="shared" si="56"/>
        <v>0.70000000000000062</v>
      </c>
      <c r="EA9" s="36">
        <f t="shared" si="57"/>
        <v>5.1076521577034205E-2</v>
      </c>
      <c r="EB9" s="36">
        <f t="shared" si="58"/>
        <v>5.4389219802753637E-2</v>
      </c>
      <c r="EC9" s="192">
        <f t="shared" si="59"/>
        <v>-0.30000000000000027</v>
      </c>
      <c r="ED9" s="36">
        <f t="shared" si="60"/>
        <v>0.7583651784882095</v>
      </c>
      <c r="EE9" s="36">
        <f t="shared" si="61"/>
        <v>0.76437847866419295</v>
      </c>
      <c r="EF9" s="192">
        <f t="shared" si="62"/>
        <v>-0.60000000000000053</v>
      </c>
      <c r="EG9" s="36">
        <f t="shared" si="63"/>
        <v>4.7314833300059894E-2</v>
      </c>
      <c r="EH9" s="36">
        <f t="shared" si="64"/>
        <v>5.1546391752577317E-2</v>
      </c>
      <c r="EI9" s="192">
        <f t="shared" si="65"/>
        <v>-0.49999999999999978</v>
      </c>
      <c r="EJ9" s="36">
        <f t="shared" si="66"/>
        <v>0.21341585146735875</v>
      </c>
      <c r="EK9" s="36">
        <f t="shared" si="67"/>
        <v>0.20477056802102284</v>
      </c>
      <c r="EL9" s="192">
        <f t="shared" si="68"/>
        <v>0.80000000000000071</v>
      </c>
      <c r="EM9" s="36">
        <f t="shared" si="69"/>
        <v>6.54821321621082E-2</v>
      </c>
      <c r="EN9" s="36">
        <f t="shared" si="70"/>
        <v>6.9739235900545787E-2</v>
      </c>
      <c r="EO9" s="192">
        <f t="shared" si="71"/>
        <v>-0.50000000000000044</v>
      </c>
      <c r="EP9" s="36">
        <f t="shared" si="72"/>
        <v>0.67378718307047314</v>
      </c>
      <c r="EQ9" s="36">
        <f t="shared" si="73"/>
        <v>0.6739438043258541</v>
      </c>
      <c r="ER9" s="192">
        <f t="shared" si="74"/>
        <v>0</v>
      </c>
      <c r="ES9" s="36">
        <f t="shared" si="75"/>
        <v>4.8022598870056499E-2</v>
      </c>
      <c r="ET9" s="36">
        <f t="shared" si="76"/>
        <v>3.3373063170441003E-2</v>
      </c>
      <c r="EU9" s="192">
        <f t="shared" si="77"/>
        <v>1.5</v>
      </c>
      <c r="EV9" s="36">
        <f t="shared" si="78"/>
        <v>0.18022598870056497</v>
      </c>
      <c r="EW9" s="36">
        <f t="shared" si="79"/>
        <v>0.16865315852205007</v>
      </c>
      <c r="EX9" s="192">
        <f t="shared" si="80"/>
        <v>1.0999999999999983</v>
      </c>
      <c r="EY9" s="36">
        <f t="shared" si="81"/>
        <v>5.7627118644067797E-2</v>
      </c>
      <c r="EZ9" s="36">
        <f t="shared" si="82"/>
        <v>6.8533969010727058E-2</v>
      </c>
      <c r="FA9" s="192">
        <f t="shared" si="83"/>
        <v>-1.1000000000000003</v>
      </c>
      <c r="FB9" s="36">
        <f t="shared" si="84"/>
        <v>0.71412429378531073</v>
      </c>
      <c r="FC9" s="36">
        <f t="shared" si="85"/>
        <v>0.72943980929678187</v>
      </c>
      <c r="FD9" s="192">
        <f t="shared" si="86"/>
        <v>-1.5000000000000013</v>
      </c>
      <c r="FF9" s="36">
        <f t="shared" si="87"/>
        <v>5.246330782200663E-2</v>
      </c>
      <c r="FG9" s="36">
        <f t="shared" si="9"/>
        <v>4.8041085134680403E-2</v>
      </c>
      <c r="FH9" s="192">
        <f t="shared" si="88"/>
        <v>0.39999999999999969</v>
      </c>
      <c r="FI9" s="36">
        <f t="shared" si="10"/>
        <v>0.16981717092085957</v>
      </c>
      <c r="FJ9" s="36">
        <f t="shared" si="11"/>
        <v>0.16533561940166969</v>
      </c>
      <c r="FK9" s="192">
        <f t="shared" si="89"/>
        <v>0.50000000000000044</v>
      </c>
      <c r="FL9" s="36">
        <f t="shared" si="12"/>
        <v>7.0421823311744888E-2</v>
      </c>
      <c r="FM9" s="36">
        <f t="shared" si="13"/>
        <v>7.246863332638967E-2</v>
      </c>
      <c r="FN9" s="192">
        <f t="shared" si="90"/>
        <v>-0.19999999999999879</v>
      </c>
      <c r="FO9" s="36">
        <f t="shared" si="14"/>
        <v>0.70729769794538888</v>
      </c>
      <c r="FP9" s="36">
        <f t="shared" si="91"/>
        <v>0.7141546621372602</v>
      </c>
      <c r="FQ9" s="192">
        <f t="shared" si="92"/>
        <v>-0.70000000000000062</v>
      </c>
      <c r="FR9" s="36">
        <f t="shared" si="93"/>
        <v>4.9503759206355462E-2</v>
      </c>
      <c r="FS9" s="36">
        <f t="shared" si="94"/>
        <v>4.4200488210520666E-2</v>
      </c>
      <c r="FT9" s="192">
        <f t="shared" si="95"/>
        <v>0.60000000000000053</v>
      </c>
      <c r="FU9" s="36">
        <f t="shared" si="96"/>
        <v>0.16607589114113555</v>
      </c>
      <c r="FV9" s="36">
        <f t="shared" si="97"/>
        <v>0.15825934172053971</v>
      </c>
      <c r="FW9" s="192">
        <f t="shared" si="98"/>
        <v>0.80000000000000071</v>
      </c>
      <c r="FX9" s="36">
        <f t="shared" si="99"/>
        <v>7.0594924618888555E-2</v>
      </c>
      <c r="FY9" s="36">
        <f t="shared" si="100"/>
        <v>7.1056537639600487E-2</v>
      </c>
      <c r="FZ9" s="192">
        <f t="shared" si="101"/>
        <v>0</v>
      </c>
      <c r="GA9" s="36">
        <f t="shared" si="102"/>
        <v>0.71382542503362045</v>
      </c>
      <c r="GB9" s="36">
        <f t="shared" si="103"/>
        <v>0.72648363242933911</v>
      </c>
      <c r="GC9" s="192">
        <f t="shared" si="104"/>
        <v>-1.2000000000000011</v>
      </c>
      <c r="GD9" s="36">
        <f t="shared" si="105"/>
        <v>7.1407282300928909E-2</v>
      </c>
      <c r="GE9" s="36">
        <f t="shared" si="106"/>
        <v>6.5170575468318684E-2</v>
      </c>
      <c r="GF9" s="192">
        <f t="shared" si="107"/>
        <v>0.5999999999999992</v>
      </c>
      <c r="GG9" s="36">
        <f t="shared" si="108"/>
        <v>0.21158909145099597</v>
      </c>
      <c r="GH9" s="36">
        <f t="shared" si="109"/>
        <v>0.20222517226120487</v>
      </c>
      <c r="GI9" s="192">
        <f t="shared" si="110"/>
        <v>0.99999999999999811</v>
      </c>
      <c r="GJ9" s="36">
        <f t="shared" si="111"/>
        <v>7.841968440050999E-2</v>
      </c>
      <c r="GK9" s="36">
        <f t="shared" si="112"/>
        <v>8.0034557599511141E-2</v>
      </c>
      <c r="GL9" s="192">
        <f t="shared" si="113"/>
        <v>-0.20000000000000018</v>
      </c>
      <c r="GM9" s="36">
        <f t="shared" si="114"/>
        <v>0.63858394184756506</v>
      </c>
      <c r="GN9" s="36">
        <f t="shared" si="115"/>
        <v>0.65256969467096526</v>
      </c>
      <c r="GO9" s="192">
        <f t="shared" si="116"/>
        <v>-1.4000000000000012</v>
      </c>
      <c r="GP9" s="36">
        <f t="shared" si="117"/>
        <v>5.8989431490645373E-2</v>
      </c>
      <c r="GQ9" s="36">
        <f t="shared" si="118"/>
        <v>5.1786853860880666E-2</v>
      </c>
      <c r="GR9" s="192">
        <f t="shared" si="119"/>
        <v>0.7</v>
      </c>
      <c r="GS9" s="36">
        <f t="shared" si="120"/>
        <v>0.18026385115241175</v>
      </c>
      <c r="GT9" s="36">
        <f t="shared" si="121"/>
        <v>0.17318655605190386</v>
      </c>
      <c r="GU9" s="192">
        <f t="shared" si="122"/>
        <v>0.70000000000000062</v>
      </c>
      <c r="GV9" s="36">
        <f t="shared" si="123"/>
        <v>7.9888839530150732E-2</v>
      </c>
      <c r="GW9" s="36">
        <f t="shared" si="124"/>
        <v>7.9982982344182094E-2</v>
      </c>
      <c r="GX9" s="192">
        <f t="shared" si="125"/>
        <v>0</v>
      </c>
      <c r="GY9" s="36">
        <f t="shared" si="126"/>
        <v>0.68085787782679219</v>
      </c>
      <c r="GZ9" s="36">
        <f t="shared" si="127"/>
        <v>0.69504360774303342</v>
      </c>
      <c r="HA9" s="192">
        <f t="shared" si="128"/>
        <v>-1.3999999999999901</v>
      </c>
      <c r="HB9" s="140">
        <v>0</v>
      </c>
    </row>
    <row r="10" spans="2:262" s="12" customFormat="1" ht="14.25" customHeight="1">
      <c r="B10" s="264"/>
      <c r="C10" s="273"/>
      <c r="D10" s="135" t="s">
        <v>200</v>
      </c>
      <c r="E10" s="152">
        <v>8</v>
      </c>
      <c r="F10" s="231">
        <v>0</v>
      </c>
      <c r="G10" s="154">
        <f>IFERROR(F10/E10,"-")</f>
        <v>0</v>
      </c>
      <c r="H10" s="232">
        <v>0</v>
      </c>
      <c r="I10" s="154">
        <f>IFERROR(H10/E10,"-")</f>
        <v>0</v>
      </c>
      <c r="J10" s="232">
        <v>0</v>
      </c>
      <c r="K10" s="154">
        <f>IFERROR(J10/E10,"-")</f>
        <v>0</v>
      </c>
      <c r="L10" s="152">
        <v>84</v>
      </c>
      <c r="M10" s="231">
        <v>0</v>
      </c>
      <c r="N10" s="154">
        <f>IFERROR(M10/L10,"-")</f>
        <v>0</v>
      </c>
      <c r="O10" s="232">
        <v>1</v>
      </c>
      <c r="P10" s="154">
        <f>IFERROR(O10/L10,"-")</f>
        <v>1.1904761904761904E-2</v>
      </c>
      <c r="Q10" s="232">
        <v>0</v>
      </c>
      <c r="R10" s="154">
        <f>IFERROR(Q10/L10,"-")</f>
        <v>0</v>
      </c>
      <c r="S10" s="152">
        <v>1083</v>
      </c>
      <c r="T10" s="231">
        <v>11</v>
      </c>
      <c r="U10" s="154">
        <f>IFERROR(T10/S10,"-")</f>
        <v>1.0156971375807941E-2</v>
      </c>
      <c r="V10" s="232">
        <v>31</v>
      </c>
      <c r="W10" s="154">
        <f>IFERROR(V10/S10,"-")</f>
        <v>2.8624192059095107E-2</v>
      </c>
      <c r="X10" s="232">
        <v>20</v>
      </c>
      <c r="Y10" s="154">
        <f>IFERROR(X10/S10,"-")</f>
        <v>1.8467220683287166E-2</v>
      </c>
      <c r="Z10" s="152">
        <v>2921</v>
      </c>
      <c r="AA10" s="231">
        <v>5</v>
      </c>
      <c r="AB10" s="154">
        <f>IFERROR(AA10/Z10,"-")</f>
        <v>1.7117425539198905E-3</v>
      </c>
      <c r="AC10" s="232">
        <v>55</v>
      </c>
      <c r="AD10" s="154">
        <f>IFERROR(AC10/Z10,"-")</f>
        <v>1.8829168093118794E-2</v>
      </c>
      <c r="AE10" s="232">
        <v>33</v>
      </c>
      <c r="AF10" s="154">
        <f>IFERROR(AE10/Z10,"-")</f>
        <v>1.1297500855871277E-2</v>
      </c>
      <c r="AG10" s="152">
        <v>4711</v>
      </c>
      <c r="AH10" s="231">
        <v>5</v>
      </c>
      <c r="AI10" s="154">
        <f>IFERROR(AH10/AG10,"-")</f>
        <v>1.0613457864572277E-3</v>
      </c>
      <c r="AJ10" s="232">
        <v>25</v>
      </c>
      <c r="AK10" s="154">
        <f>IFERROR(AJ10/AG10,"-")</f>
        <v>5.3067289322861391E-3</v>
      </c>
      <c r="AL10" s="232">
        <v>26</v>
      </c>
      <c r="AM10" s="154">
        <f>IFERROR(AL10/AG10,"-")</f>
        <v>5.5189980895775847E-3</v>
      </c>
      <c r="AN10" s="152">
        <v>5057</v>
      </c>
      <c r="AO10" s="231">
        <v>1</v>
      </c>
      <c r="AP10" s="154">
        <f>IFERROR(AO10/AN10,"-")</f>
        <v>1.9774569903104609E-4</v>
      </c>
      <c r="AQ10" s="232">
        <v>28</v>
      </c>
      <c r="AR10" s="154">
        <f>IFERROR(AQ10/AN10,"-")</f>
        <v>5.53687957286929E-3</v>
      </c>
      <c r="AS10" s="232">
        <v>19</v>
      </c>
      <c r="AT10" s="154">
        <f>IFERROR(AS10/AN10,"-")</f>
        <v>3.7571682815898755E-3</v>
      </c>
      <c r="AU10" s="152">
        <v>5156</v>
      </c>
      <c r="AV10" s="231">
        <v>1</v>
      </c>
      <c r="AW10" s="154">
        <f>IFERROR(AV10/AU10,"-")</f>
        <v>1.9394879751745539E-4</v>
      </c>
      <c r="AX10" s="232">
        <v>14</v>
      </c>
      <c r="AY10" s="154">
        <f>IFERROR(AX10/AU10,"-")</f>
        <v>2.7152831652443757E-3</v>
      </c>
      <c r="AZ10" s="232">
        <v>2</v>
      </c>
      <c r="BA10" s="154">
        <f>IFERROR(AZ10/AU10,"-")</f>
        <v>3.8789759503491078E-4</v>
      </c>
      <c r="BB10" s="152">
        <f t="shared" si="15"/>
        <v>19020</v>
      </c>
      <c r="BC10" s="153">
        <f t="shared" si="16"/>
        <v>23</v>
      </c>
      <c r="BD10" s="154">
        <f>IFERROR(BC10/BB10,"-")</f>
        <v>1.2092534174553101E-3</v>
      </c>
      <c r="BE10" s="153">
        <f t="shared" si="17"/>
        <v>154</v>
      </c>
      <c r="BF10" s="154">
        <f>IFERROR(BE10/BB10,"-")</f>
        <v>8.0967402733964251E-3</v>
      </c>
      <c r="BG10" s="153">
        <f t="shared" si="18"/>
        <v>100</v>
      </c>
      <c r="BH10" s="154">
        <f>IFERROR(BG10/BB10,"-")</f>
        <v>5.2576235541535229E-3</v>
      </c>
      <c r="BJ10" s="264"/>
      <c r="BK10" s="273"/>
      <c r="BL10" s="208" t="s">
        <v>199</v>
      </c>
      <c r="BM10" s="38">
        <v>8196</v>
      </c>
      <c r="BN10" s="38">
        <v>22</v>
      </c>
      <c r="BO10" s="84">
        <v>2.6842362127867253E-3</v>
      </c>
      <c r="BP10" s="38">
        <v>131</v>
      </c>
      <c r="BQ10" s="84">
        <v>1.5983406539775501E-2</v>
      </c>
      <c r="BR10" s="38">
        <v>105</v>
      </c>
      <c r="BS10" s="84">
        <v>1.2811127379209371E-2</v>
      </c>
      <c r="BU10" s="184"/>
      <c r="BV10" s="188" t="s">
        <v>199</v>
      </c>
      <c r="BW10" s="36">
        <f t="shared" si="19"/>
        <v>0.98543638275499479</v>
      </c>
      <c r="BX10" s="36">
        <f t="shared" ref="BX10:BX73" si="157">(BM10-SUM(BN10,BP10,BR10))/BM10</f>
        <v>0.96852122986822842</v>
      </c>
      <c r="BY10" s="137">
        <v>4</v>
      </c>
      <c r="BZ10" s="141" t="s">
        <v>100</v>
      </c>
      <c r="CA10" s="36">
        <f t="shared" si="153"/>
        <v>2.2804412388629614E-2</v>
      </c>
      <c r="CB10" s="36">
        <f t="shared" si="20"/>
        <v>1.8614039022202288E-2</v>
      </c>
      <c r="CC10" s="36">
        <f t="shared" si="21"/>
        <v>0.16387356809503606</v>
      </c>
      <c r="CD10" s="36">
        <f t="shared" si="22"/>
        <v>0.14880017941242432</v>
      </c>
      <c r="CE10" s="36">
        <f t="shared" si="23"/>
        <v>3.6274925753075941E-2</v>
      </c>
      <c r="CF10" s="36">
        <f t="shared" si="24"/>
        <v>4.1376990356582197E-2</v>
      </c>
      <c r="CG10" s="36">
        <f t="shared" si="154"/>
        <v>0.77704709376325842</v>
      </c>
      <c r="CH10" s="36">
        <f t="shared" si="25"/>
        <v>0.79120879120879117</v>
      </c>
      <c r="CI10" s="36">
        <f t="shared" si="155"/>
        <v>2.4539877300613498E-2</v>
      </c>
      <c r="CJ10" s="36">
        <f t="shared" si="26"/>
        <v>1.8758815232722145E-2</v>
      </c>
      <c r="CK10" s="36">
        <f t="shared" si="27"/>
        <v>0.17464212678936605</v>
      </c>
      <c r="CL10" s="36">
        <f t="shared" si="28"/>
        <v>0.15021156558533144</v>
      </c>
      <c r="CM10" s="36">
        <f t="shared" si="29"/>
        <v>3.4355828220858899E-2</v>
      </c>
      <c r="CN10" s="36">
        <f t="shared" si="30"/>
        <v>4.2595204513399154E-2</v>
      </c>
      <c r="CO10" s="36">
        <f t="shared" si="31"/>
        <v>0.76646216768916153</v>
      </c>
      <c r="CP10" s="36">
        <f t="shared" si="32"/>
        <v>0.78843441466854725</v>
      </c>
      <c r="CQ10" s="36">
        <f t="shared" si="33"/>
        <v>2.0833333333333332E-2</v>
      </c>
      <c r="CR10" s="36">
        <f t="shared" si="34"/>
        <v>2.1558872305140961E-2</v>
      </c>
      <c r="CS10" s="36">
        <f t="shared" si="35"/>
        <v>0.16586538461538461</v>
      </c>
      <c r="CT10" s="36">
        <f t="shared" si="36"/>
        <v>0.15091210613598674</v>
      </c>
      <c r="CU10" s="36">
        <f t="shared" si="37"/>
        <v>5.0480769230769232E-2</v>
      </c>
      <c r="CV10" s="36">
        <f t="shared" si="38"/>
        <v>4.39469320066335E-2</v>
      </c>
      <c r="CW10" s="36">
        <f t="shared" si="39"/>
        <v>0.76282051282051277</v>
      </c>
      <c r="CX10" s="36">
        <f t="shared" si="40"/>
        <v>0.78358208955223885</v>
      </c>
      <c r="CY10" s="36">
        <f t="shared" si="41"/>
        <v>2.3872679045092837E-2</v>
      </c>
      <c r="CZ10" s="36">
        <f t="shared" si="42"/>
        <v>1.7543859649122806E-2</v>
      </c>
      <c r="DA10" s="36">
        <f t="shared" si="43"/>
        <v>0.14058355437665782</v>
      </c>
      <c r="DB10" s="36">
        <f t="shared" si="44"/>
        <v>0.17543859649122806</v>
      </c>
      <c r="DC10" s="36">
        <f t="shared" si="45"/>
        <v>7.161803713527852E-2</v>
      </c>
      <c r="DD10" s="36">
        <f t="shared" si="46"/>
        <v>3.2581453634085211E-2</v>
      </c>
      <c r="DE10" s="36">
        <f t="shared" si="47"/>
        <v>0.76392572944297077</v>
      </c>
      <c r="DF10" s="36">
        <f t="shared" si="48"/>
        <v>0.77443609022556392</v>
      </c>
      <c r="DH10" s="141" t="s">
        <v>1</v>
      </c>
      <c r="DI10" s="36">
        <f t="shared" si="0"/>
        <v>3.9564287758641008E-2</v>
      </c>
      <c r="DJ10" s="36">
        <f t="shared" si="1"/>
        <v>3.8666902404526166E-2</v>
      </c>
      <c r="DK10" s="192">
        <f t="shared" si="156"/>
        <v>0.10000000000000009</v>
      </c>
      <c r="DL10" s="36">
        <f t="shared" si="2"/>
        <v>0.16169166792935671</v>
      </c>
      <c r="DM10" s="36">
        <f t="shared" si="3"/>
        <v>0.15777934936350779</v>
      </c>
      <c r="DN10" s="192">
        <f t="shared" si="49"/>
        <v>0.40000000000000036</v>
      </c>
      <c r="DO10" s="36">
        <f t="shared" si="4"/>
        <v>6.7309796791083731E-2</v>
      </c>
      <c r="DP10" s="36">
        <f t="shared" si="5"/>
        <v>7.0438472418670434E-2</v>
      </c>
      <c r="DQ10" s="192">
        <f t="shared" si="50"/>
        <v>-0.30000000000000027</v>
      </c>
      <c r="DR10" s="36">
        <f t="shared" si="6"/>
        <v>0.73143424752091857</v>
      </c>
      <c r="DS10" s="36">
        <f t="shared" si="7"/>
        <v>0.73311527581329561</v>
      </c>
      <c r="DT10" s="192">
        <f t="shared" si="51"/>
        <v>-0.20000000000000018</v>
      </c>
      <c r="DU10" s="36">
        <f t="shared" si="8"/>
        <v>3.7586547972304651E-2</v>
      </c>
      <c r="DV10" s="36">
        <f t="shared" si="52"/>
        <v>3.6906059719747933E-2</v>
      </c>
      <c r="DW10" s="192">
        <f t="shared" si="53"/>
        <v>0.10000000000000009</v>
      </c>
      <c r="DX10" s="36">
        <f t="shared" si="54"/>
        <v>0.15952725151538208</v>
      </c>
      <c r="DY10" s="36">
        <f t="shared" si="55"/>
        <v>0.15222420165385944</v>
      </c>
      <c r="DZ10" s="192">
        <f t="shared" si="56"/>
        <v>0.80000000000000071</v>
      </c>
      <c r="EA10" s="36">
        <f t="shared" si="57"/>
        <v>6.4673210073803541E-2</v>
      </c>
      <c r="EB10" s="36">
        <f t="shared" si="58"/>
        <v>6.6207556701853285E-2</v>
      </c>
      <c r="EC10" s="192">
        <f t="shared" si="59"/>
        <v>-0.10000000000000009</v>
      </c>
      <c r="ED10" s="36">
        <f t="shared" si="60"/>
        <v>0.73821299043850974</v>
      </c>
      <c r="EE10" s="36">
        <f t="shared" si="61"/>
        <v>0.74466218192453937</v>
      </c>
      <c r="EF10" s="192">
        <f t="shared" si="62"/>
        <v>-0.70000000000000062</v>
      </c>
      <c r="EG10" s="36">
        <f t="shared" si="63"/>
        <v>4.9179014817781336E-2</v>
      </c>
      <c r="EH10" s="36">
        <f t="shared" si="64"/>
        <v>4.6039922730199613E-2</v>
      </c>
      <c r="EI10" s="192">
        <f t="shared" si="65"/>
        <v>0.30000000000000027</v>
      </c>
      <c r="EJ10" s="36">
        <f t="shared" si="66"/>
        <v>0.18734481377653184</v>
      </c>
      <c r="EK10" s="36">
        <f t="shared" si="67"/>
        <v>0.18359626529298131</v>
      </c>
      <c r="EL10" s="192">
        <f t="shared" si="68"/>
        <v>0.30000000000000027</v>
      </c>
      <c r="EM10" s="36">
        <f t="shared" si="69"/>
        <v>8.0176211453744498E-2</v>
      </c>
      <c r="EN10" s="36">
        <f t="shared" si="70"/>
        <v>8.1535737282678683E-2</v>
      </c>
      <c r="EO10" s="192">
        <f t="shared" si="71"/>
        <v>-0.20000000000000018</v>
      </c>
      <c r="EP10" s="36">
        <f t="shared" si="72"/>
        <v>0.68329995995194237</v>
      </c>
      <c r="EQ10" s="36">
        <f t="shared" si="73"/>
        <v>0.68882807469414042</v>
      </c>
      <c r="ER10" s="192">
        <f t="shared" si="74"/>
        <v>-0.59999999999998943</v>
      </c>
      <c r="ES10" s="36">
        <f t="shared" si="75"/>
        <v>4.201113548169394E-2</v>
      </c>
      <c r="ET10" s="36">
        <f t="shared" si="76"/>
        <v>3.8829879853734983E-2</v>
      </c>
      <c r="EU10" s="192">
        <f t="shared" si="77"/>
        <v>0.30000000000000027</v>
      </c>
      <c r="EV10" s="36">
        <f t="shared" si="78"/>
        <v>0.16045216804454193</v>
      </c>
      <c r="EW10" s="36">
        <f t="shared" si="79"/>
        <v>0.15653839456729932</v>
      </c>
      <c r="EX10" s="192">
        <f t="shared" si="80"/>
        <v>0.30000000000000027</v>
      </c>
      <c r="EY10" s="36">
        <f t="shared" si="81"/>
        <v>7.2718069849839723E-2</v>
      </c>
      <c r="EZ10" s="36">
        <f t="shared" si="82"/>
        <v>8.0794010099251259E-2</v>
      </c>
      <c r="FA10" s="192">
        <f t="shared" si="83"/>
        <v>-0.80000000000000071</v>
      </c>
      <c r="FB10" s="36">
        <f t="shared" si="84"/>
        <v>0.72481862662392438</v>
      </c>
      <c r="FC10" s="36">
        <f t="shared" si="85"/>
        <v>0.72383771547971443</v>
      </c>
      <c r="FD10" s="192">
        <f t="shared" si="86"/>
        <v>0.10000000000000009</v>
      </c>
      <c r="FF10" s="36">
        <f t="shared" si="87"/>
        <v>5.246330782200663E-2</v>
      </c>
      <c r="FG10" s="36">
        <f t="shared" si="9"/>
        <v>4.8041085134680403E-2</v>
      </c>
      <c r="FH10" s="192">
        <f t="shared" si="88"/>
        <v>0.39999999999999969</v>
      </c>
      <c r="FI10" s="36">
        <f t="shared" si="10"/>
        <v>0.16981717092085957</v>
      </c>
      <c r="FJ10" s="36">
        <f t="shared" si="11"/>
        <v>0.16533561940166969</v>
      </c>
      <c r="FK10" s="192">
        <f t="shared" si="89"/>
        <v>0.50000000000000044</v>
      </c>
      <c r="FL10" s="36">
        <f t="shared" si="12"/>
        <v>7.0421823311744888E-2</v>
      </c>
      <c r="FM10" s="36">
        <f t="shared" si="13"/>
        <v>7.246863332638967E-2</v>
      </c>
      <c r="FN10" s="192">
        <f t="shared" si="90"/>
        <v>-0.19999999999999879</v>
      </c>
      <c r="FO10" s="36">
        <f t="shared" si="14"/>
        <v>0.70729769794538888</v>
      </c>
      <c r="FP10" s="36">
        <f t="shared" si="91"/>
        <v>0.7141546621372602</v>
      </c>
      <c r="FQ10" s="192">
        <f t="shared" si="92"/>
        <v>-0.70000000000000062</v>
      </c>
      <c r="FR10" s="36">
        <f t="shared" si="93"/>
        <v>4.9503759206355462E-2</v>
      </c>
      <c r="FS10" s="36">
        <f t="shared" si="94"/>
        <v>4.4200488210520666E-2</v>
      </c>
      <c r="FT10" s="192">
        <f t="shared" si="95"/>
        <v>0.60000000000000053</v>
      </c>
      <c r="FU10" s="36">
        <f t="shared" si="96"/>
        <v>0.16607589114113555</v>
      </c>
      <c r="FV10" s="36">
        <f t="shared" si="97"/>
        <v>0.15825934172053971</v>
      </c>
      <c r="FW10" s="192">
        <f t="shared" si="98"/>
        <v>0.80000000000000071</v>
      </c>
      <c r="FX10" s="36">
        <f t="shared" si="99"/>
        <v>7.0594924618888555E-2</v>
      </c>
      <c r="FY10" s="36">
        <f t="shared" si="100"/>
        <v>7.1056537639600487E-2</v>
      </c>
      <c r="FZ10" s="192">
        <f t="shared" si="101"/>
        <v>0</v>
      </c>
      <c r="GA10" s="36">
        <f t="shared" si="102"/>
        <v>0.71382542503362045</v>
      </c>
      <c r="GB10" s="36">
        <f t="shared" si="103"/>
        <v>0.72648363242933911</v>
      </c>
      <c r="GC10" s="192">
        <f t="shared" si="104"/>
        <v>-1.2000000000000011</v>
      </c>
      <c r="GD10" s="36">
        <f t="shared" si="105"/>
        <v>7.1407282300928909E-2</v>
      </c>
      <c r="GE10" s="36">
        <f t="shared" si="106"/>
        <v>6.5170575468318684E-2</v>
      </c>
      <c r="GF10" s="192">
        <f t="shared" si="107"/>
        <v>0.5999999999999992</v>
      </c>
      <c r="GG10" s="36">
        <f t="shared" si="108"/>
        <v>0.21158909145099597</v>
      </c>
      <c r="GH10" s="36">
        <f t="shared" si="109"/>
        <v>0.20222517226120487</v>
      </c>
      <c r="GI10" s="192">
        <f t="shared" si="110"/>
        <v>0.99999999999999811</v>
      </c>
      <c r="GJ10" s="36">
        <f t="shared" si="111"/>
        <v>7.841968440050999E-2</v>
      </c>
      <c r="GK10" s="36">
        <f t="shared" si="112"/>
        <v>8.0034557599511141E-2</v>
      </c>
      <c r="GL10" s="192">
        <f t="shared" si="113"/>
        <v>-0.20000000000000018</v>
      </c>
      <c r="GM10" s="36">
        <f t="shared" si="114"/>
        <v>0.63858394184756506</v>
      </c>
      <c r="GN10" s="36">
        <f t="shared" si="115"/>
        <v>0.65256969467096526</v>
      </c>
      <c r="GO10" s="192">
        <f t="shared" si="116"/>
        <v>-1.4000000000000012</v>
      </c>
      <c r="GP10" s="36">
        <f t="shared" si="117"/>
        <v>5.8989431490645373E-2</v>
      </c>
      <c r="GQ10" s="36">
        <f t="shared" si="118"/>
        <v>5.1786853860880666E-2</v>
      </c>
      <c r="GR10" s="192">
        <f t="shared" si="119"/>
        <v>0.7</v>
      </c>
      <c r="GS10" s="36">
        <f t="shared" si="120"/>
        <v>0.18026385115241175</v>
      </c>
      <c r="GT10" s="36">
        <f t="shared" si="121"/>
        <v>0.17318655605190386</v>
      </c>
      <c r="GU10" s="192">
        <f t="shared" si="122"/>
        <v>0.70000000000000062</v>
      </c>
      <c r="GV10" s="36">
        <f t="shared" si="123"/>
        <v>7.9888839530150732E-2</v>
      </c>
      <c r="GW10" s="36">
        <f t="shared" si="124"/>
        <v>7.9982982344182094E-2</v>
      </c>
      <c r="GX10" s="192">
        <f t="shared" si="125"/>
        <v>0</v>
      </c>
      <c r="GY10" s="36">
        <f t="shared" si="126"/>
        <v>0.68085787782679219</v>
      </c>
      <c r="GZ10" s="36">
        <f t="shared" si="127"/>
        <v>0.69504360774303342</v>
      </c>
      <c r="HA10" s="192">
        <f t="shared" si="128"/>
        <v>-1.3999999999999901</v>
      </c>
      <c r="HB10" s="140">
        <v>0</v>
      </c>
    </row>
    <row r="11" spans="2:262" s="12" customFormat="1" ht="14.25" customHeight="1">
      <c r="B11" s="265"/>
      <c r="C11" s="274"/>
      <c r="D11" s="136" t="s">
        <v>67</v>
      </c>
      <c r="E11" s="37">
        <v>574</v>
      </c>
      <c r="F11" s="233">
        <v>21</v>
      </c>
      <c r="G11" s="13">
        <f t="shared" si="129"/>
        <v>3.6585365853658534E-2</v>
      </c>
      <c r="H11" s="33">
        <v>56</v>
      </c>
      <c r="I11" s="13">
        <f t="shared" si="130"/>
        <v>9.7560975609756101E-2</v>
      </c>
      <c r="J11" s="33">
        <v>23</v>
      </c>
      <c r="K11" s="13">
        <f t="shared" si="131"/>
        <v>4.0069686411149823E-2</v>
      </c>
      <c r="L11" s="37">
        <v>1952</v>
      </c>
      <c r="M11" s="233">
        <v>53</v>
      </c>
      <c r="N11" s="13">
        <f t="shared" si="132"/>
        <v>2.7151639344262294E-2</v>
      </c>
      <c r="O11" s="33">
        <v>177</v>
      </c>
      <c r="P11" s="13">
        <f t="shared" si="133"/>
        <v>9.0676229508196718E-2</v>
      </c>
      <c r="Q11" s="33">
        <v>91</v>
      </c>
      <c r="R11" s="13">
        <f t="shared" si="134"/>
        <v>4.6618852459016397E-2</v>
      </c>
      <c r="S11" s="37">
        <v>128144</v>
      </c>
      <c r="T11" s="233">
        <v>5831</v>
      </c>
      <c r="U11" s="13">
        <f t="shared" si="135"/>
        <v>4.5503496066924706E-2</v>
      </c>
      <c r="V11" s="33">
        <v>19241</v>
      </c>
      <c r="W11" s="13">
        <f t="shared" si="136"/>
        <v>0.15015139218379323</v>
      </c>
      <c r="X11" s="33">
        <v>10151</v>
      </c>
      <c r="Y11" s="13">
        <f t="shared" si="137"/>
        <v>7.9215569983768261E-2</v>
      </c>
      <c r="Z11" s="37">
        <v>105451</v>
      </c>
      <c r="AA11" s="233">
        <v>3642</v>
      </c>
      <c r="AB11" s="13">
        <f t="shared" si="138"/>
        <v>3.4537368066685004E-2</v>
      </c>
      <c r="AC11" s="33">
        <v>12947</v>
      </c>
      <c r="AD11" s="13">
        <f t="shared" si="139"/>
        <v>0.12277740372305621</v>
      </c>
      <c r="AE11" s="33">
        <v>9371</v>
      </c>
      <c r="AF11" s="13">
        <f t="shared" si="140"/>
        <v>8.8865918767958574E-2</v>
      </c>
      <c r="AG11" s="37">
        <v>71040</v>
      </c>
      <c r="AH11" s="233">
        <v>1580</v>
      </c>
      <c r="AI11" s="13">
        <f t="shared" si="141"/>
        <v>2.2240990990990989E-2</v>
      </c>
      <c r="AJ11" s="33">
        <v>6136</v>
      </c>
      <c r="AK11" s="13">
        <f t="shared" si="142"/>
        <v>8.637387387387388E-2</v>
      </c>
      <c r="AL11" s="33">
        <v>5267</v>
      </c>
      <c r="AM11" s="13">
        <f t="shared" si="143"/>
        <v>7.4141328828828831E-2</v>
      </c>
      <c r="AN11" s="37">
        <v>35926</v>
      </c>
      <c r="AO11" s="233">
        <v>455</v>
      </c>
      <c r="AP11" s="13">
        <f t="shared" si="144"/>
        <v>1.2664922340366308E-2</v>
      </c>
      <c r="AQ11" s="33">
        <v>2151</v>
      </c>
      <c r="AR11" s="13">
        <f t="shared" si="145"/>
        <v>5.9873072426654787E-2</v>
      </c>
      <c r="AS11" s="33">
        <v>1742</v>
      </c>
      <c r="AT11" s="13">
        <f t="shared" si="146"/>
        <v>4.8488559817402438E-2</v>
      </c>
      <c r="AU11" s="37">
        <v>14573</v>
      </c>
      <c r="AV11" s="233">
        <v>76</v>
      </c>
      <c r="AW11" s="13">
        <f t="shared" si="147"/>
        <v>5.2151238591916557E-3</v>
      </c>
      <c r="AX11" s="33">
        <v>444</v>
      </c>
      <c r="AY11" s="13">
        <f t="shared" si="148"/>
        <v>3.0467302545803883E-2</v>
      </c>
      <c r="AZ11" s="33">
        <v>278</v>
      </c>
      <c r="BA11" s="13">
        <f t="shared" si="149"/>
        <v>1.9076374116516845E-2</v>
      </c>
      <c r="BB11" s="37">
        <f t="shared" si="15"/>
        <v>357660</v>
      </c>
      <c r="BC11" s="69">
        <f t="shared" si="16"/>
        <v>11658</v>
      </c>
      <c r="BD11" s="13">
        <f t="shared" si="150"/>
        <v>3.2595202147290725E-2</v>
      </c>
      <c r="BE11" s="69">
        <f t="shared" si="17"/>
        <v>41152</v>
      </c>
      <c r="BF11" s="13">
        <f t="shared" si="151"/>
        <v>0.11505899457585417</v>
      </c>
      <c r="BG11" s="69">
        <f t="shared" si="18"/>
        <v>26923</v>
      </c>
      <c r="BH11" s="13">
        <f t="shared" si="152"/>
        <v>7.5275401219034838E-2</v>
      </c>
      <c r="BJ11" s="265"/>
      <c r="BK11" s="274"/>
      <c r="BL11" s="203" t="s">
        <v>67</v>
      </c>
      <c r="BM11" s="38">
        <v>335271</v>
      </c>
      <c r="BN11" s="38">
        <v>9689</v>
      </c>
      <c r="BO11" s="84">
        <v>2.8899010054552886E-2</v>
      </c>
      <c r="BP11" s="38">
        <v>37074</v>
      </c>
      <c r="BQ11" s="84">
        <v>0.11057920309242374</v>
      </c>
      <c r="BR11" s="38">
        <v>25996</v>
      </c>
      <c r="BS11" s="84">
        <v>7.7537275815683426E-2</v>
      </c>
      <c r="BU11" s="185"/>
      <c r="BV11" s="116" t="s">
        <v>67</v>
      </c>
      <c r="BW11" s="36">
        <f t="shared" si="19"/>
        <v>0.7770704020578203</v>
      </c>
      <c r="BX11" s="36">
        <f t="shared" si="157"/>
        <v>0.7829845110373399</v>
      </c>
      <c r="BY11" s="137">
        <v>5</v>
      </c>
      <c r="BZ11" s="141" t="s">
        <v>101</v>
      </c>
      <c r="CA11" s="36">
        <f t="shared" si="153"/>
        <v>3.6971623690097724E-2</v>
      </c>
      <c r="CB11" s="36">
        <f t="shared" si="20"/>
        <v>3.177257525083612E-2</v>
      </c>
      <c r="CC11" s="36">
        <f t="shared" si="21"/>
        <v>8.9838690686447661E-2</v>
      </c>
      <c r="CD11" s="36">
        <f t="shared" si="22"/>
        <v>8.3097504502186781E-2</v>
      </c>
      <c r="CE11" s="36">
        <f t="shared" si="23"/>
        <v>0.10326150947839396</v>
      </c>
      <c r="CF11" s="36">
        <f t="shared" si="24"/>
        <v>0.10689477746333934</v>
      </c>
      <c r="CG11" s="36">
        <f t="shared" si="154"/>
        <v>0.76992817614506059</v>
      </c>
      <c r="CH11" s="36">
        <f t="shared" si="25"/>
        <v>0.77823514278363781</v>
      </c>
      <c r="CI11" s="36">
        <f t="shared" si="155"/>
        <v>3.9330841786794801E-2</v>
      </c>
      <c r="CJ11" s="36">
        <f t="shared" si="26"/>
        <v>3.1004784688995216E-2</v>
      </c>
      <c r="CK11" s="36">
        <f t="shared" si="27"/>
        <v>9.3077059975084531E-2</v>
      </c>
      <c r="CL11" s="36">
        <f t="shared" si="28"/>
        <v>8.1722488038277516E-2</v>
      </c>
      <c r="CM11" s="36">
        <f t="shared" si="29"/>
        <v>0.10179747285993949</v>
      </c>
      <c r="CN11" s="36">
        <f t="shared" si="30"/>
        <v>0.10507177033492823</v>
      </c>
      <c r="CO11" s="36">
        <f t="shared" si="31"/>
        <v>0.76579462537818122</v>
      </c>
      <c r="CP11" s="36">
        <f t="shared" si="32"/>
        <v>0.78220095693779901</v>
      </c>
      <c r="CQ11" s="36">
        <f t="shared" si="33"/>
        <v>4.3447792571829014E-2</v>
      </c>
      <c r="CR11" s="36">
        <f t="shared" si="34"/>
        <v>3.9611360239162931E-2</v>
      </c>
      <c r="CS11" s="36">
        <f t="shared" si="35"/>
        <v>9.6005606166783455E-2</v>
      </c>
      <c r="CT11" s="36">
        <f t="shared" si="36"/>
        <v>9.641255605381166E-2</v>
      </c>
      <c r="CU11" s="36">
        <f t="shared" si="37"/>
        <v>0.11843027330063069</v>
      </c>
      <c r="CV11" s="36">
        <f t="shared" si="38"/>
        <v>0.12182361733931241</v>
      </c>
      <c r="CW11" s="36">
        <f t="shared" si="39"/>
        <v>0.74211632796075688</v>
      </c>
      <c r="CX11" s="36">
        <f t="shared" si="40"/>
        <v>0.74215246636771304</v>
      </c>
      <c r="CY11" s="36">
        <f t="shared" si="41"/>
        <v>2.932551319648094E-2</v>
      </c>
      <c r="CZ11" s="36">
        <f t="shared" si="42"/>
        <v>2.9922779922779922E-2</v>
      </c>
      <c r="DA11" s="36">
        <f t="shared" si="43"/>
        <v>9.7751710654936458E-2</v>
      </c>
      <c r="DB11" s="36">
        <f t="shared" si="44"/>
        <v>8.4942084942084939E-2</v>
      </c>
      <c r="DC11" s="36">
        <f t="shared" si="45"/>
        <v>0.1270772238514174</v>
      </c>
      <c r="DD11" s="36">
        <f t="shared" si="46"/>
        <v>0.11003861003861004</v>
      </c>
      <c r="DE11" s="36">
        <f t="shared" si="47"/>
        <v>0.7458455522971652</v>
      </c>
      <c r="DF11" s="36">
        <f t="shared" si="48"/>
        <v>0.77509652509652505</v>
      </c>
      <c r="DH11" s="141" t="s">
        <v>2</v>
      </c>
      <c r="DI11" s="36">
        <f t="shared" si="0"/>
        <v>7.1703792895845872E-2</v>
      </c>
      <c r="DJ11" s="36">
        <f t="shared" si="1"/>
        <v>6.6522375708192749E-2</v>
      </c>
      <c r="DK11" s="192">
        <f t="shared" si="156"/>
        <v>0.49999999999999906</v>
      </c>
      <c r="DL11" s="36">
        <f t="shared" si="2"/>
        <v>0.3402167369054786</v>
      </c>
      <c r="DM11" s="36">
        <f t="shared" si="3"/>
        <v>0.34451588261506144</v>
      </c>
      <c r="DN11" s="192">
        <f t="shared" si="49"/>
        <v>-0.49999999999999489</v>
      </c>
      <c r="DO11" s="36">
        <f t="shared" si="4"/>
        <v>3.9133052378085488E-2</v>
      </c>
      <c r="DP11" s="36">
        <f t="shared" si="5"/>
        <v>3.723979884142848E-2</v>
      </c>
      <c r="DQ11" s="192">
        <f t="shared" si="50"/>
        <v>0.20000000000000018</v>
      </c>
      <c r="DR11" s="36">
        <f t="shared" si="6"/>
        <v>0.54894641782059006</v>
      </c>
      <c r="DS11" s="36">
        <f t="shared" si="7"/>
        <v>0.55172194283531728</v>
      </c>
      <c r="DT11" s="192">
        <f t="shared" si="51"/>
        <v>-0.30000000000000027</v>
      </c>
      <c r="DU11" s="36">
        <f t="shared" si="8"/>
        <v>6.8694233905785287E-2</v>
      </c>
      <c r="DV11" s="36">
        <f t="shared" si="52"/>
        <v>6.1714633157681394E-2</v>
      </c>
      <c r="DW11" s="192">
        <f t="shared" si="53"/>
        <v>0.70000000000000062</v>
      </c>
      <c r="DX11" s="36">
        <f t="shared" si="54"/>
        <v>0.332629761105248</v>
      </c>
      <c r="DY11" s="36">
        <f t="shared" si="55"/>
        <v>0.33036076205918119</v>
      </c>
      <c r="DZ11" s="192">
        <f t="shared" si="56"/>
        <v>0.30000000000000027</v>
      </c>
      <c r="EA11" s="36">
        <f t="shared" si="57"/>
        <v>4.0103617000863477E-2</v>
      </c>
      <c r="EB11" s="36">
        <f t="shared" si="58"/>
        <v>3.8305634373733279E-2</v>
      </c>
      <c r="EC11" s="192">
        <f t="shared" si="59"/>
        <v>0.20000000000000018</v>
      </c>
      <c r="ED11" s="36">
        <f t="shared" si="60"/>
        <v>0.55857238798810327</v>
      </c>
      <c r="EE11" s="36">
        <f t="shared" si="61"/>
        <v>0.56961897040940412</v>
      </c>
      <c r="EF11" s="192">
        <f t="shared" si="62"/>
        <v>-1.0999999999999899</v>
      </c>
      <c r="EG11" s="36">
        <f t="shared" si="63"/>
        <v>8.6696919035108663E-2</v>
      </c>
      <c r="EH11" s="36">
        <f t="shared" si="64"/>
        <v>8.0363549390098057E-2</v>
      </c>
      <c r="EI11" s="192">
        <f t="shared" si="65"/>
        <v>0.69999999999999929</v>
      </c>
      <c r="EJ11" s="36">
        <f t="shared" si="66"/>
        <v>0.38834487700023884</v>
      </c>
      <c r="EK11" s="36">
        <f t="shared" si="67"/>
        <v>0.39990432910786894</v>
      </c>
      <c r="EL11" s="192">
        <f t="shared" si="68"/>
        <v>-1.2000000000000011</v>
      </c>
      <c r="EM11" s="36">
        <f t="shared" si="69"/>
        <v>4.0124193933604009E-2</v>
      </c>
      <c r="EN11" s="36">
        <f t="shared" si="70"/>
        <v>3.3723989476201865E-2</v>
      </c>
      <c r="EO11" s="192">
        <f t="shared" si="71"/>
        <v>0.59999999999999987</v>
      </c>
      <c r="EP11" s="36">
        <f t="shared" si="72"/>
        <v>0.48483401003104848</v>
      </c>
      <c r="EQ11" s="36">
        <f t="shared" si="73"/>
        <v>0.48600813202583115</v>
      </c>
      <c r="ER11" s="192">
        <f t="shared" si="74"/>
        <v>-0.10000000000000009</v>
      </c>
      <c r="ES11" s="36">
        <f t="shared" si="75"/>
        <v>7.2549019607843143E-2</v>
      </c>
      <c r="ET11" s="36">
        <f t="shared" si="76"/>
        <v>6.8292682926829273E-2</v>
      </c>
      <c r="EU11" s="192">
        <f t="shared" si="77"/>
        <v>0.49999999999999906</v>
      </c>
      <c r="EV11" s="36">
        <f t="shared" si="78"/>
        <v>0.35228758169934643</v>
      </c>
      <c r="EW11" s="36">
        <f t="shared" si="79"/>
        <v>0.32752613240418116</v>
      </c>
      <c r="EX11" s="192">
        <f t="shared" si="80"/>
        <v>2.3999999999999968</v>
      </c>
      <c r="EY11" s="36">
        <f t="shared" si="81"/>
        <v>3.9869281045751631E-2</v>
      </c>
      <c r="EZ11" s="36">
        <f t="shared" si="82"/>
        <v>4.3902439024390241E-2</v>
      </c>
      <c r="FA11" s="192">
        <f t="shared" si="83"/>
        <v>-0.39999999999999969</v>
      </c>
      <c r="FB11" s="36">
        <f t="shared" si="84"/>
        <v>0.53529411764705881</v>
      </c>
      <c r="FC11" s="36">
        <f t="shared" si="85"/>
        <v>0.56027874564459934</v>
      </c>
      <c r="FD11" s="192">
        <f t="shared" si="86"/>
        <v>-2.5000000000000022</v>
      </c>
      <c r="FF11" s="36">
        <f t="shared" si="87"/>
        <v>5.246330782200663E-2</v>
      </c>
      <c r="FG11" s="36">
        <f t="shared" si="9"/>
        <v>4.8041085134680403E-2</v>
      </c>
      <c r="FH11" s="192">
        <f t="shared" si="88"/>
        <v>0.39999999999999969</v>
      </c>
      <c r="FI11" s="36">
        <f t="shared" si="10"/>
        <v>0.16981717092085957</v>
      </c>
      <c r="FJ11" s="36">
        <f t="shared" si="11"/>
        <v>0.16533561940166969</v>
      </c>
      <c r="FK11" s="192">
        <f t="shared" si="89"/>
        <v>0.50000000000000044</v>
      </c>
      <c r="FL11" s="36">
        <f t="shared" si="12"/>
        <v>7.0421823311744888E-2</v>
      </c>
      <c r="FM11" s="36">
        <f t="shared" si="13"/>
        <v>7.246863332638967E-2</v>
      </c>
      <c r="FN11" s="192">
        <f t="shared" si="90"/>
        <v>-0.19999999999999879</v>
      </c>
      <c r="FO11" s="36">
        <f t="shared" si="14"/>
        <v>0.70729769794538888</v>
      </c>
      <c r="FP11" s="36">
        <f t="shared" si="91"/>
        <v>0.7141546621372602</v>
      </c>
      <c r="FQ11" s="192">
        <f t="shared" si="92"/>
        <v>-0.70000000000000062</v>
      </c>
      <c r="FR11" s="36">
        <f t="shared" si="93"/>
        <v>4.9503759206355462E-2</v>
      </c>
      <c r="FS11" s="36">
        <f t="shared" si="94"/>
        <v>4.4200488210520666E-2</v>
      </c>
      <c r="FT11" s="192">
        <f t="shared" si="95"/>
        <v>0.60000000000000053</v>
      </c>
      <c r="FU11" s="36">
        <f t="shared" si="96"/>
        <v>0.16607589114113555</v>
      </c>
      <c r="FV11" s="36">
        <f t="shared" si="97"/>
        <v>0.15825934172053971</v>
      </c>
      <c r="FW11" s="192">
        <f t="shared" si="98"/>
        <v>0.80000000000000071</v>
      </c>
      <c r="FX11" s="36">
        <f t="shared" si="99"/>
        <v>7.0594924618888555E-2</v>
      </c>
      <c r="FY11" s="36">
        <f t="shared" si="100"/>
        <v>7.1056537639600487E-2</v>
      </c>
      <c r="FZ11" s="192">
        <f t="shared" si="101"/>
        <v>0</v>
      </c>
      <c r="GA11" s="36">
        <f t="shared" si="102"/>
        <v>0.71382542503362045</v>
      </c>
      <c r="GB11" s="36">
        <f t="shared" si="103"/>
        <v>0.72648363242933911</v>
      </c>
      <c r="GC11" s="192">
        <f t="shared" si="104"/>
        <v>-1.2000000000000011</v>
      </c>
      <c r="GD11" s="36">
        <f t="shared" si="105"/>
        <v>7.1407282300928909E-2</v>
      </c>
      <c r="GE11" s="36">
        <f t="shared" si="106"/>
        <v>6.5170575468318684E-2</v>
      </c>
      <c r="GF11" s="192">
        <f t="shared" si="107"/>
        <v>0.5999999999999992</v>
      </c>
      <c r="GG11" s="36">
        <f t="shared" si="108"/>
        <v>0.21158909145099597</v>
      </c>
      <c r="GH11" s="36">
        <f t="shared" si="109"/>
        <v>0.20222517226120487</v>
      </c>
      <c r="GI11" s="192">
        <f t="shared" si="110"/>
        <v>0.99999999999999811</v>
      </c>
      <c r="GJ11" s="36">
        <f t="shared" si="111"/>
        <v>7.841968440050999E-2</v>
      </c>
      <c r="GK11" s="36">
        <f t="shared" si="112"/>
        <v>8.0034557599511141E-2</v>
      </c>
      <c r="GL11" s="192">
        <f t="shared" si="113"/>
        <v>-0.20000000000000018</v>
      </c>
      <c r="GM11" s="36">
        <f t="shared" si="114"/>
        <v>0.63858394184756506</v>
      </c>
      <c r="GN11" s="36">
        <f t="shared" si="115"/>
        <v>0.65256969467096526</v>
      </c>
      <c r="GO11" s="192">
        <f t="shared" si="116"/>
        <v>-1.4000000000000012</v>
      </c>
      <c r="GP11" s="36">
        <f t="shared" si="117"/>
        <v>5.8989431490645373E-2</v>
      </c>
      <c r="GQ11" s="36">
        <f t="shared" si="118"/>
        <v>5.1786853860880666E-2</v>
      </c>
      <c r="GR11" s="192">
        <f t="shared" si="119"/>
        <v>0.7</v>
      </c>
      <c r="GS11" s="36">
        <f t="shared" si="120"/>
        <v>0.18026385115241175</v>
      </c>
      <c r="GT11" s="36">
        <f t="shared" si="121"/>
        <v>0.17318655605190386</v>
      </c>
      <c r="GU11" s="192">
        <f t="shared" si="122"/>
        <v>0.70000000000000062</v>
      </c>
      <c r="GV11" s="36">
        <f t="shared" si="123"/>
        <v>7.9888839530150732E-2</v>
      </c>
      <c r="GW11" s="36">
        <f t="shared" si="124"/>
        <v>7.9982982344182094E-2</v>
      </c>
      <c r="GX11" s="192">
        <f t="shared" si="125"/>
        <v>0</v>
      </c>
      <c r="GY11" s="36">
        <f t="shared" si="126"/>
        <v>0.68085787782679219</v>
      </c>
      <c r="GZ11" s="36">
        <f t="shared" si="127"/>
        <v>0.69504360774303342</v>
      </c>
      <c r="HA11" s="192">
        <f t="shared" si="128"/>
        <v>-1.3999999999999901</v>
      </c>
      <c r="HB11" s="140">
        <v>0</v>
      </c>
    </row>
    <row r="12" spans="2:262" s="12" customFormat="1" ht="14.25" customHeight="1">
      <c r="B12" s="263">
        <v>2</v>
      </c>
      <c r="C12" s="272" t="s">
        <v>98</v>
      </c>
      <c r="D12" s="134" t="s">
        <v>138</v>
      </c>
      <c r="E12" s="119">
        <v>12</v>
      </c>
      <c r="F12" s="82">
        <v>0</v>
      </c>
      <c r="G12" s="71">
        <f t="shared" si="129"/>
        <v>0</v>
      </c>
      <c r="H12" s="72">
        <v>0</v>
      </c>
      <c r="I12" s="71">
        <f t="shared" si="130"/>
        <v>0</v>
      </c>
      <c r="J12" s="72">
        <v>1</v>
      </c>
      <c r="K12" s="71">
        <f t="shared" si="131"/>
        <v>8.3333333333333329E-2</v>
      </c>
      <c r="L12" s="119">
        <v>58</v>
      </c>
      <c r="M12" s="82">
        <v>2</v>
      </c>
      <c r="N12" s="71">
        <f t="shared" si="132"/>
        <v>3.4482758620689655E-2</v>
      </c>
      <c r="O12" s="72">
        <v>9</v>
      </c>
      <c r="P12" s="71">
        <f t="shared" si="133"/>
        <v>0.15517241379310345</v>
      </c>
      <c r="Q12" s="72">
        <v>8</v>
      </c>
      <c r="R12" s="71">
        <f t="shared" si="134"/>
        <v>0.13793103448275862</v>
      </c>
      <c r="S12" s="119">
        <v>3505</v>
      </c>
      <c r="T12" s="82">
        <v>194</v>
      </c>
      <c r="U12" s="71">
        <f t="shared" si="135"/>
        <v>5.5349500713266761E-2</v>
      </c>
      <c r="V12" s="72">
        <v>512</v>
      </c>
      <c r="W12" s="71">
        <f t="shared" si="136"/>
        <v>0.14607703281027104</v>
      </c>
      <c r="X12" s="72">
        <v>297</v>
      </c>
      <c r="Y12" s="71">
        <f t="shared" si="137"/>
        <v>8.4736091298145508E-2</v>
      </c>
      <c r="Z12" s="119">
        <v>2767</v>
      </c>
      <c r="AA12" s="82">
        <v>103</v>
      </c>
      <c r="AB12" s="71">
        <f t="shared" si="138"/>
        <v>3.7224430791470905E-2</v>
      </c>
      <c r="AC12" s="72">
        <v>351</v>
      </c>
      <c r="AD12" s="71">
        <f t="shared" si="139"/>
        <v>0.1268521864835562</v>
      </c>
      <c r="AE12" s="72">
        <v>279</v>
      </c>
      <c r="AF12" s="71">
        <f t="shared" si="140"/>
        <v>0.10083122515359595</v>
      </c>
      <c r="AG12" s="119">
        <v>1865</v>
      </c>
      <c r="AH12" s="82">
        <v>48</v>
      </c>
      <c r="AI12" s="71">
        <f t="shared" si="141"/>
        <v>2.5737265415549597E-2</v>
      </c>
      <c r="AJ12" s="72">
        <v>190</v>
      </c>
      <c r="AK12" s="71">
        <f t="shared" si="142"/>
        <v>0.10187667560321716</v>
      </c>
      <c r="AL12" s="72">
        <v>146</v>
      </c>
      <c r="AM12" s="71">
        <f t="shared" si="143"/>
        <v>7.8284182305630029E-2</v>
      </c>
      <c r="AN12" s="119">
        <v>994</v>
      </c>
      <c r="AO12" s="82">
        <v>13</v>
      </c>
      <c r="AP12" s="71">
        <f t="shared" si="144"/>
        <v>1.3078470824949699E-2</v>
      </c>
      <c r="AQ12" s="72">
        <v>81</v>
      </c>
      <c r="AR12" s="71">
        <f t="shared" si="145"/>
        <v>8.1488933601609664E-2</v>
      </c>
      <c r="AS12" s="72">
        <v>54</v>
      </c>
      <c r="AT12" s="71">
        <f t="shared" si="146"/>
        <v>5.4325955734406441E-2</v>
      </c>
      <c r="AU12" s="119">
        <v>319</v>
      </c>
      <c r="AV12" s="82">
        <v>0</v>
      </c>
      <c r="AW12" s="71">
        <f t="shared" si="147"/>
        <v>0</v>
      </c>
      <c r="AX12" s="72">
        <v>12</v>
      </c>
      <c r="AY12" s="71">
        <f t="shared" si="148"/>
        <v>3.7617554858934171E-2</v>
      </c>
      <c r="AZ12" s="72">
        <v>7</v>
      </c>
      <c r="BA12" s="71">
        <f t="shared" si="149"/>
        <v>2.1943573667711599E-2</v>
      </c>
      <c r="BB12" s="119">
        <f t="shared" si="15"/>
        <v>9520</v>
      </c>
      <c r="BC12" s="73">
        <f t="shared" si="16"/>
        <v>360</v>
      </c>
      <c r="BD12" s="71">
        <f t="shared" si="150"/>
        <v>3.7815126050420166E-2</v>
      </c>
      <c r="BE12" s="73">
        <f t="shared" si="17"/>
        <v>1155</v>
      </c>
      <c r="BF12" s="71">
        <f t="shared" si="151"/>
        <v>0.12132352941176471</v>
      </c>
      <c r="BG12" s="73">
        <f t="shared" si="18"/>
        <v>792</v>
      </c>
      <c r="BH12" s="71">
        <f t="shared" si="152"/>
        <v>8.3193277310924366E-2</v>
      </c>
      <c r="BJ12" s="263">
        <v>2</v>
      </c>
      <c r="BK12" s="272" t="s">
        <v>98</v>
      </c>
      <c r="BL12" s="208" t="s">
        <v>138</v>
      </c>
      <c r="BM12" s="38">
        <v>9033</v>
      </c>
      <c r="BN12" s="38">
        <v>299</v>
      </c>
      <c r="BO12" s="84">
        <v>3.3100852429978969E-2</v>
      </c>
      <c r="BP12" s="38">
        <v>1029</v>
      </c>
      <c r="BQ12" s="84">
        <v>0.11391564264363999</v>
      </c>
      <c r="BR12" s="38">
        <v>735</v>
      </c>
      <c r="BS12" s="84">
        <v>8.1368316174028565E-2</v>
      </c>
      <c r="BU12" s="183" t="s">
        <v>98</v>
      </c>
      <c r="BV12" s="5" t="s">
        <v>138</v>
      </c>
      <c r="BW12" s="36">
        <f t="shared" si="19"/>
        <v>0.75766806722689073</v>
      </c>
      <c r="BX12" s="36">
        <f t="shared" si="157"/>
        <v>0.77161518875235247</v>
      </c>
      <c r="BY12" s="137">
        <v>6</v>
      </c>
      <c r="BZ12" s="141" t="s">
        <v>102</v>
      </c>
      <c r="CA12" s="36">
        <f t="shared" si="153"/>
        <v>3.7559498052790997E-2</v>
      </c>
      <c r="CB12" s="36">
        <f t="shared" si="20"/>
        <v>3.6186309361042751E-2</v>
      </c>
      <c r="CC12" s="36">
        <f t="shared" si="21"/>
        <v>8.126352228472522E-2</v>
      </c>
      <c r="CD12" s="36">
        <f t="shared" si="22"/>
        <v>8.1487558107738584E-2</v>
      </c>
      <c r="CE12" s="36">
        <f t="shared" si="23"/>
        <v>0.1359584595413241</v>
      </c>
      <c r="CF12" s="36">
        <f t="shared" si="24"/>
        <v>0.14210190502233161</v>
      </c>
      <c r="CG12" s="36">
        <f t="shared" si="154"/>
        <v>0.74521852012115963</v>
      </c>
      <c r="CH12" s="36">
        <f t="shared" si="25"/>
        <v>0.74022422750888706</v>
      </c>
      <c r="CI12" s="36">
        <f t="shared" si="155"/>
        <v>3.4766903713737439E-2</v>
      </c>
      <c r="CJ12" s="36">
        <f t="shared" si="26"/>
        <v>3.2205176250146385E-2</v>
      </c>
      <c r="CK12" s="36">
        <f t="shared" si="27"/>
        <v>7.9692967603566991E-2</v>
      </c>
      <c r="CL12" s="36">
        <f t="shared" si="28"/>
        <v>8.0103056564000463E-2</v>
      </c>
      <c r="CM12" s="36">
        <f t="shared" si="29"/>
        <v>0.13726154193475562</v>
      </c>
      <c r="CN12" s="36">
        <f t="shared" si="30"/>
        <v>0.13936058086426983</v>
      </c>
      <c r="CO12" s="36">
        <f t="shared" si="31"/>
        <v>0.7482785867479399</v>
      </c>
      <c r="CP12" s="36">
        <f t="shared" si="32"/>
        <v>0.74833118632158335</v>
      </c>
      <c r="CQ12" s="36">
        <f t="shared" si="33"/>
        <v>5.9249506254114549E-2</v>
      </c>
      <c r="CR12" s="36">
        <f t="shared" si="34"/>
        <v>5.8403634003893576E-2</v>
      </c>
      <c r="CS12" s="36">
        <f t="shared" si="35"/>
        <v>0.10994075049374588</v>
      </c>
      <c r="CT12" s="36">
        <f t="shared" si="36"/>
        <v>9.604153147306943E-2</v>
      </c>
      <c r="CU12" s="36">
        <f t="shared" si="37"/>
        <v>0.16194865042791309</v>
      </c>
      <c r="CV12" s="36">
        <f t="shared" si="38"/>
        <v>0.17391304347826086</v>
      </c>
      <c r="CW12" s="36">
        <f t="shared" si="39"/>
        <v>0.66886109282422646</v>
      </c>
      <c r="CX12" s="36">
        <f t="shared" si="40"/>
        <v>0.67164179104477617</v>
      </c>
      <c r="CY12" s="36">
        <f t="shared" si="41"/>
        <v>5.3030303030303032E-2</v>
      </c>
      <c r="CZ12" s="36">
        <f t="shared" si="42"/>
        <v>4.8632218844984802E-2</v>
      </c>
      <c r="DA12" s="36">
        <f t="shared" si="43"/>
        <v>9.5454545454545459E-2</v>
      </c>
      <c r="DB12" s="36">
        <f t="shared" si="44"/>
        <v>8.8145896656534953E-2</v>
      </c>
      <c r="DC12" s="36">
        <f t="shared" si="45"/>
        <v>0.15606060606060607</v>
      </c>
      <c r="DD12" s="36">
        <f t="shared" si="46"/>
        <v>0.14741641337386019</v>
      </c>
      <c r="DE12" s="36">
        <f t="shared" si="47"/>
        <v>0.69545454545454544</v>
      </c>
      <c r="DF12" s="36">
        <f t="shared" si="48"/>
        <v>0.71580547112462001</v>
      </c>
      <c r="DH12" s="141" t="s">
        <v>3</v>
      </c>
      <c r="DI12" s="36">
        <f t="shared" si="0"/>
        <v>9.8827470686767172E-2</v>
      </c>
      <c r="DJ12" s="36">
        <f t="shared" si="1"/>
        <v>9.6420940170940175E-2</v>
      </c>
      <c r="DK12" s="192">
        <f t="shared" si="156"/>
        <v>0.30000000000000027</v>
      </c>
      <c r="DL12" s="36">
        <f t="shared" si="2"/>
        <v>0.23837578698088141</v>
      </c>
      <c r="DM12" s="36">
        <f t="shared" si="3"/>
        <v>0.24178172255095332</v>
      </c>
      <c r="DN12" s="192">
        <f t="shared" si="49"/>
        <v>-0.40000000000000036</v>
      </c>
      <c r="DO12" s="36">
        <f t="shared" si="4"/>
        <v>7.0871599376191308E-2</v>
      </c>
      <c r="DP12" s="36">
        <f t="shared" si="5"/>
        <v>7.1252465483234717E-2</v>
      </c>
      <c r="DQ12" s="192">
        <f t="shared" si="50"/>
        <v>0</v>
      </c>
      <c r="DR12" s="36">
        <f t="shared" si="6"/>
        <v>0.59192514295616017</v>
      </c>
      <c r="DS12" s="36">
        <f t="shared" si="7"/>
        <v>0.59054487179487181</v>
      </c>
      <c r="DT12" s="192">
        <f t="shared" si="51"/>
        <v>0.10000000000000009</v>
      </c>
      <c r="DU12" s="36">
        <f t="shared" si="8"/>
        <v>9.4746494705081938E-2</v>
      </c>
      <c r="DV12" s="36">
        <f t="shared" si="52"/>
        <v>9.0462855165035716E-2</v>
      </c>
      <c r="DW12" s="192">
        <f t="shared" si="53"/>
        <v>0.50000000000000044</v>
      </c>
      <c r="DX12" s="36">
        <f t="shared" si="54"/>
        <v>0.23895166538484292</v>
      </c>
      <c r="DY12" s="36">
        <f t="shared" si="55"/>
        <v>0.23834995752178975</v>
      </c>
      <c r="DZ12" s="192">
        <f t="shared" si="56"/>
        <v>0.10000000000000009</v>
      </c>
      <c r="EA12" s="36">
        <f t="shared" si="57"/>
        <v>6.8419807134828134E-2</v>
      </c>
      <c r="EB12" s="36">
        <f t="shared" si="58"/>
        <v>6.7870740379472008E-2</v>
      </c>
      <c r="EC12" s="192">
        <f t="shared" si="59"/>
        <v>0</v>
      </c>
      <c r="ED12" s="36">
        <f t="shared" si="60"/>
        <v>0.59788203277524699</v>
      </c>
      <c r="EE12" s="36">
        <f t="shared" si="61"/>
        <v>0.60331644693370257</v>
      </c>
      <c r="EF12" s="192">
        <f t="shared" si="62"/>
        <v>-0.50000000000000044</v>
      </c>
      <c r="EG12" s="36">
        <f t="shared" si="63"/>
        <v>0.1221484508001362</v>
      </c>
      <c r="EH12" s="36">
        <f t="shared" si="64"/>
        <v>0.11887931034482759</v>
      </c>
      <c r="EI12" s="192">
        <f t="shared" si="65"/>
        <v>0.30000000000000027</v>
      </c>
      <c r="EJ12" s="36">
        <f t="shared" si="66"/>
        <v>0.2669390534559074</v>
      </c>
      <c r="EK12" s="36">
        <f t="shared" si="67"/>
        <v>0.26793103448275862</v>
      </c>
      <c r="EL12" s="192">
        <f t="shared" si="68"/>
        <v>-0.10000000000000009</v>
      </c>
      <c r="EM12" s="36">
        <f t="shared" si="69"/>
        <v>8.0439223697650664E-2</v>
      </c>
      <c r="EN12" s="36">
        <f t="shared" si="70"/>
        <v>7.956896551724138E-2</v>
      </c>
      <c r="EO12" s="192">
        <f t="shared" si="71"/>
        <v>0</v>
      </c>
      <c r="EP12" s="36">
        <f t="shared" si="72"/>
        <v>0.53047327204630579</v>
      </c>
      <c r="EQ12" s="36">
        <f t="shared" si="73"/>
        <v>0.5336206896551724</v>
      </c>
      <c r="ER12" s="192">
        <f t="shared" si="74"/>
        <v>-0.40000000000000036</v>
      </c>
      <c r="ES12" s="36">
        <f t="shared" si="75"/>
        <v>0.10063930707362342</v>
      </c>
      <c r="ET12" s="36">
        <f t="shared" si="76"/>
        <v>9.4508860205644279E-2</v>
      </c>
      <c r="EU12" s="192">
        <f t="shared" si="77"/>
        <v>0.60000000000000053</v>
      </c>
      <c r="EV12" s="36">
        <f t="shared" si="78"/>
        <v>0.23571870488760568</v>
      </c>
      <c r="EW12" s="36">
        <f t="shared" si="79"/>
        <v>0.23102165828046378</v>
      </c>
      <c r="EX12" s="192">
        <f t="shared" si="80"/>
        <v>0.49999999999999767</v>
      </c>
      <c r="EY12" s="36">
        <f t="shared" si="81"/>
        <v>8.4759744277170548E-2</v>
      </c>
      <c r="EZ12" s="36">
        <f t="shared" si="82"/>
        <v>8.2257711660468164E-2</v>
      </c>
      <c r="FA12" s="192">
        <f t="shared" si="83"/>
        <v>0.30000000000000027</v>
      </c>
      <c r="FB12" s="36">
        <f t="shared" si="84"/>
        <v>0.57888224376160036</v>
      </c>
      <c r="FC12" s="36">
        <f t="shared" si="85"/>
        <v>0.59221176985342372</v>
      </c>
      <c r="FD12" s="192">
        <f t="shared" si="86"/>
        <v>-1.3000000000000012</v>
      </c>
      <c r="FF12" s="36">
        <f t="shared" si="87"/>
        <v>5.246330782200663E-2</v>
      </c>
      <c r="FG12" s="36">
        <f t="shared" si="9"/>
        <v>4.8041085134680403E-2</v>
      </c>
      <c r="FH12" s="192">
        <f t="shared" si="88"/>
        <v>0.39999999999999969</v>
      </c>
      <c r="FI12" s="36">
        <f t="shared" si="10"/>
        <v>0.16981717092085957</v>
      </c>
      <c r="FJ12" s="36">
        <f t="shared" si="11"/>
        <v>0.16533561940166969</v>
      </c>
      <c r="FK12" s="192">
        <f t="shared" si="89"/>
        <v>0.50000000000000044</v>
      </c>
      <c r="FL12" s="36">
        <f t="shared" si="12"/>
        <v>7.0421823311744888E-2</v>
      </c>
      <c r="FM12" s="36">
        <f t="shared" si="13"/>
        <v>7.246863332638967E-2</v>
      </c>
      <c r="FN12" s="192">
        <f t="shared" si="90"/>
        <v>-0.19999999999999879</v>
      </c>
      <c r="FO12" s="36">
        <f t="shared" si="14"/>
        <v>0.70729769794538888</v>
      </c>
      <c r="FP12" s="36">
        <f t="shared" si="91"/>
        <v>0.7141546621372602</v>
      </c>
      <c r="FQ12" s="192">
        <f t="shared" si="92"/>
        <v>-0.70000000000000062</v>
      </c>
      <c r="FR12" s="36">
        <f t="shared" si="93"/>
        <v>4.9503759206355462E-2</v>
      </c>
      <c r="FS12" s="36">
        <f t="shared" si="94"/>
        <v>4.4200488210520666E-2</v>
      </c>
      <c r="FT12" s="192">
        <f t="shared" si="95"/>
        <v>0.60000000000000053</v>
      </c>
      <c r="FU12" s="36">
        <f t="shared" si="96"/>
        <v>0.16607589114113555</v>
      </c>
      <c r="FV12" s="36">
        <f t="shared" si="97"/>
        <v>0.15825934172053971</v>
      </c>
      <c r="FW12" s="192">
        <f t="shared" si="98"/>
        <v>0.80000000000000071</v>
      </c>
      <c r="FX12" s="36">
        <f t="shared" si="99"/>
        <v>7.0594924618888555E-2</v>
      </c>
      <c r="FY12" s="36">
        <f t="shared" si="100"/>
        <v>7.1056537639600487E-2</v>
      </c>
      <c r="FZ12" s="192">
        <f t="shared" si="101"/>
        <v>0</v>
      </c>
      <c r="GA12" s="36">
        <f t="shared" si="102"/>
        <v>0.71382542503362045</v>
      </c>
      <c r="GB12" s="36">
        <f t="shared" si="103"/>
        <v>0.72648363242933911</v>
      </c>
      <c r="GC12" s="192">
        <f t="shared" si="104"/>
        <v>-1.2000000000000011</v>
      </c>
      <c r="GD12" s="36">
        <f t="shared" si="105"/>
        <v>7.1407282300928909E-2</v>
      </c>
      <c r="GE12" s="36">
        <f t="shared" si="106"/>
        <v>6.5170575468318684E-2</v>
      </c>
      <c r="GF12" s="192">
        <f t="shared" si="107"/>
        <v>0.5999999999999992</v>
      </c>
      <c r="GG12" s="36">
        <f t="shared" si="108"/>
        <v>0.21158909145099597</v>
      </c>
      <c r="GH12" s="36">
        <f t="shared" si="109"/>
        <v>0.20222517226120487</v>
      </c>
      <c r="GI12" s="192">
        <f t="shared" si="110"/>
        <v>0.99999999999999811</v>
      </c>
      <c r="GJ12" s="36">
        <f t="shared" si="111"/>
        <v>7.841968440050999E-2</v>
      </c>
      <c r="GK12" s="36">
        <f t="shared" si="112"/>
        <v>8.0034557599511141E-2</v>
      </c>
      <c r="GL12" s="192">
        <f t="shared" si="113"/>
        <v>-0.20000000000000018</v>
      </c>
      <c r="GM12" s="36">
        <f t="shared" si="114"/>
        <v>0.63858394184756506</v>
      </c>
      <c r="GN12" s="36">
        <f t="shared" si="115"/>
        <v>0.65256969467096526</v>
      </c>
      <c r="GO12" s="192">
        <f t="shared" si="116"/>
        <v>-1.4000000000000012</v>
      </c>
      <c r="GP12" s="36">
        <f t="shared" si="117"/>
        <v>5.8989431490645373E-2</v>
      </c>
      <c r="GQ12" s="36">
        <f t="shared" si="118"/>
        <v>5.1786853860880666E-2</v>
      </c>
      <c r="GR12" s="192">
        <f t="shared" si="119"/>
        <v>0.7</v>
      </c>
      <c r="GS12" s="36">
        <f t="shared" si="120"/>
        <v>0.18026385115241175</v>
      </c>
      <c r="GT12" s="36">
        <f t="shared" si="121"/>
        <v>0.17318655605190386</v>
      </c>
      <c r="GU12" s="192">
        <f t="shared" si="122"/>
        <v>0.70000000000000062</v>
      </c>
      <c r="GV12" s="36">
        <f t="shared" si="123"/>
        <v>7.9888839530150732E-2</v>
      </c>
      <c r="GW12" s="36">
        <f t="shared" si="124"/>
        <v>7.9982982344182094E-2</v>
      </c>
      <c r="GX12" s="192">
        <f t="shared" si="125"/>
        <v>0</v>
      </c>
      <c r="GY12" s="36">
        <f t="shared" si="126"/>
        <v>0.68085787782679219</v>
      </c>
      <c r="GZ12" s="36">
        <f t="shared" si="127"/>
        <v>0.69504360774303342</v>
      </c>
      <c r="HA12" s="192">
        <f t="shared" si="128"/>
        <v>-1.3999999999999901</v>
      </c>
      <c r="HB12" s="140">
        <v>0</v>
      </c>
    </row>
    <row r="13" spans="2:262" s="12" customFormat="1" ht="14.25" customHeight="1">
      <c r="B13" s="264"/>
      <c r="C13" s="273"/>
      <c r="D13" s="207" t="s">
        <v>277</v>
      </c>
      <c r="E13" s="166">
        <v>2</v>
      </c>
      <c r="F13" s="214">
        <v>0</v>
      </c>
      <c r="G13" s="83">
        <f t="shared" si="129"/>
        <v>0</v>
      </c>
      <c r="H13" s="230">
        <v>0</v>
      </c>
      <c r="I13" s="83">
        <f>IFERROR(H13/E13,"-")</f>
        <v>0</v>
      </c>
      <c r="J13" s="230">
        <v>0</v>
      </c>
      <c r="K13" s="83">
        <f>IFERROR(J13/E13,"-")</f>
        <v>0</v>
      </c>
      <c r="L13" s="166">
        <v>4</v>
      </c>
      <c r="M13" s="214">
        <v>0</v>
      </c>
      <c r="N13" s="83">
        <f>IFERROR(M13/L13,"-")</f>
        <v>0</v>
      </c>
      <c r="O13" s="230">
        <v>1</v>
      </c>
      <c r="P13" s="83">
        <f>IFERROR(O13/L13,"-")</f>
        <v>0.25</v>
      </c>
      <c r="Q13" s="230">
        <v>0</v>
      </c>
      <c r="R13" s="83">
        <f>IFERROR(Q13/L13,"-")</f>
        <v>0</v>
      </c>
      <c r="S13" s="166">
        <v>960</v>
      </c>
      <c r="T13" s="214">
        <v>61</v>
      </c>
      <c r="U13" s="83">
        <f>IFERROR(T13/S13,"-")</f>
        <v>6.3541666666666663E-2</v>
      </c>
      <c r="V13" s="230">
        <v>172</v>
      </c>
      <c r="W13" s="83">
        <f>IFERROR(V13/S13,"-")</f>
        <v>0.17916666666666667</v>
      </c>
      <c r="X13" s="230">
        <v>73</v>
      </c>
      <c r="Y13" s="83">
        <f>IFERROR(X13/S13,"-")</f>
        <v>7.604166666666666E-2</v>
      </c>
      <c r="Z13" s="166">
        <v>605</v>
      </c>
      <c r="AA13" s="214">
        <v>34</v>
      </c>
      <c r="AB13" s="83">
        <f>IFERROR(AA13/Z13,"-")</f>
        <v>5.6198347107438019E-2</v>
      </c>
      <c r="AC13" s="230">
        <v>101</v>
      </c>
      <c r="AD13" s="83">
        <f>IFERROR(AC13/Z13,"-")</f>
        <v>0.16694214876033059</v>
      </c>
      <c r="AE13" s="230">
        <v>59</v>
      </c>
      <c r="AF13" s="83">
        <f>IFERROR(AE13/Z13,"-")</f>
        <v>9.7520661157024791E-2</v>
      </c>
      <c r="AG13" s="166">
        <v>348</v>
      </c>
      <c r="AH13" s="214">
        <v>12</v>
      </c>
      <c r="AI13" s="83">
        <f>IFERROR(AH13/AG13,"-")</f>
        <v>3.4482758620689655E-2</v>
      </c>
      <c r="AJ13" s="230">
        <v>37</v>
      </c>
      <c r="AK13" s="83">
        <f>IFERROR(AJ13/AG13,"-")</f>
        <v>0.10632183908045977</v>
      </c>
      <c r="AL13" s="230">
        <v>29</v>
      </c>
      <c r="AM13" s="83">
        <f>IFERROR(AL13/AG13,"-")</f>
        <v>8.3333333333333329E-2</v>
      </c>
      <c r="AN13" s="166">
        <v>157</v>
      </c>
      <c r="AO13" s="214">
        <v>0</v>
      </c>
      <c r="AP13" s="83">
        <f>IFERROR(AO13/AN13,"-")</f>
        <v>0</v>
      </c>
      <c r="AQ13" s="230">
        <v>18</v>
      </c>
      <c r="AR13" s="83">
        <f>IFERROR(AQ13/AN13,"-")</f>
        <v>0.11464968152866242</v>
      </c>
      <c r="AS13" s="230">
        <v>7</v>
      </c>
      <c r="AT13" s="83">
        <f>IFERROR(AS13/AN13,"-")</f>
        <v>4.4585987261146494E-2</v>
      </c>
      <c r="AU13" s="166">
        <v>46</v>
      </c>
      <c r="AV13" s="214">
        <v>1</v>
      </c>
      <c r="AW13" s="83">
        <f>IFERROR(AV13/AU13,"-")</f>
        <v>2.1739130434782608E-2</v>
      </c>
      <c r="AX13" s="230">
        <v>1</v>
      </c>
      <c r="AY13" s="83">
        <f>IFERROR(AX13/AU13,"-")</f>
        <v>2.1739130434782608E-2</v>
      </c>
      <c r="AZ13" s="230">
        <v>0</v>
      </c>
      <c r="BA13" s="83">
        <f>IFERROR(AZ13/AU13,"-")</f>
        <v>0</v>
      </c>
      <c r="BB13" s="166">
        <f t="shared" si="15"/>
        <v>2122</v>
      </c>
      <c r="BC13" s="167">
        <f t="shared" si="16"/>
        <v>108</v>
      </c>
      <c r="BD13" s="83">
        <f>IFERROR(BC13/BB13,"-")</f>
        <v>5.0895381715362863E-2</v>
      </c>
      <c r="BE13" s="167">
        <f t="shared" si="17"/>
        <v>330</v>
      </c>
      <c r="BF13" s="83">
        <f>IFERROR(BE13/BB13,"-")</f>
        <v>0.15551366635249764</v>
      </c>
      <c r="BG13" s="167">
        <f t="shared" si="18"/>
        <v>168</v>
      </c>
      <c r="BH13" s="83">
        <f>IFERROR(BG13/BB13,"-")</f>
        <v>7.9170593779453347E-2</v>
      </c>
      <c r="BJ13" s="264"/>
      <c r="BK13" s="273"/>
      <c r="BL13" s="208" t="s">
        <v>276</v>
      </c>
      <c r="BM13" s="38">
        <v>2099</v>
      </c>
      <c r="BN13" s="38">
        <v>104</v>
      </c>
      <c r="BO13" s="84">
        <v>4.954740352548833E-2</v>
      </c>
      <c r="BP13" s="38">
        <v>256</v>
      </c>
      <c r="BQ13" s="84">
        <v>0.12196283944735588</v>
      </c>
      <c r="BR13" s="38">
        <v>171</v>
      </c>
      <c r="BS13" s="84">
        <v>8.1467365412101006E-2</v>
      </c>
      <c r="BU13" s="218"/>
      <c r="BV13" s="208" t="s">
        <v>273</v>
      </c>
      <c r="BW13" s="36">
        <f t="shared" si="19"/>
        <v>0.71442035815268612</v>
      </c>
      <c r="BX13" s="36">
        <f t="shared" si="157"/>
        <v>0.74702239161505479</v>
      </c>
      <c r="BY13" s="137">
        <v>7</v>
      </c>
      <c r="BZ13" s="141" t="s">
        <v>103</v>
      </c>
      <c r="CA13" s="36">
        <f t="shared" si="153"/>
        <v>4.4537495241720591E-2</v>
      </c>
      <c r="CB13" s="36">
        <f t="shared" si="20"/>
        <v>3.7145452710204904E-2</v>
      </c>
      <c r="CC13" s="36">
        <f t="shared" si="21"/>
        <v>0.12028930338789494</v>
      </c>
      <c r="CD13" s="36">
        <f t="shared" si="22"/>
        <v>0.11244574543252246</v>
      </c>
      <c r="CE13" s="36">
        <f t="shared" si="23"/>
        <v>9.9448039588884665E-2</v>
      </c>
      <c r="CF13" s="36">
        <f t="shared" si="24"/>
        <v>0.10103966892096497</v>
      </c>
      <c r="CG13" s="36">
        <f t="shared" si="154"/>
        <v>0.73572516178149983</v>
      </c>
      <c r="CH13" s="36">
        <f t="shared" si="25"/>
        <v>0.74936913293630769</v>
      </c>
      <c r="CI13" s="36">
        <f t="shared" si="155"/>
        <v>4.4040502622910822E-2</v>
      </c>
      <c r="CJ13" s="36">
        <f t="shared" si="26"/>
        <v>3.5791618902050695E-2</v>
      </c>
      <c r="CK13" s="36">
        <f t="shared" si="27"/>
        <v>0.12223984384530925</v>
      </c>
      <c r="CL13" s="36">
        <f t="shared" si="28"/>
        <v>0.11272449369507069</v>
      </c>
      <c r="CM13" s="36">
        <f t="shared" si="29"/>
        <v>0.10150054898133463</v>
      </c>
      <c r="CN13" s="36">
        <f t="shared" si="30"/>
        <v>9.9859890459814041E-2</v>
      </c>
      <c r="CO13" s="36">
        <f t="shared" si="31"/>
        <v>0.73221910455044525</v>
      </c>
      <c r="CP13" s="36">
        <f t="shared" si="32"/>
        <v>0.75162399694306459</v>
      </c>
      <c r="CQ13" s="36">
        <f t="shared" si="33"/>
        <v>6.0719640179910044E-2</v>
      </c>
      <c r="CR13" s="36">
        <f t="shared" si="34"/>
        <v>4.75095785440613E-2</v>
      </c>
      <c r="CS13" s="36">
        <f t="shared" si="35"/>
        <v>0.13868065967016491</v>
      </c>
      <c r="CT13" s="36">
        <f t="shared" si="36"/>
        <v>0.11494252873563218</v>
      </c>
      <c r="CU13" s="36">
        <f t="shared" si="37"/>
        <v>0.11919040479760119</v>
      </c>
      <c r="CV13" s="36">
        <f t="shared" si="38"/>
        <v>0.11417624521072797</v>
      </c>
      <c r="CW13" s="36">
        <f t="shared" si="39"/>
        <v>0.68140929535232386</v>
      </c>
      <c r="CX13" s="36">
        <f t="shared" si="40"/>
        <v>0.7233716475095785</v>
      </c>
      <c r="CY13" s="36">
        <f t="shared" si="41"/>
        <v>4.9407114624505928E-2</v>
      </c>
      <c r="CZ13" s="36">
        <f t="shared" si="42"/>
        <v>4.725897920604915E-2</v>
      </c>
      <c r="DA13" s="36">
        <f t="shared" si="43"/>
        <v>0.14426877470355731</v>
      </c>
      <c r="DB13" s="36">
        <f t="shared" si="44"/>
        <v>0.14177693761814744</v>
      </c>
      <c r="DC13" s="36">
        <f t="shared" si="45"/>
        <v>9.6837944664031617E-2</v>
      </c>
      <c r="DD13" s="36">
        <f t="shared" si="46"/>
        <v>0.12854442344045369</v>
      </c>
      <c r="DE13" s="36">
        <f t="shared" si="47"/>
        <v>0.70948616600790515</v>
      </c>
      <c r="DF13" s="36">
        <f t="shared" si="48"/>
        <v>0.68241965973534968</v>
      </c>
      <c r="DH13" s="141" t="s">
        <v>39</v>
      </c>
      <c r="DI13" s="36">
        <f t="shared" si="0"/>
        <v>5.6993853604023093E-2</v>
      </c>
      <c r="DJ13" s="36">
        <f t="shared" si="1"/>
        <v>5.3364036844213057E-2</v>
      </c>
      <c r="DK13" s="192">
        <f t="shared" si="156"/>
        <v>0.40000000000000036</v>
      </c>
      <c r="DL13" s="36">
        <f t="shared" si="2"/>
        <v>0.19854721549636803</v>
      </c>
      <c r="DM13" s="36">
        <f t="shared" si="3"/>
        <v>0.1945334401281538</v>
      </c>
      <c r="DN13" s="192">
        <f t="shared" si="49"/>
        <v>0.40000000000000036</v>
      </c>
      <c r="DO13" s="36">
        <f t="shared" si="4"/>
        <v>7.1521698640342704E-2</v>
      </c>
      <c r="DP13" s="36">
        <f t="shared" si="5"/>
        <v>7.8394072887464958E-2</v>
      </c>
      <c r="DQ13" s="192">
        <f t="shared" si="50"/>
        <v>-0.60000000000000053</v>
      </c>
      <c r="DR13" s="36">
        <f t="shared" si="6"/>
        <v>0.67293723225926616</v>
      </c>
      <c r="DS13" s="36">
        <f t="shared" si="7"/>
        <v>0.67370845014016822</v>
      </c>
      <c r="DT13" s="192">
        <f t="shared" si="51"/>
        <v>-0.10000000000000009</v>
      </c>
      <c r="DU13" s="36">
        <f t="shared" si="8"/>
        <v>5.7886219345201044E-2</v>
      </c>
      <c r="DV13" s="36">
        <f t="shared" si="52"/>
        <v>5.349359397701757E-2</v>
      </c>
      <c r="DW13" s="192">
        <f t="shared" si="53"/>
        <v>0.50000000000000044</v>
      </c>
      <c r="DX13" s="36">
        <f t="shared" si="54"/>
        <v>0.20154363251587204</v>
      </c>
      <c r="DY13" s="36">
        <f t="shared" si="55"/>
        <v>0.19614317791573108</v>
      </c>
      <c r="DZ13" s="192">
        <f t="shared" si="56"/>
        <v>0.60000000000000053</v>
      </c>
      <c r="EA13" s="36">
        <f t="shared" si="57"/>
        <v>6.9214490227810288E-2</v>
      </c>
      <c r="EB13" s="36">
        <f t="shared" si="58"/>
        <v>7.7268524633469823E-2</v>
      </c>
      <c r="EC13" s="192">
        <f t="shared" si="59"/>
        <v>-0.79999999999999938</v>
      </c>
      <c r="ED13" s="36">
        <f t="shared" si="60"/>
        <v>0.67135565791111662</v>
      </c>
      <c r="EE13" s="36">
        <f t="shared" si="61"/>
        <v>0.67309470347378153</v>
      </c>
      <c r="EF13" s="192">
        <f t="shared" si="62"/>
        <v>-0.20000000000000018</v>
      </c>
      <c r="EG13" s="36">
        <f t="shared" si="63"/>
        <v>6.4141722663408673E-2</v>
      </c>
      <c r="EH13" s="36">
        <f t="shared" si="64"/>
        <v>6.1012812690665039E-2</v>
      </c>
      <c r="EI13" s="192">
        <f t="shared" si="65"/>
        <v>0.30000000000000027</v>
      </c>
      <c r="EJ13" s="36">
        <f t="shared" si="66"/>
        <v>0.23946243127672573</v>
      </c>
      <c r="EK13" s="36">
        <f t="shared" si="67"/>
        <v>0.2141549725442343</v>
      </c>
      <c r="EL13" s="192">
        <f t="shared" si="68"/>
        <v>2.4999999999999996</v>
      </c>
      <c r="EM13" s="36">
        <f t="shared" si="69"/>
        <v>9.6518020769700674E-2</v>
      </c>
      <c r="EN13" s="36">
        <f t="shared" si="70"/>
        <v>8.2367297132397807E-2</v>
      </c>
      <c r="EO13" s="192">
        <f t="shared" si="71"/>
        <v>1.5</v>
      </c>
      <c r="EP13" s="36">
        <f t="shared" si="72"/>
        <v>0.59987782529016498</v>
      </c>
      <c r="EQ13" s="36">
        <f t="shared" si="73"/>
        <v>0.64246491763270286</v>
      </c>
      <c r="ER13" s="192">
        <f t="shared" si="74"/>
        <v>-4.2000000000000037</v>
      </c>
      <c r="ES13" s="36">
        <f t="shared" si="75"/>
        <v>6.7681895093062605E-2</v>
      </c>
      <c r="ET13" s="36">
        <f t="shared" si="76"/>
        <v>4.9733570159857902E-2</v>
      </c>
      <c r="EU13" s="192">
        <f t="shared" si="77"/>
        <v>1.8000000000000003</v>
      </c>
      <c r="EV13" s="36">
        <f t="shared" si="78"/>
        <v>0.19289340101522842</v>
      </c>
      <c r="EW13" s="36">
        <f t="shared" si="79"/>
        <v>0.1847246891651865</v>
      </c>
      <c r="EX13" s="192">
        <f t="shared" si="80"/>
        <v>0.80000000000000071</v>
      </c>
      <c r="EY13" s="36">
        <f t="shared" si="81"/>
        <v>8.2910321489001695E-2</v>
      </c>
      <c r="EZ13" s="36">
        <f t="shared" si="82"/>
        <v>0.10301953818827708</v>
      </c>
      <c r="FA13" s="192">
        <f t="shared" si="83"/>
        <v>-1.9999999999999991</v>
      </c>
      <c r="FB13" s="36">
        <f t="shared" si="84"/>
        <v>0.65651438240270732</v>
      </c>
      <c r="FC13" s="36">
        <f t="shared" si="85"/>
        <v>0.66252220248667848</v>
      </c>
      <c r="FD13" s="192">
        <f t="shared" si="86"/>
        <v>-0.60000000000000053</v>
      </c>
      <c r="FF13" s="36">
        <f t="shared" si="87"/>
        <v>5.246330782200663E-2</v>
      </c>
      <c r="FG13" s="36">
        <f t="shared" si="9"/>
        <v>4.8041085134680403E-2</v>
      </c>
      <c r="FH13" s="192">
        <f t="shared" si="88"/>
        <v>0.39999999999999969</v>
      </c>
      <c r="FI13" s="36">
        <f t="shared" si="10"/>
        <v>0.16981717092085957</v>
      </c>
      <c r="FJ13" s="36">
        <f t="shared" si="11"/>
        <v>0.16533561940166969</v>
      </c>
      <c r="FK13" s="192">
        <f t="shared" si="89"/>
        <v>0.50000000000000044</v>
      </c>
      <c r="FL13" s="36">
        <f t="shared" si="12"/>
        <v>7.0421823311744888E-2</v>
      </c>
      <c r="FM13" s="36">
        <f t="shared" si="13"/>
        <v>7.246863332638967E-2</v>
      </c>
      <c r="FN13" s="192">
        <f t="shared" si="90"/>
        <v>-0.19999999999999879</v>
      </c>
      <c r="FO13" s="36">
        <f t="shared" si="14"/>
        <v>0.70729769794538888</v>
      </c>
      <c r="FP13" s="36">
        <f t="shared" si="91"/>
        <v>0.7141546621372602</v>
      </c>
      <c r="FQ13" s="192">
        <f t="shared" si="92"/>
        <v>-0.70000000000000062</v>
      </c>
      <c r="FR13" s="36">
        <f t="shared" si="93"/>
        <v>4.9503759206355462E-2</v>
      </c>
      <c r="FS13" s="36">
        <f t="shared" si="94"/>
        <v>4.4200488210520666E-2</v>
      </c>
      <c r="FT13" s="192">
        <f t="shared" si="95"/>
        <v>0.60000000000000053</v>
      </c>
      <c r="FU13" s="36">
        <f t="shared" si="96"/>
        <v>0.16607589114113555</v>
      </c>
      <c r="FV13" s="36">
        <f t="shared" si="97"/>
        <v>0.15825934172053971</v>
      </c>
      <c r="FW13" s="192">
        <f t="shared" si="98"/>
        <v>0.80000000000000071</v>
      </c>
      <c r="FX13" s="36">
        <f t="shared" si="99"/>
        <v>7.0594924618888555E-2</v>
      </c>
      <c r="FY13" s="36">
        <f t="shared" si="100"/>
        <v>7.1056537639600487E-2</v>
      </c>
      <c r="FZ13" s="192">
        <f t="shared" si="101"/>
        <v>0</v>
      </c>
      <c r="GA13" s="36">
        <f t="shared" si="102"/>
        <v>0.71382542503362045</v>
      </c>
      <c r="GB13" s="36">
        <f t="shared" si="103"/>
        <v>0.72648363242933911</v>
      </c>
      <c r="GC13" s="192">
        <f t="shared" si="104"/>
        <v>-1.2000000000000011</v>
      </c>
      <c r="GD13" s="36">
        <f t="shared" si="105"/>
        <v>7.1407282300928909E-2</v>
      </c>
      <c r="GE13" s="36">
        <f t="shared" si="106"/>
        <v>6.5170575468318684E-2</v>
      </c>
      <c r="GF13" s="192">
        <f t="shared" si="107"/>
        <v>0.5999999999999992</v>
      </c>
      <c r="GG13" s="36">
        <f t="shared" si="108"/>
        <v>0.21158909145099597</v>
      </c>
      <c r="GH13" s="36">
        <f t="shared" si="109"/>
        <v>0.20222517226120487</v>
      </c>
      <c r="GI13" s="192">
        <f t="shared" si="110"/>
        <v>0.99999999999999811</v>
      </c>
      <c r="GJ13" s="36">
        <f t="shared" si="111"/>
        <v>7.841968440050999E-2</v>
      </c>
      <c r="GK13" s="36">
        <f t="shared" si="112"/>
        <v>8.0034557599511141E-2</v>
      </c>
      <c r="GL13" s="192">
        <f t="shared" si="113"/>
        <v>-0.20000000000000018</v>
      </c>
      <c r="GM13" s="36">
        <f t="shared" si="114"/>
        <v>0.63858394184756506</v>
      </c>
      <c r="GN13" s="36">
        <f t="shared" si="115"/>
        <v>0.65256969467096526</v>
      </c>
      <c r="GO13" s="192">
        <f t="shared" si="116"/>
        <v>-1.4000000000000012</v>
      </c>
      <c r="GP13" s="36">
        <f t="shared" si="117"/>
        <v>5.8989431490645373E-2</v>
      </c>
      <c r="GQ13" s="36">
        <f t="shared" si="118"/>
        <v>5.1786853860880666E-2</v>
      </c>
      <c r="GR13" s="192">
        <f t="shared" si="119"/>
        <v>0.7</v>
      </c>
      <c r="GS13" s="36">
        <f t="shared" si="120"/>
        <v>0.18026385115241175</v>
      </c>
      <c r="GT13" s="36">
        <f t="shared" si="121"/>
        <v>0.17318655605190386</v>
      </c>
      <c r="GU13" s="192">
        <f t="shared" si="122"/>
        <v>0.70000000000000062</v>
      </c>
      <c r="GV13" s="36">
        <f t="shared" si="123"/>
        <v>7.9888839530150732E-2</v>
      </c>
      <c r="GW13" s="36">
        <f t="shared" si="124"/>
        <v>7.9982982344182094E-2</v>
      </c>
      <c r="GX13" s="192">
        <f t="shared" si="125"/>
        <v>0</v>
      </c>
      <c r="GY13" s="36">
        <f t="shared" si="126"/>
        <v>0.68085787782679219</v>
      </c>
      <c r="GZ13" s="36">
        <f t="shared" si="127"/>
        <v>0.69504360774303342</v>
      </c>
      <c r="HA13" s="192">
        <f t="shared" si="128"/>
        <v>-1.3999999999999901</v>
      </c>
      <c r="HB13" s="140">
        <v>0</v>
      </c>
    </row>
    <row r="14" spans="2:262" s="12" customFormat="1" ht="14.25" customHeight="1">
      <c r="B14" s="264"/>
      <c r="C14" s="273"/>
      <c r="D14" s="165" t="s">
        <v>156</v>
      </c>
      <c r="E14" s="160">
        <v>0</v>
      </c>
      <c r="F14" s="161">
        <v>0</v>
      </c>
      <c r="G14" s="61" t="str">
        <f t="shared" si="129"/>
        <v>-</v>
      </c>
      <c r="H14" s="62">
        <v>0</v>
      </c>
      <c r="I14" s="61" t="str">
        <f t="shared" si="130"/>
        <v>-</v>
      </c>
      <c r="J14" s="62">
        <v>0</v>
      </c>
      <c r="K14" s="61" t="str">
        <f t="shared" si="131"/>
        <v>-</v>
      </c>
      <c r="L14" s="160">
        <v>1</v>
      </c>
      <c r="M14" s="161">
        <v>0</v>
      </c>
      <c r="N14" s="61">
        <f t="shared" si="132"/>
        <v>0</v>
      </c>
      <c r="O14" s="62">
        <v>0</v>
      </c>
      <c r="P14" s="61">
        <f t="shared" si="133"/>
        <v>0</v>
      </c>
      <c r="Q14" s="62">
        <v>1</v>
      </c>
      <c r="R14" s="61">
        <f t="shared" si="134"/>
        <v>1</v>
      </c>
      <c r="S14" s="160">
        <v>482</v>
      </c>
      <c r="T14" s="161">
        <v>20</v>
      </c>
      <c r="U14" s="61">
        <f t="shared" si="135"/>
        <v>4.1493775933609957E-2</v>
      </c>
      <c r="V14" s="62">
        <v>67</v>
      </c>
      <c r="W14" s="61">
        <f t="shared" si="136"/>
        <v>0.13900414937759337</v>
      </c>
      <c r="X14" s="62">
        <v>42</v>
      </c>
      <c r="Y14" s="61">
        <f t="shared" si="137"/>
        <v>8.7136929460580909E-2</v>
      </c>
      <c r="Z14" s="160">
        <v>258</v>
      </c>
      <c r="AA14" s="161">
        <v>10</v>
      </c>
      <c r="AB14" s="61">
        <f t="shared" si="138"/>
        <v>3.875968992248062E-2</v>
      </c>
      <c r="AC14" s="62">
        <v>37</v>
      </c>
      <c r="AD14" s="61">
        <f t="shared" si="139"/>
        <v>0.1434108527131783</v>
      </c>
      <c r="AE14" s="62">
        <v>35</v>
      </c>
      <c r="AF14" s="61">
        <f t="shared" si="140"/>
        <v>0.13565891472868216</v>
      </c>
      <c r="AG14" s="160">
        <v>149</v>
      </c>
      <c r="AH14" s="161">
        <v>0</v>
      </c>
      <c r="AI14" s="61">
        <f t="shared" si="141"/>
        <v>0</v>
      </c>
      <c r="AJ14" s="62">
        <v>20</v>
      </c>
      <c r="AK14" s="61">
        <f t="shared" si="142"/>
        <v>0.13422818791946309</v>
      </c>
      <c r="AL14" s="62">
        <v>7</v>
      </c>
      <c r="AM14" s="61">
        <f t="shared" si="143"/>
        <v>4.6979865771812082E-2</v>
      </c>
      <c r="AN14" s="160">
        <v>62</v>
      </c>
      <c r="AO14" s="161">
        <v>0</v>
      </c>
      <c r="AP14" s="61">
        <f t="shared" si="144"/>
        <v>0</v>
      </c>
      <c r="AQ14" s="62">
        <v>6</v>
      </c>
      <c r="AR14" s="61">
        <f t="shared" si="145"/>
        <v>9.6774193548387094E-2</v>
      </c>
      <c r="AS14" s="62">
        <v>3</v>
      </c>
      <c r="AT14" s="61">
        <f t="shared" si="146"/>
        <v>4.8387096774193547E-2</v>
      </c>
      <c r="AU14" s="160">
        <v>25</v>
      </c>
      <c r="AV14" s="161">
        <v>0</v>
      </c>
      <c r="AW14" s="61">
        <f t="shared" si="147"/>
        <v>0</v>
      </c>
      <c r="AX14" s="62">
        <v>3</v>
      </c>
      <c r="AY14" s="61">
        <f t="shared" si="148"/>
        <v>0.12</v>
      </c>
      <c r="AZ14" s="62">
        <v>1</v>
      </c>
      <c r="BA14" s="61">
        <f t="shared" si="149"/>
        <v>0.04</v>
      </c>
      <c r="BB14" s="160">
        <f t="shared" si="15"/>
        <v>977</v>
      </c>
      <c r="BC14" s="63">
        <f t="shared" si="16"/>
        <v>30</v>
      </c>
      <c r="BD14" s="61">
        <f t="shared" si="150"/>
        <v>3.0706243602865915E-2</v>
      </c>
      <c r="BE14" s="63">
        <f t="shared" si="17"/>
        <v>133</v>
      </c>
      <c r="BF14" s="61">
        <f t="shared" si="151"/>
        <v>0.13613101330603888</v>
      </c>
      <c r="BG14" s="63">
        <f t="shared" si="18"/>
        <v>89</v>
      </c>
      <c r="BH14" s="61">
        <f t="shared" si="152"/>
        <v>9.1095189355168887E-2</v>
      </c>
      <c r="BJ14" s="264"/>
      <c r="BK14" s="273"/>
      <c r="BL14" s="208" t="s">
        <v>156</v>
      </c>
      <c r="BM14" s="38">
        <v>971</v>
      </c>
      <c r="BN14" s="38">
        <v>32</v>
      </c>
      <c r="BO14" s="84">
        <v>3.2955715756951595E-2</v>
      </c>
      <c r="BP14" s="38">
        <v>125</v>
      </c>
      <c r="BQ14" s="84">
        <v>0.12873326467559218</v>
      </c>
      <c r="BR14" s="38">
        <v>74</v>
      </c>
      <c r="BS14" s="84">
        <v>7.6210092687950565E-2</v>
      </c>
      <c r="BU14" s="184"/>
      <c r="BV14" s="5" t="s">
        <v>156</v>
      </c>
      <c r="BW14" s="36">
        <f t="shared" si="19"/>
        <v>0.74206755373592626</v>
      </c>
      <c r="BX14" s="36">
        <f t="shared" si="157"/>
        <v>0.7621009268795057</v>
      </c>
      <c r="BY14" s="137">
        <v>8</v>
      </c>
      <c r="BZ14" s="141" t="s">
        <v>51</v>
      </c>
      <c r="CA14" s="36">
        <f t="shared" si="153"/>
        <v>2.5008974512384829E-2</v>
      </c>
      <c r="CB14" s="36">
        <f t="shared" si="20"/>
        <v>2.3781676413255362E-2</v>
      </c>
      <c r="CC14" s="36">
        <f t="shared" si="21"/>
        <v>0.12109608711260021</v>
      </c>
      <c r="CD14" s="36">
        <f t="shared" si="22"/>
        <v>0.12176738141650423</v>
      </c>
      <c r="CE14" s="36">
        <f t="shared" si="23"/>
        <v>3.4821108053129116E-2</v>
      </c>
      <c r="CF14" s="36">
        <f t="shared" si="24"/>
        <v>3.7037037037037035E-2</v>
      </c>
      <c r="CG14" s="36">
        <f t="shared" si="154"/>
        <v>0.81907383032188585</v>
      </c>
      <c r="CH14" s="36">
        <f t="shared" si="25"/>
        <v>0.81741390513320333</v>
      </c>
      <c r="CI14" s="36">
        <f t="shared" si="155"/>
        <v>2.5200876552227903E-2</v>
      </c>
      <c r="CJ14" s="36">
        <f t="shared" si="26"/>
        <v>2.3947470065662418E-2</v>
      </c>
      <c r="CK14" s="36">
        <f t="shared" si="27"/>
        <v>0.12527392257121986</v>
      </c>
      <c r="CL14" s="36">
        <f t="shared" si="28"/>
        <v>0.12070297412128235</v>
      </c>
      <c r="CM14" s="36">
        <f t="shared" si="29"/>
        <v>3.4696859021183343E-2</v>
      </c>
      <c r="CN14" s="36">
        <f t="shared" si="30"/>
        <v>3.495558130552337E-2</v>
      </c>
      <c r="CO14" s="36">
        <f t="shared" si="31"/>
        <v>0.8148283418553689</v>
      </c>
      <c r="CP14" s="36">
        <f t="shared" si="32"/>
        <v>0.82039397450753182</v>
      </c>
      <c r="CQ14" s="36">
        <f t="shared" si="33"/>
        <v>3.0069390902081727E-2</v>
      </c>
      <c r="CR14" s="36">
        <f t="shared" si="34"/>
        <v>2.413515687851971E-2</v>
      </c>
      <c r="CS14" s="36">
        <f t="shared" si="35"/>
        <v>0.15574402467232074</v>
      </c>
      <c r="CT14" s="36">
        <f t="shared" si="36"/>
        <v>0.12228479485116653</v>
      </c>
      <c r="CU14" s="36">
        <f t="shared" si="37"/>
        <v>3.2382420971472627E-2</v>
      </c>
      <c r="CV14" s="36">
        <f t="shared" si="38"/>
        <v>4.6661303298471443E-2</v>
      </c>
      <c r="CW14" s="36">
        <f t="shared" si="39"/>
        <v>0.78180416345412496</v>
      </c>
      <c r="CX14" s="36">
        <f t="shared" si="40"/>
        <v>0.80691874497184235</v>
      </c>
      <c r="CY14" s="36">
        <f t="shared" si="41"/>
        <v>3.0046948356807511E-2</v>
      </c>
      <c r="CZ14" s="36">
        <f t="shared" si="42"/>
        <v>2.5423728813559324E-2</v>
      </c>
      <c r="DA14" s="36">
        <f t="shared" si="43"/>
        <v>0.11267605633802817</v>
      </c>
      <c r="DB14" s="36">
        <f t="shared" si="44"/>
        <v>0.14971751412429379</v>
      </c>
      <c r="DC14" s="36">
        <f t="shared" si="45"/>
        <v>5.4460093896713614E-2</v>
      </c>
      <c r="DD14" s="36">
        <f t="shared" si="46"/>
        <v>4.2372881355932202E-2</v>
      </c>
      <c r="DE14" s="36">
        <f t="shared" si="47"/>
        <v>0.80281690140845074</v>
      </c>
      <c r="DF14" s="36">
        <f t="shared" si="48"/>
        <v>0.78248587570621464</v>
      </c>
      <c r="DH14" s="141" t="s">
        <v>7</v>
      </c>
      <c r="DI14" s="36">
        <f t="shared" si="0"/>
        <v>6.0783091010535299E-2</v>
      </c>
      <c r="DJ14" s="36">
        <f t="shared" si="1"/>
        <v>5.9148319414728416E-2</v>
      </c>
      <c r="DK14" s="192">
        <f t="shared" si="156"/>
        <v>0.20000000000000018</v>
      </c>
      <c r="DL14" s="36">
        <f t="shared" si="2"/>
        <v>0.25333945977879158</v>
      </c>
      <c r="DM14" s="36">
        <f t="shared" si="3"/>
        <v>0.24553109255297123</v>
      </c>
      <c r="DN14" s="192">
        <f t="shared" si="49"/>
        <v>0.70000000000000062</v>
      </c>
      <c r="DO14" s="36">
        <f t="shared" si="4"/>
        <v>5.4383143522924941E-2</v>
      </c>
      <c r="DP14" s="36">
        <f t="shared" si="5"/>
        <v>5.4989992408033678E-2</v>
      </c>
      <c r="DQ14" s="192">
        <f t="shared" si="50"/>
        <v>-0.10000000000000009</v>
      </c>
      <c r="DR14" s="36">
        <f t="shared" si="6"/>
        <v>0.63149430568774823</v>
      </c>
      <c r="DS14" s="36">
        <f t="shared" si="7"/>
        <v>0.64033059562426664</v>
      </c>
      <c r="DT14" s="192">
        <f t="shared" si="51"/>
        <v>-0.9000000000000008</v>
      </c>
      <c r="DU14" s="36">
        <f t="shared" si="8"/>
        <v>5.5427777075698216E-2</v>
      </c>
      <c r="DV14" s="36">
        <f t="shared" si="52"/>
        <v>5.4188767758616092E-2</v>
      </c>
      <c r="DW14" s="192">
        <f t="shared" si="53"/>
        <v>0.10000000000000009</v>
      </c>
      <c r="DX14" s="36">
        <f t="shared" si="54"/>
        <v>0.24357386579047138</v>
      </c>
      <c r="DY14" s="36">
        <f t="shared" si="55"/>
        <v>0.23258789348828532</v>
      </c>
      <c r="DZ14" s="192">
        <f t="shared" si="56"/>
        <v>1.0999999999999983</v>
      </c>
      <c r="EA14" s="36">
        <f t="shared" si="57"/>
        <v>5.4492607102236829E-2</v>
      </c>
      <c r="EB14" s="36">
        <f t="shared" si="58"/>
        <v>5.4002185675826958E-2</v>
      </c>
      <c r="EC14" s="192">
        <f t="shared" si="59"/>
        <v>0</v>
      </c>
      <c r="ED14" s="36">
        <f t="shared" si="60"/>
        <v>0.64650575003159361</v>
      </c>
      <c r="EE14" s="36">
        <f t="shared" si="61"/>
        <v>0.65922115307727158</v>
      </c>
      <c r="EF14" s="192">
        <f t="shared" si="62"/>
        <v>-1.2000000000000011</v>
      </c>
      <c r="EG14" s="36">
        <f t="shared" si="63"/>
        <v>7.4897333941724792E-2</v>
      </c>
      <c r="EH14" s="36">
        <f t="shared" si="64"/>
        <v>7.1291960693794107E-2</v>
      </c>
      <c r="EI14" s="192">
        <f t="shared" si="65"/>
        <v>0.40000000000000036</v>
      </c>
      <c r="EJ14" s="36">
        <f t="shared" si="66"/>
        <v>0.29717749820741801</v>
      </c>
      <c r="EK14" s="36">
        <f t="shared" si="67"/>
        <v>0.28483809272571392</v>
      </c>
      <c r="EL14" s="192">
        <f t="shared" si="68"/>
        <v>1.2000000000000011</v>
      </c>
      <c r="EM14" s="36">
        <f t="shared" si="69"/>
        <v>5.4885600677921906E-2</v>
      </c>
      <c r="EN14" s="36">
        <f t="shared" si="70"/>
        <v>5.8431708764756313E-2</v>
      </c>
      <c r="EO14" s="192">
        <f t="shared" si="71"/>
        <v>-0.30000000000000027</v>
      </c>
      <c r="EP14" s="36">
        <f t="shared" si="72"/>
        <v>0.57303956717293525</v>
      </c>
      <c r="EQ14" s="36">
        <f t="shared" si="73"/>
        <v>0.58543823781573567</v>
      </c>
      <c r="ER14" s="192">
        <f t="shared" si="74"/>
        <v>-1.2000000000000011</v>
      </c>
      <c r="ES14" s="36">
        <f t="shared" si="75"/>
        <v>7.4639347689734473E-2</v>
      </c>
      <c r="ET14" s="36">
        <f t="shared" si="76"/>
        <v>6.7100977198697065E-2</v>
      </c>
      <c r="EU14" s="192">
        <f t="shared" si="77"/>
        <v>0.79999999999999938</v>
      </c>
      <c r="EV14" s="36">
        <f t="shared" si="78"/>
        <v>0.25507003972402259</v>
      </c>
      <c r="EW14" s="36">
        <f t="shared" si="79"/>
        <v>0.25038002171552659</v>
      </c>
      <c r="EX14" s="192">
        <f t="shared" si="80"/>
        <v>0.50000000000000044</v>
      </c>
      <c r="EY14" s="36">
        <f t="shared" si="81"/>
        <v>6.2513067112690779E-2</v>
      </c>
      <c r="EZ14" s="36">
        <f t="shared" si="82"/>
        <v>5.6243213897937024E-2</v>
      </c>
      <c r="FA14" s="192">
        <f t="shared" si="83"/>
        <v>0.7</v>
      </c>
      <c r="FB14" s="36">
        <f t="shared" si="84"/>
        <v>0.60777754547355212</v>
      </c>
      <c r="FC14" s="36">
        <f t="shared" si="85"/>
        <v>0.62627578718783927</v>
      </c>
      <c r="FD14" s="192">
        <f t="shared" si="86"/>
        <v>-1.8000000000000016</v>
      </c>
      <c r="FF14" s="36">
        <f t="shared" si="87"/>
        <v>5.246330782200663E-2</v>
      </c>
      <c r="FG14" s="36">
        <f t="shared" si="9"/>
        <v>4.8041085134680403E-2</v>
      </c>
      <c r="FH14" s="192">
        <f t="shared" si="88"/>
        <v>0.39999999999999969</v>
      </c>
      <c r="FI14" s="36">
        <f t="shared" si="10"/>
        <v>0.16981717092085957</v>
      </c>
      <c r="FJ14" s="36">
        <f t="shared" si="11"/>
        <v>0.16533561940166969</v>
      </c>
      <c r="FK14" s="192">
        <f t="shared" si="89"/>
        <v>0.50000000000000044</v>
      </c>
      <c r="FL14" s="36">
        <f t="shared" si="12"/>
        <v>7.0421823311744888E-2</v>
      </c>
      <c r="FM14" s="36">
        <f t="shared" si="13"/>
        <v>7.246863332638967E-2</v>
      </c>
      <c r="FN14" s="192">
        <f t="shared" si="90"/>
        <v>-0.19999999999999879</v>
      </c>
      <c r="FO14" s="36">
        <f t="shared" si="14"/>
        <v>0.70729769794538888</v>
      </c>
      <c r="FP14" s="36">
        <f t="shared" si="91"/>
        <v>0.7141546621372602</v>
      </c>
      <c r="FQ14" s="192">
        <f t="shared" si="92"/>
        <v>-0.70000000000000062</v>
      </c>
      <c r="FR14" s="36">
        <f t="shared" si="93"/>
        <v>4.9503759206355462E-2</v>
      </c>
      <c r="FS14" s="36">
        <f t="shared" si="94"/>
        <v>4.4200488210520666E-2</v>
      </c>
      <c r="FT14" s="192">
        <f t="shared" si="95"/>
        <v>0.60000000000000053</v>
      </c>
      <c r="FU14" s="36">
        <f t="shared" si="96"/>
        <v>0.16607589114113555</v>
      </c>
      <c r="FV14" s="36">
        <f t="shared" si="97"/>
        <v>0.15825934172053971</v>
      </c>
      <c r="FW14" s="192">
        <f t="shared" si="98"/>
        <v>0.80000000000000071</v>
      </c>
      <c r="FX14" s="36">
        <f t="shared" si="99"/>
        <v>7.0594924618888555E-2</v>
      </c>
      <c r="FY14" s="36">
        <f t="shared" si="100"/>
        <v>7.1056537639600487E-2</v>
      </c>
      <c r="FZ14" s="192">
        <f t="shared" si="101"/>
        <v>0</v>
      </c>
      <c r="GA14" s="36">
        <f t="shared" si="102"/>
        <v>0.71382542503362045</v>
      </c>
      <c r="GB14" s="36">
        <f t="shared" si="103"/>
        <v>0.72648363242933911</v>
      </c>
      <c r="GC14" s="192">
        <f t="shared" si="104"/>
        <v>-1.2000000000000011</v>
      </c>
      <c r="GD14" s="36">
        <f t="shared" si="105"/>
        <v>7.1407282300928909E-2</v>
      </c>
      <c r="GE14" s="36">
        <f t="shared" si="106"/>
        <v>6.5170575468318684E-2</v>
      </c>
      <c r="GF14" s="192">
        <f t="shared" si="107"/>
        <v>0.5999999999999992</v>
      </c>
      <c r="GG14" s="36">
        <f t="shared" si="108"/>
        <v>0.21158909145099597</v>
      </c>
      <c r="GH14" s="36">
        <f t="shared" si="109"/>
        <v>0.20222517226120487</v>
      </c>
      <c r="GI14" s="192">
        <f t="shared" si="110"/>
        <v>0.99999999999999811</v>
      </c>
      <c r="GJ14" s="36">
        <f t="shared" si="111"/>
        <v>7.841968440050999E-2</v>
      </c>
      <c r="GK14" s="36">
        <f t="shared" si="112"/>
        <v>8.0034557599511141E-2</v>
      </c>
      <c r="GL14" s="192">
        <f t="shared" si="113"/>
        <v>-0.20000000000000018</v>
      </c>
      <c r="GM14" s="36">
        <f t="shared" si="114"/>
        <v>0.63858394184756506</v>
      </c>
      <c r="GN14" s="36">
        <f t="shared" si="115"/>
        <v>0.65256969467096526</v>
      </c>
      <c r="GO14" s="192">
        <f t="shared" si="116"/>
        <v>-1.4000000000000012</v>
      </c>
      <c r="GP14" s="36">
        <f t="shared" si="117"/>
        <v>5.8989431490645373E-2</v>
      </c>
      <c r="GQ14" s="36">
        <f t="shared" si="118"/>
        <v>5.1786853860880666E-2</v>
      </c>
      <c r="GR14" s="192">
        <f t="shared" si="119"/>
        <v>0.7</v>
      </c>
      <c r="GS14" s="36">
        <f t="shared" si="120"/>
        <v>0.18026385115241175</v>
      </c>
      <c r="GT14" s="36">
        <f t="shared" si="121"/>
        <v>0.17318655605190386</v>
      </c>
      <c r="GU14" s="192">
        <f t="shared" si="122"/>
        <v>0.70000000000000062</v>
      </c>
      <c r="GV14" s="36">
        <f t="shared" si="123"/>
        <v>7.9888839530150732E-2</v>
      </c>
      <c r="GW14" s="36">
        <f t="shared" si="124"/>
        <v>7.9982982344182094E-2</v>
      </c>
      <c r="GX14" s="192">
        <f t="shared" si="125"/>
        <v>0</v>
      </c>
      <c r="GY14" s="36">
        <f t="shared" si="126"/>
        <v>0.68085787782679219</v>
      </c>
      <c r="GZ14" s="36">
        <f t="shared" si="127"/>
        <v>0.69504360774303342</v>
      </c>
      <c r="HA14" s="192">
        <f t="shared" si="128"/>
        <v>-1.3999999999999901</v>
      </c>
      <c r="HB14" s="140">
        <v>0</v>
      </c>
    </row>
    <row r="15" spans="2:262" s="12" customFormat="1" ht="14.25" customHeight="1">
      <c r="B15" s="264"/>
      <c r="C15" s="273"/>
      <c r="D15" s="135" t="s">
        <v>200</v>
      </c>
      <c r="E15" s="160">
        <v>1</v>
      </c>
      <c r="F15" s="161">
        <v>0</v>
      </c>
      <c r="G15" s="61">
        <f>IFERROR(F15/E15,"-")</f>
        <v>0</v>
      </c>
      <c r="H15" s="62">
        <v>0</v>
      </c>
      <c r="I15" s="61">
        <f>IFERROR(H15/E15,"-")</f>
        <v>0</v>
      </c>
      <c r="J15" s="62">
        <v>0</v>
      </c>
      <c r="K15" s="61">
        <f>IFERROR(J15/E15,"-")</f>
        <v>0</v>
      </c>
      <c r="L15" s="160">
        <v>4</v>
      </c>
      <c r="M15" s="161">
        <v>0</v>
      </c>
      <c r="N15" s="61">
        <f>IFERROR(M15/L15,"-")</f>
        <v>0</v>
      </c>
      <c r="O15" s="62">
        <v>0</v>
      </c>
      <c r="P15" s="61">
        <f>IFERROR(O15/L15,"-")</f>
        <v>0</v>
      </c>
      <c r="Q15" s="62">
        <v>0</v>
      </c>
      <c r="R15" s="61">
        <f>IFERROR(Q15/L15,"-")</f>
        <v>0</v>
      </c>
      <c r="S15" s="160">
        <v>50</v>
      </c>
      <c r="T15" s="161">
        <v>2</v>
      </c>
      <c r="U15" s="61">
        <f>IFERROR(T15/S15,"-")</f>
        <v>0.04</v>
      </c>
      <c r="V15" s="62">
        <v>3</v>
      </c>
      <c r="W15" s="61">
        <f>IFERROR(V15/S15,"-")</f>
        <v>0.06</v>
      </c>
      <c r="X15" s="62">
        <v>1</v>
      </c>
      <c r="Y15" s="61">
        <f>IFERROR(X15/S15,"-")</f>
        <v>0.02</v>
      </c>
      <c r="Z15" s="160">
        <v>91</v>
      </c>
      <c r="AA15" s="161">
        <v>0</v>
      </c>
      <c r="AB15" s="61">
        <f>IFERROR(AA15/Z15,"-")</f>
        <v>0</v>
      </c>
      <c r="AC15" s="62">
        <v>2</v>
      </c>
      <c r="AD15" s="61">
        <f>IFERROR(AC15/Z15,"-")</f>
        <v>2.197802197802198E-2</v>
      </c>
      <c r="AE15" s="62">
        <v>0</v>
      </c>
      <c r="AF15" s="61">
        <f>IFERROR(AE15/Z15,"-")</f>
        <v>0</v>
      </c>
      <c r="AG15" s="160">
        <v>161</v>
      </c>
      <c r="AH15" s="161">
        <v>0</v>
      </c>
      <c r="AI15" s="61">
        <f>IFERROR(AH15/AG15,"-")</f>
        <v>0</v>
      </c>
      <c r="AJ15" s="62">
        <v>0</v>
      </c>
      <c r="AK15" s="61">
        <f>IFERROR(AJ15/AG15,"-")</f>
        <v>0</v>
      </c>
      <c r="AL15" s="62">
        <v>1</v>
      </c>
      <c r="AM15" s="61">
        <f>IFERROR(AL15/AG15,"-")</f>
        <v>6.2111801242236021E-3</v>
      </c>
      <c r="AN15" s="160">
        <v>189</v>
      </c>
      <c r="AO15" s="161">
        <v>0</v>
      </c>
      <c r="AP15" s="61">
        <f>IFERROR(AO15/AN15,"-")</f>
        <v>0</v>
      </c>
      <c r="AQ15" s="62">
        <v>1</v>
      </c>
      <c r="AR15" s="61">
        <f>IFERROR(AQ15/AN15,"-")</f>
        <v>5.2910052910052907E-3</v>
      </c>
      <c r="AS15" s="62">
        <v>0</v>
      </c>
      <c r="AT15" s="61">
        <f>IFERROR(AS15/AN15,"-")</f>
        <v>0</v>
      </c>
      <c r="AU15" s="160">
        <v>176</v>
      </c>
      <c r="AV15" s="161">
        <v>0</v>
      </c>
      <c r="AW15" s="61">
        <f>IFERROR(AV15/AU15,"-")</f>
        <v>0</v>
      </c>
      <c r="AX15" s="62">
        <v>0</v>
      </c>
      <c r="AY15" s="61">
        <f>IFERROR(AX15/AU15,"-")</f>
        <v>0</v>
      </c>
      <c r="AZ15" s="62">
        <v>0</v>
      </c>
      <c r="BA15" s="61">
        <f>IFERROR(AZ15/AU15,"-")</f>
        <v>0</v>
      </c>
      <c r="BB15" s="160">
        <f t="shared" si="15"/>
        <v>672</v>
      </c>
      <c r="BC15" s="63">
        <f t="shared" si="16"/>
        <v>2</v>
      </c>
      <c r="BD15" s="61">
        <f>IFERROR(BC15/BB15,"-")</f>
        <v>2.976190476190476E-3</v>
      </c>
      <c r="BE15" s="63">
        <f t="shared" si="17"/>
        <v>6</v>
      </c>
      <c r="BF15" s="61">
        <f>IFERROR(BE15/BB15,"-")</f>
        <v>8.9285714285714281E-3</v>
      </c>
      <c r="BG15" s="63">
        <f t="shared" si="18"/>
        <v>2</v>
      </c>
      <c r="BH15" s="61">
        <f>IFERROR(BG15/BB15,"-")</f>
        <v>2.976190476190476E-3</v>
      </c>
      <c r="BJ15" s="264"/>
      <c r="BK15" s="273"/>
      <c r="BL15" s="208" t="s">
        <v>199</v>
      </c>
      <c r="BM15" s="38">
        <v>273</v>
      </c>
      <c r="BN15" s="38">
        <v>1</v>
      </c>
      <c r="BO15" s="84">
        <v>3.663003663003663E-3</v>
      </c>
      <c r="BP15" s="38">
        <v>7</v>
      </c>
      <c r="BQ15" s="84">
        <v>2.564102564102564E-2</v>
      </c>
      <c r="BR15" s="38">
        <v>4</v>
      </c>
      <c r="BS15" s="84">
        <v>1.4652014652014652E-2</v>
      </c>
      <c r="BU15" s="184"/>
      <c r="BV15" s="188" t="s">
        <v>199</v>
      </c>
      <c r="BW15" s="36">
        <f t="shared" si="19"/>
        <v>0.98511904761904767</v>
      </c>
      <c r="BX15" s="36">
        <f t="shared" si="157"/>
        <v>0.95604395604395609</v>
      </c>
      <c r="BY15" s="137">
        <v>9</v>
      </c>
      <c r="BZ15" s="141" t="s">
        <v>104</v>
      </c>
      <c r="CA15" s="36">
        <f t="shared" si="153"/>
        <v>2.9450632433452899E-2</v>
      </c>
      <c r="CB15" s="36">
        <f t="shared" si="20"/>
        <v>2.2922636103151862E-2</v>
      </c>
      <c r="CC15" s="36">
        <f t="shared" si="21"/>
        <v>9.1183688880498395E-2</v>
      </c>
      <c r="CD15" s="36">
        <f t="shared" si="22"/>
        <v>8.4322554236594349E-2</v>
      </c>
      <c r="CE15" s="36">
        <f t="shared" si="23"/>
        <v>7.4004153294317532E-2</v>
      </c>
      <c r="CF15" s="36">
        <f t="shared" si="24"/>
        <v>8.2071223905034796E-2</v>
      </c>
      <c r="CG15" s="36">
        <f t="shared" si="154"/>
        <v>0.80536152539173111</v>
      </c>
      <c r="CH15" s="36">
        <f t="shared" si="25"/>
        <v>0.81068358575521904</v>
      </c>
      <c r="CI15" s="36">
        <f t="shared" si="155"/>
        <v>3.0765115034777957E-2</v>
      </c>
      <c r="CJ15" s="36">
        <f t="shared" si="26"/>
        <v>2.1552915169936446E-2</v>
      </c>
      <c r="CK15" s="36">
        <f t="shared" si="27"/>
        <v>9.5505617977528087E-2</v>
      </c>
      <c r="CL15" s="36">
        <f t="shared" si="28"/>
        <v>8.372478585244543E-2</v>
      </c>
      <c r="CM15" s="36">
        <f t="shared" si="29"/>
        <v>7.4371321562332796E-2</v>
      </c>
      <c r="CN15" s="36">
        <f t="shared" si="30"/>
        <v>7.7093119646311131E-2</v>
      </c>
      <c r="CO15" s="36">
        <f t="shared" si="31"/>
        <v>0.7993579454253612</v>
      </c>
      <c r="CP15" s="36">
        <f t="shared" si="32"/>
        <v>0.81762917933130697</v>
      </c>
      <c r="CQ15" s="36">
        <f t="shared" si="33"/>
        <v>3.7216828478964403E-2</v>
      </c>
      <c r="CR15" s="36">
        <f t="shared" si="34"/>
        <v>3.1088082901554404E-2</v>
      </c>
      <c r="CS15" s="36">
        <f t="shared" si="35"/>
        <v>0.12621359223300971</v>
      </c>
      <c r="CT15" s="36">
        <f t="shared" si="36"/>
        <v>0.10189982728842832</v>
      </c>
      <c r="CU15" s="36">
        <f t="shared" si="37"/>
        <v>0.10517799352750809</v>
      </c>
      <c r="CV15" s="36">
        <f t="shared" si="38"/>
        <v>0.13471502590673576</v>
      </c>
      <c r="CW15" s="36">
        <f t="shared" si="39"/>
        <v>0.73139158576051777</v>
      </c>
      <c r="CX15" s="36">
        <f t="shared" si="40"/>
        <v>0.73229706390328153</v>
      </c>
      <c r="CY15" s="36">
        <f t="shared" si="41"/>
        <v>3.5123966942148761E-2</v>
      </c>
      <c r="CZ15" s="36">
        <f t="shared" si="42"/>
        <v>3.1809145129224649E-2</v>
      </c>
      <c r="DA15" s="36">
        <f t="shared" si="43"/>
        <v>9.2975206611570244E-2</v>
      </c>
      <c r="DB15" s="36">
        <f t="shared" si="44"/>
        <v>9.3439363817097415E-2</v>
      </c>
      <c r="DC15" s="36">
        <f t="shared" si="45"/>
        <v>9.9173553719008267E-2</v>
      </c>
      <c r="DD15" s="36">
        <f t="shared" si="46"/>
        <v>7.9522862823061632E-2</v>
      </c>
      <c r="DE15" s="36">
        <f t="shared" si="47"/>
        <v>0.77272727272727271</v>
      </c>
      <c r="DF15" s="36">
        <f t="shared" si="48"/>
        <v>0.79522862823061635</v>
      </c>
      <c r="DH15" s="141" t="s">
        <v>40</v>
      </c>
      <c r="DI15" s="36">
        <f t="shared" si="0"/>
        <v>4.3154761904761904E-2</v>
      </c>
      <c r="DJ15" s="36">
        <f t="shared" si="1"/>
        <v>4.7575782605104484E-2</v>
      </c>
      <c r="DK15" s="192">
        <f t="shared" si="156"/>
        <v>-0.50000000000000044</v>
      </c>
      <c r="DL15" s="36">
        <f t="shared" si="2"/>
        <v>0.15969611528822056</v>
      </c>
      <c r="DM15" s="36">
        <f t="shared" si="3"/>
        <v>0.14735277112414305</v>
      </c>
      <c r="DN15" s="192">
        <f t="shared" si="49"/>
        <v>1.3000000000000012</v>
      </c>
      <c r="DO15" s="36">
        <f t="shared" si="4"/>
        <v>8.0278822055137838E-2</v>
      </c>
      <c r="DP15" s="36">
        <f t="shared" si="5"/>
        <v>9.1930288262988352E-2</v>
      </c>
      <c r="DQ15" s="192">
        <f t="shared" si="50"/>
        <v>-1.1999999999999997</v>
      </c>
      <c r="DR15" s="36">
        <f t="shared" si="6"/>
        <v>0.71687030075187974</v>
      </c>
      <c r="DS15" s="36">
        <f t="shared" si="7"/>
        <v>0.71314115800776412</v>
      </c>
      <c r="DT15" s="192">
        <f t="shared" si="51"/>
        <v>0.40000000000000036</v>
      </c>
      <c r="DU15" s="36">
        <f t="shared" si="8"/>
        <v>4.229065597975111E-2</v>
      </c>
      <c r="DV15" s="36">
        <f t="shared" si="52"/>
        <v>4.5684164287283113E-2</v>
      </c>
      <c r="DW15" s="192">
        <f t="shared" si="53"/>
        <v>-0.39999999999999969</v>
      </c>
      <c r="DX15" s="36">
        <f t="shared" si="54"/>
        <v>0.15914364058215566</v>
      </c>
      <c r="DY15" s="36">
        <f t="shared" si="55"/>
        <v>0.14144520096639579</v>
      </c>
      <c r="DZ15" s="192">
        <f t="shared" si="56"/>
        <v>1.8000000000000016</v>
      </c>
      <c r="EA15" s="36">
        <f t="shared" si="57"/>
        <v>7.8780847922379243E-2</v>
      </c>
      <c r="EB15" s="36">
        <f t="shared" si="58"/>
        <v>8.9062156819679328E-2</v>
      </c>
      <c r="EC15" s="192">
        <f t="shared" si="59"/>
        <v>-0.99999999999999956</v>
      </c>
      <c r="ED15" s="36">
        <f t="shared" si="60"/>
        <v>0.71978485551571403</v>
      </c>
      <c r="EE15" s="36">
        <f t="shared" si="61"/>
        <v>0.72380847792664182</v>
      </c>
      <c r="EF15" s="192">
        <f t="shared" si="62"/>
        <v>-0.40000000000000036</v>
      </c>
      <c r="EG15" s="36">
        <f t="shared" si="63"/>
        <v>5.1065719360568383E-2</v>
      </c>
      <c r="EH15" s="36">
        <f t="shared" si="64"/>
        <v>6.258628624022089E-2</v>
      </c>
      <c r="EI15" s="192">
        <f t="shared" si="65"/>
        <v>-1.2000000000000004</v>
      </c>
      <c r="EJ15" s="36">
        <f t="shared" si="66"/>
        <v>0.19049733570159857</v>
      </c>
      <c r="EK15" s="36">
        <f t="shared" si="67"/>
        <v>0.18085595950299124</v>
      </c>
      <c r="EL15" s="192">
        <f t="shared" si="68"/>
        <v>0.9000000000000008</v>
      </c>
      <c r="EM15" s="36">
        <f t="shared" si="69"/>
        <v>9.1474245115452935E-2</v>
      </c>
      <c r="EN15" s="36">
        <f t="shared" si="70"/>
        <v>9.9861942015646576E-2</v>
      </c>
      <c r="EO15" s="192">
        <f t="shared" si="71"/>
        <v>-0.9000000000000008</v>
      </c>
      <c r="EP15" s="36">
        <f t="shared" si="72"/>
        <v>0.6669626998223801</v>
      </c>
      <c r="EQ15" s="36">
        <f t="shared" si="73"/>
        <v>0.65669581224114126</v>
      </c>
      <c r="ER15" s="192">
        <f t="shared" si="74"/>
        <v>1.0000000000000009</v>
      </c>
      <c r="ES15" s="36">
        <f t="shared" si="75"/>
        <v>5.1829268292682924E-2</v>
      </c>
      <c r="ET15" s="36">
        <f t="shared" si="76"/>
        <v>3.5825545171339561E-2</v>
      </c>
      <c r="EU15" s="192">
        <f t="shared" si="77"/>
        <v>1.6</v>
      </c>
      <c r="EV15" s="36">
        <f t="shared" si="78"/>
        <v>0.14634146341463414</v>
      </c>
      <c r="EW15" s="36">
        <f t="shared" si="79"/>
        <v>0.15264797507788161</v>
      </c>
      <c r="EX15" s="192">
        <f t="shared" si="80"/>
        <v>-0.70000000000000062</v>
      </c>
      <c r="EY15" s="36">
        <f t="shared" si="81"/>
        <v>0.10518292682926829</v>
      </c>
      <c r="EZ15" s="36">
        <f t="shared" si="82"/>
        <v>0.12616822429906541</v>
      </c>
      <c r="FA15" s="192">
        <f t="shared" si="83"/>
        <v>-2.1000000000000005</v>
      </c>
      <c r="FB15" s="36">
        <f t="shared" si="84"/>
        <v>0.69664634146341464</v>
      </c>
      <c r="FC15" s="36">
        <f t="shared" si="85"/>
        <v>0.68535825545171336</v>
      </c>
      <c r="FD15" s="192">
        <f t="shared" si="86"/>
        <v>1.19999999999999</v>
      </c>
      <c r="FF15" s="36">
        <f t="shared" si="87"/>
        <v>5.246330782200663E-2</v>
      </c>
      <c r="FG15" s="36">
        <f t="shared" si="9"/>
        <v>4.8041085134680403E-2</v>
      </c>
      <c r="FH15" s="192">
        <f t="shared" si="88"/>
        <v>0.39999999999999969</v>
      </c>
      <c r="FI15" s="36">
        <f t="shared" si="10"/>
        <v>0.16981717092085957</v>
      </c>
      <c r="FJ15" s="36">
        <f t="shared" si="11"/>
        <v>0.16533561940166969</v>
      </c>
      <c r="FK15" s="192">
        <f t="shared" si="89"/>
        <v>0.50000000000000044</v>
      </c>
      <c r="FL15" s="36">
        <f t="shared" si="12"/>
        <v>7.0421823311744888E-2</v>
      </c>
      <c r="FM15" s="36">
        <f t="shared" si="13"/>
        <v>7.246863332638967E-2</v>
      </c>
      <c r="FN15" s="192">
        <f t="shared" si="90"/>
        <v>-0.19999999999999879</v>
      </c>
      <c r="FO15" s="36">
        <f t="shared" si="14"/>
        <v>0.70729769794538888</v>
      </c>
      <c r="FP15" s="36">
        <f t="shared" si="91"/>
        <v>0.7141546621372602</v>
      </c>
      <c r="FQ15" s="192">
        <f t="shared" si="92"/>
        <v>-0.70000000000000062</v>
      </c>
      <c r="FR15" s="36">
        <f t="shared" si="93"/>
        <v>4.9503759206355462E-2</v>
      </c>
      <c r="FS15" s="36">
        <f t="shared" si="94"/>
        <v>4.4200488210520666E-2</v>
      </c>
      <c r="FT15" s="192">
        <f t="shared" si="95"/>
        <v>0.60000000000000053</v>
      </c>
      <c r="FU15" s="36">
        <f t="shared" si="96"/>
        <v>0.16607589114113555</v>
      </c>
      <c r="FV15" s="36">
        <f t="shared" si="97"/>
        <v>0.15825934172053971</v>
      </c>
      <c r="FW15" s="192">
        <f t="shared" si="98"/>
        <v>0.80000000000000071</v>
      </c>
      <c r="FX15" s="36">
        <f t="shared" si="99"/>
        <v>7.0594924618888555E-2</v>
      </c>
      <c r="FY15" s="36">
        <f t="shared" si="100"/>
        <v>7.1056537639600487E-2</v>
      </c>
      <c r="FZ15" s="192">
        <f t="shared" si="101"/>
        <v>0</v>
      </c>
      <c r="GA15" s="36">
        <f t="shared" si="102"/>
        <v>0.71382542503362045</v>
      </c>
      <c r="GB15" s="36">
        <f t="shared" si="103"/>
        <v>0.72648363242933911</v>
      </c>
      <c r="GC15" s="192">
        <f t="shared" si="104"/>
        <v>-1.2000000000000011</v>
      </c>
      <c r="GD15" s="36">
        <f t="shared" si="105"/>
        <v>7.1407282300928909E-2</v>
      </c>
      <c r="GE15" s="36">
        <f t="shared" si="106"/>
        <v>6.5170575468318684E-2</v>
      </c>
      <c r="GF15" s="192">
        <f t="shared" si="107"/>
        <v>0.5999999999999992</v>
      </c>
      <c r="GG15" s="36">
        <f t="shared" si="108"/>
        <v>0.21158909145099597</v>
      </c>
      <c r="GH15" s="36">
        <f t="shared" si="109"/>
        <v>0.20222517226120487</v>
      </c>
      <c r="GI15" s="192">
        <f t="shared" si="110"/>
        <v>0.99999999999999811</v>
      </c>
      <c r="GJ15" s="36">
        <f t="shared" si="111"/>
        <v>7.841968440050999E-2</v>
      </c>
      <c r="GK15" s="36">
        <f t="shared" si="112"/>
        <v>8.0034557599511141E-2</v>
      </c>
      <c r="GL15" s="192">
        <f t="shared" si="113"/>
        <v>-0.20000000000000018</v>
      </c>
      <c r="GM15" s="36">
        <f t="shared" si="114"/>
        <v>0.63858394184756506</v>
      </c>
      <c r="GN15" s="36">
        <f t="shared" si="115"/>
        <v>0.65256969467096526</v>
      </c>
      <c r="GO15" s="192">
        <f t="shared" si="116"/>
        <v>-1.4000000000000012</v>
      </c>
      <c r="GP15" s="36">
        <f t="shared" si="117"/>
        <v>5.8989431490645373E-2</v>
      </c>
      <c r="GQ15" s="36">
        <f t="shared" si="118"/>
        <v>5.1786853860880666E-2</v>
      </c>
      <c r="GR15" s="192">
        <f t="shared" si="119"/>
        <v>0.7</v>
      </c>
      <c r="GS15" s="36">
        <f t="shared" si="120"/>
        <v>0.18026385115241175</v>
      </c>
      <c r="GT15" s="36">
        <f t="shared" si="121"/>
        <v>0.17318655605190386</v>
      </c>
      <c r="GU15" s="192">
        <f t="shared" si="122"/>
        <v>0.70000000000000062</v>
      </c>
      <c r="GV15" s="36">
        <f t="shared" si="123"/>
        <v>7.9888839530150732E-2</v>
      </c>
      <c r="GW15" s="36">
        <f t="shared" si="124"/>
        <v>7.9982982344182094E-2</v>
      </c>
      <c r="GX15" s="192">
        <f t="shared" si="125"/>
        <v>0</v>
      </c>
      <c r="GY15" s="36">
        <f t="shared" si="126"/>
        <v>0.68085787782679219</v>
      </c>
      <c r="GZ15" s="36">
        <f t="shared" si="127"/>
        <v>0.69504360774303342</v>
      </c>
      <c r="HA15" s="192">
        <f t="shared" si="128"/>
        <v>-1.3999999999999901</v>
      </c>
      <c r="HB15" s="140">
        <v>0</v>
      </c>
    </row>
    <row r="16" spans="2:262" s="12" customFormat="1" ht="14.25" customHeight="1">
      <c r="B16" s="265"/>
      <c r="C16" s="274"/>
      <c r="D16" s="150" t="s">
        <v>67</v>
      </c>
      <c r="E16" s="37">
        <v>15</v>
      </c>
      <c r="F16" s="233">
        <v>0</v>
      </c>
      <c r="G16" s="13">
        <f t="shared" si="129"/>
        <v>0</v>
      </c>
      <c r="H16" s="33">
        <v>0</v>
      </c>
      <c r="I16" s="13">
        <f t="shared" si="130"/>
        <v>0</v>
      </c>
      <c r="J16" s="33">
        <v>1</v>
      </c>
      <c r="K16" s="13">
        <f t="shared" si="131"/>
        <v>6.6666666666666666E-2</v>
      </c>
      <c r="L16" s="37">
        <v>67</v>
      </c>
      <c r="M16" s="233">
        <v>2</v>
      </c>
      <c r="N16" s="13">
        <f t="shared" si="132"/>
        <v>2.9850746268656716E-2</v>
      </c>
      <c r="O16" s="33">
        <v>10</v>
      </c>
      <c r="P16" s="13">
        <f t="shared" si="133"/>
        <v>0.14925373134328357</v>
      </c>
      <c r="Q16" s="33">
        <v>9</v>
      </c>
      <c r="R16" s="13">
        <f t="shared" si="134"/>
        <v>0.13432835820895522</v>
      </c>
      <c r="S16" s="37">
        <v>4997</v>
      </c>
      <c r="T16" s="233">
        <v>277</v>
      </c>
      <c r="U16" s="13">
        <f t="shared" si="135"/>
        <v>5.5433259955973584E-2</v>
      </c>
      <c r="V16" s="33">
        <v>754</v>
      </c>
      <c r="W16" s="13">
        <f t="shared" si="136"/>
        <v>0.15089053432059235</v>
      </c>
      <c r="X16" s="33">
        <v>413</v>
      </c>
      <c r="Y16" s="13">
        <f t="shared" si="137"/>
        <v>8.2649589753852309E-2</v>
      </c>
      <c r="Z16" s="37">
        <v>3721</v>
      </c>
      <c r="AA16" s="233">
        <v>147</v>
      </c>
      <c r="AB16" s="13">
        <f t="shared" si="138"/>
        <v>3.9505509271701156E-2</v>
      </c>
      <c r="AC16" s="33">
        <v>491</v>
      </c>
      <c r="AD16" s="13">
        <f t="shared" si="139"/>
        <v>0.13195377586670251</v>
      </c>
      <c r="AE16" s="33">
        <v>373</v>
      </c>
      <c r="AF16" s="13">
        <f t="shared" si="140"/>
        <v>0.10024187046492879</v>
      </c>
      <c r="AG16" s="37">
        <v>2523</v>
      </c>
      <c r="AH16" s="233">
        <v>60</v>
      </c>
      <c r="AI16" s="13">
        <f t="shared" si="141"/>
        <v>2.3781212841854936E-2</v>
      </c>
      <c r="AJ16" s="33">
        <v>247</v>
      </c>
      <c r="AK16" s="13">
        <f t="shared" si="142"/>
        <v>9.7899326198969475E-2</v>
      </c>
      <c r="AL16" s="33">
        <v>183</v>
      </c>
      <c r="AM16" s="13">
        <f t="shared" si="143"/>
        <v>7.2532699167657547E-2</v>
      </c>
      <c r="AN16" s="37">
        <v>1402</v>
      </c>
      <c r="AO16" s="233">
        <v>13</v>
      </c>
      <c r="AP16" s="13">
        <f t="shared" si="144"/>
        <v>9.2724679029957211E-3</v>
      </c>
      <c r="AQ16" s="33">
        <v>106</v>
      </c>
      <c r="AR16" s="13">
        <f t="shared" si="145"/>
        <v>7.5606276747503573E-2</v>
      </c>
      <c r="AS16" s="33">
        <v>64</v>
      </c>
      <c r="AT16" s="13">
        <f t="shared" si="146"/>
        <v>4.5649072753209702E-2</v>
      </c>
      <c r="AU16" s="37">
        <v>566</v>
      </c>
      <c r="AV16" s="233">
        <v>1</v>
      </c>
      <c r="AW16" s="13">
        <f t="shared" si="147"/>
        <v>1.7667844522968198E-3</v>
      </c>
      <c r="AX16" s="33">
        <v>16</v>
      </c>
      <c r="AY16" s="13">
        <f t="shared" si="148"/>
        <v>2.8268551236749116E-2</v>
      </c>
      <c r="AZ16" s="33">
        <v>8</v>
      </c>
      <c r="BA16" s="13">
        <f t="shared" si="149"/>
        <v>1.4134275618374558E-2</v>
      </c>
      <c r="BB16" s="37">
        <f t="shared" si="15"/>
        <v>13291</v>
      </c>
      <c r="BC16" s="69">
        <f t="shared" si="16"/>
        <v>500</v>
      </c>
      <c r="BD16" s="13">
        <f t="shared" si="150"/>
        <v>3.7619441727484763E-2</v>
      </c>
      <c r="BE16" s="69">
        <f t="shared" si="17"/>
        <v>1624</v>
      </c>
      <c r="BF16" s="13">
        <f t="shared" si="151"/>
        <v>0.12218794673087051</v>
      </c>
      <c r="BG16" s="69">
        <f t="shared" si="18"/>
        <v>1051</v>
      </c>
      <c r="BH16" s="13">
        <f t="shared" si="152"/>
        <v>7.9076066511172979E-2</v>
      </c>
      <c r="BJ16" s="265"/>
      <c r="BK16" s="274"/>
      <c r="BL16" s="203" t="s">
        <v>67</v>
      </c>
      <c r="BM16" s="38">
        <v>12376</v>
      </c>
      <c r="BN16" s="38">
        <v>436</v>
      </c>
      <c r="BO16" s="84">
        <v>3.5229476405946994E-2</v>
      </c>
      <c r="BP16" s="38">
        <v>1417</v>
      </c>
      <c r="BQ16" s="84">
        <v>0.11449579831932773</v>
      </c>
      <c r="BR16" s="38">
        <v>984</v>
      </c>
      <c r="BS16" s="84">
        <v>7.9508726567550092E-2</v>
      </c>
      <c r="BU16" s="185"/>
      <c r="BV16" s="116" t="s">
        <v>67</v>
      </c>
      <c r="BW16" s="36">
        <f t="shared" si="19"/>
        <v>0.76111654503047177</v>
      </c>
      <c r="BX16" s="36">
        <f t="shared" si="157"/>
        <v>0.77076599870717522</v>
      </c>
      <c r="BY16" s="137">
        <v>10</v>
      </c>
      <c r="BZ16" s="141" t="s">
        <v>52</v>
      </c>
      <c r="CA16" s="36">
        <f t="shared" si="153"/>
        <v>4.5079120030876108E-2</v>
      </c>
      <c r="CB16" s="36">
        <f t="shared" si="20"/>
        <v>4.3424825891028265E-2</v>
      </c>
      <c r="CC16" s="36">
        <f t="shared" si="21"/>
        <v>0.14372829023543032</v>
      </c>
      <c r="CD16" s="36">
        <f t="shared" si="22"/>
        <v>0.1434657927079066</v>
      </c>
      <c r="CE16" s="36">
        <f t="shared" si="23"/>
        <v>8.8537244307217294E-2</v>
      </c>
      <c r="CF16" s="36">
        <f t="shared" si="24"/>
        <v>8.6276116345759934E-2</v>
      </c>
      <c r="CG16" s="36">
        <f t="shared" si="154"/>
        <v>0.72265534542647625</v>
      </c>
      <c r="CH16" s="36">
        <f t="shared" si="25"/>
        <v>0.72683326505530521</v>
      </c>
      <c r="CI16" s="36">
        <f t="shared" si="155"/>
        <v>4.5945673028375239E-2</v>
      </c>
      <c r="CJ16" s="36">
        <f t="shared" si="26"/>
        <v>4.4190196284244775E-2</v>
      </c>
      <c r="CK16" s="36">
        <f t="shared" si="27"/>
        <v>0.14470362516409169</v>
      </c>
      <c r="CL16" s="36">
        <f t="shared" si="28"/>
        <v>0.14159756481578673</v>
      </c>
      <c r="CM16" s="36">
        <f t="shared" si="29"/>
        <v>9.1487428052105427E-2</v>
      </c>
      <c r="CN16" s="36">
        <f t="shared" si="30"/>
        <v>8.7645638711031801E-2</v>
      </c>
      <c r="CO16" s="36">
        <f t="shared" si="31"/>
        <v>0.71786327375542769</v>
      </c>
      <c r="CP16" s="36">
        <f t="shared" si="32"/>
        <v>0.72656660018893671</v>
      </c>
      <c r="CQ16" s="36">
        <f t="shared" si="33"/>
        <v>5.372340425531915E-2</v>
      </c>
      <c r="CR16" s="36">
        <f t="shared" si="34"/>
        <v>4.7672462142456531E-2</v>
      </c>
      <c r="CS16" s="36">
        <f t="shared" si="35"/>
        <v>0.16170212765957448</v>
      </c>
      <c r="CT16" s="36">
        <f t="shared" si="36"/>
        <v>0.16657319125070105</v>
      </c>
      <c r="CU16" s="36">
        <f t="shared" si="37"/>
        <v>8.5106382978723402E-2</v>
      </c>
      <c r="CV16" s="36">
        <f t="shared" si="38"/>
        <v>7.9641054402692091E-2</v>
      </c>
      <c r="CW16" s="36">
        <f t="shared" si="39"/>
        <v>0.69946808510638303</v>
      </c>
      <c r="CX16" s="36">
        <f t="shared" si="40"/>
        <v>0.70611329220415031</v>
      </c>
      <c r="CY16" s="36">
        <f t="shared" si="41"/>
        <v>4.0298507462686567E-2</v>
      </c>
      <c r="CZ16" s="36">
        <f t="shared" si="42"/>
        <v>3.4328358208955224E-2</v>
      </c>
      <c r="DA16" s="36">
        <f t="shared" si="43"/>
        <v>0.17761194029850746</v>
      </c>
      <c r="DB16" s="36">
        <f t="shared" si="44"/>
        <v>0.14925373134328357</v>
      </c>
      <c r="DC16" s="36">
        <f t="shared" si="45"/>
        <v>0.11791044776119403</v>
      </c>
      <c r="DD16" s="36">
        <f t="shared" si="46"/>
        <v>0.1</v>
      </c>
      <c r="DE16" s="36">
        <f t="shared" si="47"/>
        <v>0.66417910447761197</v>
      </c>
      <c r="DF16" s="36">
        <f t="shared" si="48"/>
        <v>0.71641791044776115</v>
      </c>
      <c r="DH16" s="141" t="s">
        <v>11</v>
      </c>
      <c r="DI16" s="36">
        <f t="shared" si="0"/>
        <v>4.0507730970737316E-2</v>
      </c>
      <c r="DJ16" s="36">
        <f t="shared" si="1"/>
        <v>3.8912246175865459E-2</v>
      </c>
      <c r="DK16" s="192">
        <f t="shared" si="156"/>
        <v>0.20000000000000018</v>
      </c>
      <c r="DL16" s="36">
        <f t="shared" si="2"/>
        <v>0.10929846232482855</v>
      </c>
      <c r="DM16" s="36">
        <f t="shared" si="3"/>
        <v>0.10676268002504696</v>
      </c>
      <c r="DN16" s="192">
        <f t="shared" si="49"/>
        <v>0.20000000000000018</v>
      </c>
      <c r="DO16" s="36">
        <f t="shared" si="4"/>
        <v>8.4550836989393877E-2</v>
      </c>
      <c r="DP16" s="36">
        <f t="shared" si="5"/>
        <v>9.5804633688165317E-2</v>
      </c>
      <c r="DQ16" s="192">
        <f t="shared" si="50"/>
        <v>-1.0999999999999996</v>
      </c>
      <c r="DR16" s="36">
        <f t="shared" si="6"/>
        <v>0.7656429697150402</v>
      </c>
      <c r="DS16" s="36">
        <f t="shared" si="7"/>
        <v>0.75852044011092223</v>
      </c>
      <c r="DT16" s="192">
        <f t="shared" si="51"/>
        <v>0.70000000000000062</v>
      </c>
      <c r="DU16" s="36">
        <f t="shared" si="8"/>
        <v>4.0412532929768513E-2</v>
      </c>
      <c r="DV16" s="36">
        <f t="shared" si="52"/>
        <v>3.8217295924258168E-2</v>
      </c>
      <c r="DW16" s="192">
        <f t="shared" si="53"/>
        <v>0.20000000000000018</v>
      </c>
      <c r="DX16" s="36">
        <f t="shared" si="54"/>
        <v>0.10901855277170562</v>
      </c>
      <c r="DY16" s="36">
        <f t="shared" si="55"/>
        <v>0.10472231843897933</v>
      </c>
      <c r="DZ16" s="192">
        <f t="shared" si="56"/>
        <v>0.40000000000000036</v>
      </c>
      <c r="EA16" s="36">
        <f t="shared" si="57"/>
        <v>8.682248752872597E-2</v>
      </c>
      <c r="EB16" s="36">
        <f t="shared" si="58"/>
        <v>9.6928761113035444E-2</v>
      </c>
      <c r="EC16" s="192">
        <f t="shared" si="59"/>
        <v>-1.0000000000000009</v>
      </c>
      <c r="ED16" s="36">
        <f t="shared" si="60"/>
        <v>0.76374642676979987</v>
      </c>
      <c r="EE16" s="36">
        <f t="shared" si="61"/>
        <v>0.76013162452372707</v>
      </c>
      <c r="EF16" s="192">
        <f t="shared" si="62"/>
        <v>0.40000000000000036</v>
      </c>
      <c r="EG16" s="36">
        <f t="shared" si="63"/>
        <v>4.7366872609591056E-2</v>
      </c>
      <c r="EH16" s="36">
        <f t="shared" si="64"/>
        <v>4.3174217087260568E-2</v>
      </c>
      <c r="EI16" s="192">
        <f t="shared" si="65"/>
        <v>0.40000000000000036</v>
      </c>
      <c r="EJ16" s="36">
        <f t="shared" si="66"/>
        <v>0.13209767578699619</v>
      </c>
      <c r="EK16" s="36">
        <f t="shared" si="67"/>
        <v>0.12374581939799331</v>
      </c>
      <c r="EL16" s="192">
        <f t="shared" si="68"/>
        <v>0.80000000000000071</v>
      </c>
      <c r="EM16" s="36">
        <f t="shared" si="69"/>
        <v>9.4145336863783471E-2</v>
      </c>
      <c r="EN16" s="36">
        <f t="shared" si="70"/>
        <v>0.10003040437823046</v>
      </c>
      <c r="EO16" s="192">
        <f t="shared" si="71"/>
        <v>-0.60000000000000053</v>
      </c>
      <c r="EP16" s="36">
        <f t="shared" si="72"/>
        <v>0.72639011473962933</v>
      </c>
      <c r="EQ16" s="36">
        <f t="shared" si="73"/>
        <v>0.7330495591365157</v>
      </c>
      <c r="ER16" s="192">
        <f t="shared" si="74"/>
        <v>-0.70000000000000062</v>
      </c>
      <c r="ES16" s="36">
        <f t="shared" si="75"/>
        <v>5.0566037735849056E-2</v>
      </c>
      <c r="ET16" s="36">
        <f t="shared" si="76"/>
        <v>4.91307634164777E-2</v>
      </c>
      <c r="EU16" s="192">
        <f t="shared" si="77"/>
        <v>0.19999999999999948</v>
      </c>
      <c r="EV16" s="36">
        <f t="shared" si="78"/>
        <v>0.12603773584905661</v>
      </c>
      <c r="EW16" s="36">
        <f t="shared" si="79"/>
        <v>0.12169312169312169</v>
      </c>
      <c r="EX16" s="192">
        <f t="shared" si="80"/>
        <v>0.40000000000000036</v>
      </c>
      <c r="EY16" s="36">
        <f t="shared" si="81"/>
        <v>8.3018867924528297E-2</v>
      </c>
      <c r="EZ16" s="36">
        <f t="shared" si="82"/>
        <v>9.5993953136810278E-2</v>
      </c>
      <c r="FA16" s="192">
        <f t="shared" si="83"/>
        <v>-1.2999999999999998</v>
      </c>
      <c r="FB16" s="36">
        <f t="shared" si="84"/>
        <v>0.74037735849056607</v>
      </c>
      <c r="FC16" s="36">
        <f t="shared" si="85"/>
        <v>0.7331821617535903</v>
      </c>
      <c r="FD16" s="192">
        <f t="shared" si="86"/>
        <v>0.70000000000000062</v>
      </c>
      <c r="FF16" s="36">
        <f t="shared" si="87"/>
        <v>5.246330782200663E-2</v>
      </c>
      <c r="FG16" s="36">
        <f t="shared" si="9"/>
        <v>4.8041085134680403E-2</v>
      </c>
      <c r="FH16" s="192">
        <f t="shared" si="88"/>
        <v>0.39999999999999969</v>
      </c>
      <c r="FI16" s="36">
        <f t="shared" si="10"/>
        <v>0.16981717092085957</v>
      </c>
      <c r="FJ16" s="36">
        <f t="shared" si="11"/>
        <v>0.16533561940166969</v>
      </c>
      <c r="FK16" s="192">
        <f t="shared" si="89"/>
        <v>0.50000000000000044</v>
      </c>
      <c r="FL16" s="36">
        <f t="shared" si="12"/>
        <v>7.0421823311744888E-2</v>
      </c>
      <c r="FM16" s="36">
        <f t="shared" si="13"/>
        <v>7.246863332638967E-2</v>
      </c>
      <c r="FN16" s="192">
        <f t="shared" si="90"/>
        <v>-0.19999999999999879</v>
      </c>
      <c r="FO16" s="36">
        <f t="shared" si="14"/>
        <v>0.70729769794538888</v>
      </c>
      <c r="FP16" s="36">
        <f t="shared" si="91"/>
        <v>0.7141546621372602</v>
      </c>
      <c r="FQ16" s="192">
        <f t="shared" si="92"/>
        <v>-0.70000000000000062</v>
      </c>
      <c r="FR16" s="36">
        <f t="shared" si="93"/>
        <v>4.9503759206355462E-2</v>
      </c>
      <c r="FS16" s="36">
        <f t="shared" si="94"/>
        <v>4.4200488210520666E-2</v>
      </c>
      <c r="FT16" s="192">
        <f t="shared" si="95"/>
        <v>0.60000000000000053</v>
      </c>
      <c r="FU16" s="36">
        <f t="shared" si="96"/>
        <v>0.16607589114113555</v>
      </c>
      <c r="FV16" s="36">
        <f t="shared" si="97"/>
        <v>0.15825934172053971</v>
      </c>
      <c r="FW16" s="192">
        <f t="shared" si="98"/>
        <v>0.80000000000000071</v>
      </c>
      <c r="FX16" s="36">
        <f t="shared" si="99"/>
        <v>7.0594924618888555E-2</v>
      </c>
      <c r="FY16" s="36">
        <f t="shared" si="100"/>
        <v>7.1056537639600487E-2</v>
      </c>
      <c r="FZ16" s="192">
        <f t="shared" si="101"/>
        <v>0</v>
      </c>
      <c r="GA16" s="36">
        <f t="shared" si="102"/>
        <v>0.71382542503362045</v>
      </c>
      <c r="GB16" s="36">
        <f t="shared" si="103"/>
        <v>0.72648363242933911</v>
      </c>
      <c r="GC16" s="192">
        <f t="shared" si="104"/>
        <v>-1.2000000000000011</v>
      </c>
      <c r="GD16" s="36">
        <f t="shared" si="105"/>
        <v>7.1407282300928909E-2</v>
      </c>
      <c r="GE16" s="36">
        <f t="shared" si="106"/>
        <v>6.5170575468318684E-2</v>
      </c>
      <c r="GF16" s="192">
        <f t="shared" si="107"/>
        <v>0.5999999999999992</v>
      </c>
      <c r="GG16" s="36">
        <f t="shared" si="108"/>
        <v>0.21158909145099597</v>
      </c>
      <c r="GH16" s="36">
        <f t="shared" si="109"/>
        <v>0.20222517226120487</v>
      </c>
      <c r="GI16" s="192">
        <f t="shared" si="110"/>
        <v>0.99999999999999811</v>
      </c>
      <c r="GJ16" s="36">
        <f t="shared" si="111"/>
        <v>7.841968440050999E-2</v>
      </c>
      <c r="GK16" s="36">
        <f t="shared" si="112"/>
        <v>8.0034557599511141E-2</v>
      </c>
      <c r="GL16" s="192">
        <f t="shared" si="113"/>
        <v>-0.20000000000000018</v>
      </c>
      <c r="GM16" s="36">
        <f t="shared" si="114"/>
        <v>0.63858394184756506</v>
      </c>
      <c r="GN16" s="36">
        <f t="shared" si="115"/>
        <v>0.65256969467096526</v>
      </c>
      <c r="GO16" s="192">
        <f t="shared" si="116"/>
        <v>-1.4000000000000012</v>
      </c>
      <c r="GP16" s="36">
        <f t="shared" si="117"/>
        <v>5.8989431490645373E-2</v>
      </c>
      <c r="GQ16" s="36">
        <f t="shared" si="118"/>
        <v>5.1786853860880666E-2</v>
      </c>
      <c r="GR16" s="192">
        <f t="shared" si="119"/>
        <v>0.7</v>
      </c>
      <c r="GS16" s="36">
        <f t="shared" si="120"/>
        <v>0.18026385115241175</v>
      </c>
      <c r="GT16" s="36">
        <f t="shared" si="121"/>
        <v>0.17318655605190386</v>
      </c>
      <c r="GU16" s="192">
        <f t="shared" si="122"/>
        <v>0.70000000000000062</v>
      </c>
      <c r="GV16" s="36">
        <f t="shared" si="123"/>
        <v>7.9888839530150732E-2</v>
      </c>
      <c r="GW16" s="36">
        <f t="shared" si="124"/>
        <v>7.9982982344182094E-2</v>
      </c>
      <c r="GX16" s="192">
        <f t="shared" si="125"/>
        <v>0</v>
      </c>
      <c r="GY16" s="36">
        <f t="shared" si="126"/>
        <v>0.68085787782679219</v>
      </c>
      <c r="GZ16" s="36">
        <f t="shared" si="127"/>
        <v>0.69504360774303342</v>
      </c>
      <c r="HA16" s="192">
        <f t="shared" si="128"/>
        <v>-1.3999999999999901</v>
      </c>
      <c r="HB16" s="140">
        <v>0</v>
      </c>
    </row>
    <row r="17" spans="2:210" s="12" customFormat="1" ht="14.25" customHeight="1">
      <c r="B17" s="263">
        <v>3</v>
      </c>
      <c r="C17" s="272" t="s">
        <v>99</v>
      </c>
      <c r="D17" s="134" t="s">
        <v>138</v>
      </c>
      <c r="E17" s="119">
        <v>8</v>
      </c>
      <c r="F17" s="82">
        <v>0</v>
      </c>
      <c r="G17" s="71">
        <f t="shared" si="129"/>
        <v>0</v>
      </c>
      <c r="H17" s="72">
        <v>0</v>
      </c>
      <c r="I17" s="71">
        <f t="shared" si="130"/>
        <v>0</v>
      </c>
      <c r="J17" s="72">
        <v>2</v>
      </c>
      <c r="K17" s="71">
        <f t="shared" si="131"/>
        <v>0.25</v>
      </c>
      <c r="L17" s="119">
        <v>35</v>
      </c>
      <c r="M17" s="82">
        <v>1</v>
      </c>
      <c r="N17" s="71">
        <f t="shared" si="132"/>
        <v>2.8571428571428571E-2</v>
      </c>
      <c r="O17" s="72">
        <v>6</v>
      </c>
      <c r="P17" s="71">
        <f t="shared" si="133"/>
        <v>0.17142857142857143</v>
      </c>
      <c r="Q17" s="72">
        <v>3</v>
      </c>
      <c r="R17" s="71">
        <f t="shared" si="134"/>
        <v>8.5714285714285715E-2</v>
      </c>
      <c r="S17" s="119">
        <v>2233</v>
      </c>
      <c r="T17" s="82">
        <v>67</v>
      </c>
      <c r="U17" s="71">
        <f t="shared" si="135"/>
        <v>3.0004478280340349E-2</v>
      </c>
      <c r="V17" s="72">
        <v>379</v>
      </c>
      <c r="W17" s="71">
        <f t="shared" si="136"/>
        <v>0.16972682489923868</v>
      </c>
      <c r="X17" s="72">
        <v>134</v>
      </c>
      <c r="Y17" s="71">
        <f t="shared" si="137"/>
        <v>6.0008956560680698E-2</v>
      </c>
      <c r="Z17" s="119">
        <v>1751</v>
      </c>
      <c r="AA17" s="82">
        <v>39</v>
      </c>
      <c r="AB17" s="71">
        <f t="shared" si="138"/>
        <v>2.2272986864648771E-2</v>
      </c>
      <c r="AC17" s="72">
        <v>254</v>
      </c>
      <c r="AD17" s="71">
        <f t="shared" si="139"/>
        <v>0.14505996573386637</v>
      </c>
      <c r="AE17" s="72">
        <v>105</v>
      </c>
      <c r="AF17" s="71">
        <f t="shared" si="140"/>
        <v>5.996573386636208E-2</v>
      </c>
      <c r="AG17" s="119">
        <v>1155</v>
      </c>
      <c r="AH17" s="82">
        <v>25</v>
      </c>
      <c r="AI17" s="71">
        <f t="shared" si="141"/>
        <v>2.1645021645021644E-2</v>
      </c>
      <c r="AJ17" s="72">
        <v>144</v>
      </c>
      <c r="AK17" s="71">
        <f t="shared" si="142"/>
        <v>0.12467532467532468</v>
      </c>
      <c r="AL17" s="72">
        <v>46</v>
      </c>
      <c r="AM17" s="71">
        <f t="shared" si="143"/>
        <v>3.9826839826839829E-2</v>
      </c>
      <c r="AN17" s="119">
        <v>642</v>
      </c>
      <c r="AO17" s="82">
        <v>8</v>
      </c>
      <c r="AP17" s="71">
        <f t="shared" si="144"/>
        <v>1.2461059190031152E-2</v>
      </c>
      <c r="AQ17" s="72">
        <v>56</v>
      </c>
      <c r="AR17" s="71">
        <f t="shared" si="145"/>
        <v>8.7227414330218064E-2</v>
      </c>
      <c r="AS17" s="72">
        <v>26</v>
      </c>
      <c r="AT17" s="71">
        <f t="shared" si="146"/>
        <v>4.0498442367601244E-2</v>
      </c>
      <c r="AU17" s="119">
        <v>171</v>
      </c>
      <c r="AV17" s="82">
        <v>1</v>
      </c>
      <c r="AW17" s="71">
        <f t="shared" si="147"/>
        <v>5.8479532163742687E-3</v>
      </c>
      <c r="AX17" s="72">
        <v>13</v>
      </c>
      <c r="AY17" s="71">
        <f t="shared" si="148"/>
        <v>7.6023391812865493E-2</v>
      </c>
      <c r="AZ17" s="72">
        <v>4</v>
      </c>
      <c r="BA17" s="71">
        <f t="shared" si="149"/>
        <v>2.3391812865497075E-2</v>
      </c>
      <c r="BB17" s="119">
        <f t="shared" si="15"/>
        <v>5995</v>
      </c>
      <c r="BC17" s="73">
        <f t="shared" si="16"/>
        <v>141</v>
      </c>
      <c r="BD17" s="71">
        <f t="shared" si="150"/>
        <v>2.3519599666388658E-2</v>
      </c>
      <c r="BE17" s="73">
        <f t="shared" si="17"/>
        <v>852</v>
      </c>
      <c r="BF17" s="71">
        <f t="shared" si="151"/>
        <v>0.14211843202668892</v>
      </c>
      <c r="BG17" s="73">
        <f t="shared" si="18"/>
        <v>320</v>
      </c>
      <c r="BH17" s="71">
        <f t="shared" si="152"/>
        <v>5.3377814845704752E-2</v>
      </c>
      <c r="BJ17" s="263">
        <v>3</v>
      </c>
      <c r="BK17" s="272" t="s">
        <v>99</v>
      </c>
      <c r="BL17" s="208" t="s">
        <v>138</v>
      </c>
      <c r="BM17" s="38">
        <v>5659</v>
      </c>
      <c r="BN17" s="38">
        <v>107</v>
      </c>
      <c r="BO17" s="84">
        <v>1.890793426400424E-2</v>
      </c>
      <c r="BP17" s="38">
        <v>762</v>
      </c>
      <c r="BQ17" s="84">
        <v>0.1346527655062732</v>
      </c>
      <c r="BR17" s="38">
        <v>273</v>
      </c>
      <c r="BS17" s="84">
        <v>4.8241738823113625E-2</v>
      </c>
      <c r="BU17" s="183" t="s">
        <v>99</v>
      </c>
      <c r="BV17" s="5" t="s">
        <v>138</v>
      </c>
      <c r="BW17" s="36">
        <f t="shared" si="19"/>
        <v>0.78098415346121763</v>
      </c>
      <c r="BX17" s="36">
        <f t="shared" si="157"/>
        <v>0.79819756140660891</v>
      </c>
      <c r="BY17" s="137">
        <v>11</v>
      </c>
      <c r="BZ17" s="141" t="s">
        <v>53</v>
      </c>
      <c r="CA17" s="36">
        <f t="shared" si="153"/>
        <v>3.7555667783848307E-2</v>
      </c>
      <c r="CB17" s="36">
        <f t="shared" si="20"/>
        <v>3.3244358165493815E-2</v>
      </c>
      <c r="CC17" s="36">
        <f t="shared" si="21"/>
        <v>0.12230843395620036</v>
      </c>
      <c r="CD17" s="36">
        <f t="shared" si="22"/>
        <v>0.11385586022809997</v>
      </c>
      <c r="CE17" s="36">
        <f t="shared" si="23"/>
        <v>7.033653183967678E-2</v>
      </c>
      <c r="CF17" s="36">
        <f t="shared" si="24"/>
        <v>7.2409609318126664E-2</v>
      </c>
      <c r="CG17" s="36">
        <f t="shared" si="154"/>
        <v>0.76979936642027458</v>
      </c>
      <c r="CH17" s="36">
        <f t="shared" si="25"/>
        <v>0.78049017228827955</v>
      </c>
      <c r="CI17" s="36">
        <f t="shared" si="155"/>
        <v>3.6812394907518614E-2</v>
      </c>
      <c r="CJ17" s="36">
        <f t="shared" si="26"/>
        <v>3.2553788587464917E-2</v>
      </c>
      <c r="CK17" s="36">
        <f t="shared" si="27"/>
        <v>0.1243694451116983</v>
      </c>
      <c r="CL17" s="36">
        <f t="shared" si="28"/>
        <v>0.11269098846273776</v>
      </c>
      <c r="CM17" s="36">
        <f t="shared" si="29"/>
        <v>7.1883257266394426E-2</v>
      </c>
      <c r="CN17" s="36">
        <f t="shared" si="30"/>
        <v>7.1718116619893982E-2</v>
      </c>
      <c r="CO17" s="36">
        <f t="shared" si="31"/>
        <v>0.76693490271438869</v>
      </c>
      <c r="CP17" s="36">
        <f t="shared" si="32"/>
        <v>0.78303710632990331</v>
      </c>
      <c r="CQ17" s="36">
        <f t="shared" si="33"/>
        <v>5.0050050050050053E-2</v>
      </c>
      <c r="CR17" s="36">
        <f t="shared" si="34"/>
        <v>4.5331529093369419E-2</v>
      </c>
      <c r="CS17" s="36">
        <f t="shared" si="35"/>
        <v>0.14347681014347682</v>
      </c>
      <c r="CT17" s="36">
        <f t="shared" si="36"/>
        <v>0.13159675236806495</v>
      </c>
      <c r="CU17" s="36">
        <f t="shared" si="37"/>
        <v>7.7744411077744408E-2</v>
      </c>
      <c r="CV17" s="36">
        <f t="shared" si="38"/>
        <v>8.5250338294993233E-2</v>
      </c>
      <c r="CW17" s="36">
        <f t="shared" si="39"/>
        <v>0.72872872872872874</v>
      </c>
      <c r="CX17" s="36">
        <f t="shared" si="40"/>
        <v>0.73782138024357236</v>
      </c>
      <c r="CY17" s="36">
        <f t="shared" si="41"/>
        <v>4.4277360066833749E-2</v>
      </c>
      <c r="CZ17" s="36">
        <f t="shared" si="42"/>
        <v>2.2518765638031693E-2</v>
      </c>
      <c r="DA17" s="36">
        <f t="shared" si="43"/>
        <v>0.12949039264828738</v>
      </c>
      <c r="DB17" s="36">
        <f t="shared" si="44"/>
        <v>0.12176814011676397</v>
      </c>
      <c r="DC17" s="36">
        <f t="shared" si="45"/>
        <v>8.0200501253132828E-2</v>
      </c>
      <c r="DD17" s="36">
        <f t="shared" si="46"/>
        <v>7.0058381984987483E-2</v>
      </c>
      <c r="DE17" s="36">
        <f t="shared" si="47"/>
        <v>0.74603174603174605</v>
      </c>
      <c r="DF17" s="36">
        <f t="shared" si="48"/>
        <v>0.78565471226021688</v>
      </c>
      <c r="DH17" s="141" t="s">
        <v>12</v>
      </c>
      <c r="DI17" s="36">
        <f t="shared" si="0"/>
        <v>5.1503276073049456E-2</v>
      </c>
      <c r="DJ17" s="36">
        <f t="shared" si="1"/>
        <v>3.3935907970419066E-2</v>
      </c>
      <c r="DK17" s="192">
        <f t="shared" si="156"/>
        <v>1.7999999999999996</v>
      </c>
      <c r="DL17" s="36">
        <f t="shared" si="2"/>
        <v>0.18613981009619107</v>
      </c>
      <c r="DM17" s="36">
        <f t="shared" si="3"/>
        <v>0.18133114215283483</v>
      </c>
      <c r="DN17" s="192">
        <f t="shared" si="49"/>
        <v>0.50000000000000044</v>
      </c>
      <c r="DO17" s="36">
        <f t="shared" si="4"/>
        <v>4.3247262194271906E-2</v>
      </c>
      <c r="DP17" s="36">
        <f t="shared" si="5"/>
        <v>4.0986031224322102E-2</v>
      </c>
      <c r="DQ17" s="192">
        <f t="shared" si="50"/>
        <v>0.19999999999999948</v>
      </c>
      <c r="DR17" s="36">
        <f t="shared" si="6"/>
        <v>0.71910965163648755</v>
      </c>
      <c r="DS17" s="36">
        <f t="shared" si="7"/>
        <v>0.74374691865242404</v>
      </c>
      <c r="DT17" s="192">
        <f t="shared" si="51"/>
        <v>-2.5000000000000022</v>
      </c>
      <c r="DU17" s="36">
        <f t="shared" si="8"/>
        <v>4.7455888865580498E-2</v>
      </c>
      <c r="DV17" s="36">
        <f t="shared" si="52"/>
        <v>3.0615780615780616E-2</v>
      </c>
      <c r="DW17" s="192">
        <f t="shared" si="53"/>
        <v>1.6</v>
      </c>
      <c r="DX17" s="36">
        <f t="shared" si="54"/>
        <v>0.17548889355056757</v>
      </c>
      <c r="DY17" s="36">
        <f t="shared" si="55"/>
        <v>0.16795366795366795</v>
      </c>
      <c r="DZ17" s="192">
        <f t="shared" si="56"/>
        <v>0.69999999999999785</v>
      </c>
      <c r="EA17" s="36">
        <f t="shared" si="57"/>
        <v>4.2421275901452116E-2</v>
      </c>
      <c r="EB17" s="36">
        <f t="shared" si="58"/>
        <v>3.9847539847539845E-2</v>
      </c>
      <c r="EC17" s="192">
        <f t="shared" si="59"/>
        <v>0.20000000000000018</v>
      </c>
      <c r="ED17" s="36">
        <f t="shared" si="60"/>
        <v>0.73463394168239982</v>
      </c>
      <c r="EE17" s="36">
        <f t="shared" si="61"/>
        <v>0.76158301158301156</v>
      </c>
      <c r="EF17" s="192">
        <f t="shared" si="62"/>
        <v>-2.7000000000000024</v>
      </c>
      <c r="EG17" s="36">
        <f t="shared" si="63"/>
        <v>6.3543385021445062E-2</v>
      </c>
      <c r="EH17" s="36">
        <f t="shared" si="64"/>
        <v>4.1140529531568229E-2</v>
      </c>
      <c r="EI17" s="192">
        <f t="shared" si="65"/>
        <v>2.2999999999999998</v>
      </c>
      <c r="EJ17" s="36">
        <f t="shared" si="66"/>
        <v>0.22210491586935005</v>
      </c>
      <c r="EK17" s="36">
        <f t="shared" si="67"/>
        <v>0.21751527494908351</v>
      </c>
      <c r="EL17" s="192">
        <f t="shared" si="68"/>
        <v>0.40000000000000036</v>
      </c>
      <c r="EM17" s="36">
        <f t="shared" si="69"/>
        <v>4.7377103266248763E-2</v>
      </c>
      <c r="EN17" s="36">
        <f t="shared" si="70"/>
        <v>4.270196877121521E-2</v>
      </c>
      <c r="EO17" s="192">
        <f t="shared" si="71"/>
        <v>0.40000000000000036</v>
      </c>
      <c r="EP17" s="36">
        <f t="shared" si="72"/>
        <v>0.66697459584295615</v>
      </c>
      <c r="EQ17" s="36">
        <f t="shared" si="73"/>
        <v>0.69864222674813303</v>
      </c>
      <c r="ER17" s="192">
        <f t="shared" si="74"/>
        <v>-3.1999999999999917</v>
      </c>
      <c r="ES17" s="36">
        <f t="shared" si="75"/>
        <v>6.2415978490493566E-2</v>
      </c>
      <c r="ET17" s="36">
        <f t="shared" si="76"/>
        <v>4.3988853503184711E-2</v>
      </c>
      <c r="EU17" s="192">
        <f t="shared" si="77"/>
        <v>1.8000000000000003</v>
      </c>
      <c r="EV17" s="36">
        <f t="shared" si="78"/>
        <v>0.21125408104474747</v>
      </c>
      <c r="EW17" s="36">
        <f t="shared" si="79"/>
        <v>0.20421974522292993</v>
      </c>
      <c r="EX17" s="192">
        <f t="shared" si="80"/>
        <v>0.70000000000000062</v>
      </c>
      <c r="EY17" s="36">
        <f t="shared" si="81"/>
        <v>4.6475897829844438E-2</v>
      </c>
      <c r="EZ17" s="36">
        <f t="shared" si="82"/>
        <v>4.9164012738853506E-2</v>
      </c>
      <c r="FA17" s="192">
        <f t="shared" si="83"/>
        <v>-0.30000000000000027</v>
      </c>
      <c r="FB17" s="36">
        <f t="shared" si="84"/>
        <v>0.67985404263491456</v>
      </c>
      <c r="FC17" s="36">
        <f t="shared" si="85"/>
        <v>0.70262738853503182</v>
      </c>
      <c r="FD17" s="192">
        <f t="shared" si="86"/>
        <v>-2.2999999999999909</v>
      </c>
      <c r="FF17" s="36">
        <f t="shared" si="87"/>
        <v>5.246330782200663E-2</v>
      </c>
      <c r="FG17" s="36">
        <f t="shared" si="9"/>
        <v>4.8041085134680403E-2</v>
      </c>
      <c r="FH17" s="192">
        <f t="shared" si="88"/>
        <v>0.39999999999999969</v>
      </c>
      <c r="FI17" s="36">
        <f t="shared" si="10"/>
        <v>0.16981717092085957</v>
      </c>
      <c r="FJ17" s="36">
        <f t="shared" si="11"/>
        <v>0.16533561940166969</v>
      </c>
      <c r="FK17" s="192">
        <f t="shared" si="89"/>
        <v>0.50000000000000044</v>
      </c>
      <c r="FL17" s="36">
        <f t="shared" si="12"/>
        <v>7.0421823311744888E-2</v>
      </c>
      <c r="FM17" s="36">
        <f t="shared" si="13"/>
        <v>7.246863332638967E-2</v>
      </c>
      <c r="FN17" s="192">
        <f t="shared" si="90"/>
        <v>-0.19999999999999879</v>
      </c>
      <c r="FO17" s="36">
        <f t="shared" si="14"/>
        <v>0.70729769794538888</v>
      </c>
      <c r="FP17" s="36">
        <f t="shared" si="91"/>
        <v>0.7141546621372602</v>
      </c>
      <c r="FQ17" s="192">
        <f t="shared" si="92"/>
        <v>-0.70000000000000062</v>
      </c>
      <c r="FR17" s="36">
        <f t="shared" si="93"/>
        <v>4.9503759206355462E-2</v>
      </c>
      <c r="FS17" s="36">
        <f t="shared" si="94"/>
        <v>4.4200488210520666E-2</v>
      </c>
      <c r="FT17" s="192">
        <f t="shared" si="95"/>
        <v>0.60000000000000053</v>
      </c>
      <c r="FU17" s="36">
        <f t="shared" si="96"/>
        <v>0.16607589114113555</v>
      </c>
      <c r="FV17" s="36">
        <f t="shared" si="97"/>
        <v>0.15825934172053971</v>
      </c>
      <c r="FW17" s="192">
        <f t="shared" si="98"/>
        <v>0.80000000000000071</v>
      </c>
      <c r="FX17" s="36">
        <f t="shared" si="99"/>
        <v>7.0594924618888555E-2</v>
      </c>
      <c r="FY17" s="36">
        <f t="shared" si="100"/>
        <v>7.1056537639600487E-2</v>
      </c>
      <c r="FZ17" s="192">
        <f t="shared" si="101"/>
        <v>0</v>
      </c>
      <c r="GA17" s="36">
        <f t="shared" si="102"/>
        <v>0.71382542503362045</v>
      </c>
      <c r="GB17" s="36">
        <f t="shared" si="103"/>
        <v>0.72648363242933911</v>
      </c>
      <c r="GC17" s="192">
        <f t="shared" si="104"/>
        <v>-1.2000000000000011</v>
      </c>
      <c r="GD17" s="36">
        <f t="shared" si="105"/>
        <v>7.1407282300928909E-2</v>
      </c>
      <c r="GE17" s="36">
        <f t="shared" si="106"/>
        <v>6.5170575468318684E-2</v>
      </c>
      <c r="GF17" s="192">
        <f t="shared" si="107"/>
        <v>0.5999999999999992</v>
      </c>
      <c r="GG17" s="36">
        <f t="shared" si="108"/>
        <v>0.21158909145099597</v>
      </c>
      <c r="GH17" s="36">
        <f t="shared" si="109"/>
        <v>0.20222517226120487</v>
      </c>
      <c r="GI17" s="192">
        <f t="shared" si="110"/>
        <v>0.99999999999999811</v>
      </c>
      <c r="GJ17" s="36">
        <f t="shared" si="111"/>
        <v>7.841968440050999E-2</v>
      </c>
      <c r="GK17" s="36">
        <f t="shared" si="112"/>
        <v>8.0034557599511141E-2</v>
      </c>
      <c r="GL17" s="192">
        <f t="shared" si="113"/>
        <v>-0.20000000000000018</v>
      </c>
      <c r="GM17" s="36">
        <f t="shared" si="114"/>
        <v>0.63858394184756506</v>
      </c>
      <c r="GN17" s="36">
        <f t="shared" si="115"/>
        <v>0.65256969467096526</v>
      </c>
      <c r="GO17" s="192">
        <f t="shared" si="116"/>
        <v>-1.4000000000000012</v>
      </c>
      <c r="GP17" s="36">
        <f t="shared" si="117"/>
        <v>5.8989431490645373E-2</v>
      </c>
      <c r="GQ17" s="36">
        <f t="shared" si="118"/>
        <v>5.1786853860880666E-2</v>
      </c>
      <c r="GR17" s="192">
        <f t="shared" si="119"/>
        <v>0.7</v>
      </c>
      <c r="GS17" s="36">
        <f t="shared" si="120"/>
        <v>0.18026385115241175</v>
      </c>
      <c r="GT17" s="36">
        <f t="shared" si="121"/>
        <v>0.17318655605190386</v>
      </c>
      <c r="GU17" s="192">
        <f t="shared" si="122"/>
        <v>0.70000000000000062</v>
      </c>
      <c r="GV17" s="36">
        <f t="shared" si="123"/>
        <v>7.9888839530150732E-2</v>
      </c>
      <c r="GW17" s="36">
        <f t="shared" si="124"/>
        <v>7.9982982344182094E-2</v>
      </c>
      <c r="GX17" s="192">
        <f t="shared" si="125"/>
        <v>0</v>
      </c>
      <c r="GY17" s="36">
        <f t="shared" si="126"/>
        <v>0.68085787782679219</v>
      </c>
      <c r="GZ17" s="36">
        <f t="shared" si="127"/>
        <v>0.69504360774303342</v>
      </c>
      <c r="HA17" s="192">
        <f t="shared" si="128"/>
        <v>-1.3999999999999901</v>
      </c>
      <c r="HB17" s="140">
        <v>0</v>
      </c>
    </row>
    <row r="18" spans="2:210" s="12" customFormat="1" ht="14.25" customHeight="1">
      <c r="B18" s="264"/>
      <c r="C18" s="273"/>
      <c r="D18" s="207" t="s">
        <v>277</v>
      </c>
      <c r="E18" s="166">
        <v>0</v>
      </c>
      <c r="F18" s="214">
        <v>0</v>
      </c>
      <c r="G18" s="83" t="str">
        <f t="shared" si="129"/>
        <v>-</v>
      </c>
      <c r="H18" s="230">
        <v>0</v>
      </c>
      <c r="I18" s="83" t="str">
        <f>IFERROR(H18/E18,"-")</f>
        <v>-</v>
      </c>
      <c r="J18" s="230">
        <v>0</v>
      </c>
      <c r="K18" s="83" t="str">
        <f>IFERROR(J18/E18,"-")</f>
        <v>-</v>
      </c>
      <c r="L18" s="166">
        <v>4</v>
      </c>
      <c r="M18" s="214">
        <v>1</v>
      </c>
      <c r="N18" s="83">
        <f>IFERROR(M18/L18,"-")</f>
        <v>0.25</v>
      </c>
      <c r="O18" s="230">
        <v>0</v>
      </c>
      <c r="P18" s="83">
        <f>IFERROR(O18/L18,"-")</f>
        <v>0</v>
      </c>
      <c r="Q18" s="230">
        <v>1</v>
      </c>
      <c r="R18" s="83">
        <f>IFERROR(Q18/L18,"-")</f>
        <v>0.25</v>
      </c>
      <c r="S18" s="166">
        <v>524</v>
      </c>
      <c r="T18" s="214">
        <v>24</v>
      </c>
      <c r="U18" s="83">
        <f>IFERROR(T18/S18,"-")</f>
        <v>4.5801526717557252E-2</v>
      </c>
      <c r="V18" s="230">
        <v>75</v>
      </c>
      <c r="W18" s="83">
        <f>IFERROR(V18/S18,"-")</f>
        <v>0.1431297709923664</v>
      </c>
      <c r="X18" s="230">
        <v>43</v>
      </c>
      <c r="Y18" s="83">
        <f>IFERROR(X18/S18,"-")</f>
        <v>8.2061068702290074E-2</v>
      </c>
      <c r="Z18" s="166">
        <v>389</v>
      </c>
      <c r="AA18" s="214">
        <v>18</v>
      </c>
      <c r="AB18" s="83">
        <f>IFERROR(AA18/Z18,"-")</f>
        <v>4.6272493573264781E-2</v>
      </c>
      <c r="AC18" s="230">
        <v>60</v>
      </c>
      <c r="AD18" s="83">
        <f>IFERROR(AC18/Z18,"-")</f>
        <v>0.15424164524421594</v>
      </c>
      <c r="AE18" s="230">
        <v>27</v>
      </c>
      <c r="AF18" s="83">
        <f>IFERROR(AE18/Z18,"-")</f>
        <v>6.9408740359897178E-2</v>
      </c>
      <c r="AG18" s="166">
        <v>249</v>
      </c>
      <c r="AH18" s="214">
        <v>10</v>
      </c>
      <c r="AI18" s="83">
        <f>IFERROR(AH18/AG18,"-")</f>
        <v>4.0160642570281124E-2</v>
      </c>
      <c r="AJ18" s="230">
        <v>28</v>
      </c>
      <c r="AK18" s="83">
        <f>IFERROR(AJ18/AG18,"-")</f>
        <v>0.11244979919678715</v>
      </c>
      <c r="AL18" s="230">
        <v>12</v>
      </c>
      <c r="AM18" s="83">
        <f>IFERROR(AL18/AG18,"-")</f>
        <v>4.8192771084337352E-2</v>
      </c>
      <c r="AN18" s="166">
        <v>105</v>
      </c>
      <c r="AO18" s="214">
        <v>1</v>
      </c>
      <c r="AP18" s="83">
        <f>IFERROR(AO18/AN18,"-")</f>
        <v>9.5238095238095247E-3</v>
      </c>
      <c r="AQ18" s="230">
        <v>9</v>
      </c>
      <c r="AR18" s="83">
        <f>IFERROR(AQ18/AN18,"-")</f>
        <v>8.5714285714285715E-2</v>
      </c>
      <c r="AS18" s="230">
        <v>5</v>
      </c>
      <c r="AT18" s="83">
        <f>IFERROR(AS18/AN18,"-")</f>
        <v>4.7619047619047616E-2</v>
      </c>
      <c r="AU18" s="166">
        <v>37</v>
      </c>
      <c r="AV18" s="214">
        <v>1</v>
      </c>
      <c r="AW18" s="83">
        <f>IFERROR(AV18/AU18,"-")</f>
        <v>2.7027027027027029E-2</v>
      </c>
      <c r="AX18" s="230">
        <v>6</v>
      </c>
      <c r="AY18" s="83">
        <f>IFERROR(AX18/AU18,"-")</f>
        <v>0.16216216216216217</v>
      </c>
      <c r="AZ18" s="230">
        <v>1</v>
      </c>
      <c r="BA18" s="83">
        <f>IFERROR(AZ18/AU18,"-")</f>
        <v>2.7027027027027029E-2</v>
      </c>
      <c r="BB18" s="166">
        <f t="shared" si="15"/>
        <v>1308</v>
      </c>
      <c r="BC18" s="167">
        <f t="shared" si="16"/>
        <v>55</v>
      </c>
      <c r="BD18" s="83">
        <f>IFERROR(BC18/BB18,"-")</f>
        <v>4.2048929663608563E-2</v>
      </c>
      <c r="BE18" s="167">
        <f t="shared" si="17"/>
        <v>178</v>
      </c>
      <c r="BF18" s="83">
        <f>IFERROR(BE18/BB18,"-")</f>
        <v>0.13608562691131498</v>
      </c>
      <c r="BG18" s="167">
        <f t="shared" si="18"/>
        <v>89</v>
      </c>
      <c r="BH18" s="83">
        <f>IFERROR(BG18/BB18,"-")</f>
        <v>6.8042813455657492E-2</v>
      </c>
      <c r="BJ18" s="264"/>
      <c r="BK18" s="273"/>
      <c r="BL18" s="208" t="s">
        <v>276</v>
      </c>
      <c r="BM18" s="38">
        <v>1358</v>
      </c>
      <c r="BN18" s="38">
        <v>32</v>
      </c>
      <c r="BO18" s="84">
        <v>2.3564064801178203E-2</v>
      </c>
      <c r="BP18" s="38">
        <v>190</v>
      </c>
      <c r="BQ18" s="84">
        <v>0.13991163475699558</v>
      </c>
      <c r="BR18" s="38">
        <v>83</v>
      </c>
      <c r="BS18" s="84">
        <v>6.1119293078055963E-2</v>
      </c>
      <c r="BU18" s="218"/>
      <c r="BV18" s="208" t="s">
        <v>273</v>
      </c>
      <c r="BW18" s="36">
        <f t="shared" si="19"/>
        <v>0.75382262996941896</v>
      </c>
      <c r="BX18" s="36">
        <f t="shared" si="157"/>
        <v>0.77540500736377027</v>
      </c>
      <c r="BY18" s="137">
        <v>12</v>
      </c>
      <c r="BZ18" s="141" t="s">
        <v>105</v>
      </c>
      <c r="CA18" s="36">
        <f t="shared" si="153"/>
        <v>4.2981746245841203E-2</v>
      </c>
      <c r="CB18" s="36">
        <f t="shared" si="20"/>
        <v>3.7539402044130289E-2</v>
      </c>
      <c r="CC18" s="36">
        <f t="shared" si="21"/>
        <v>0.11150076431975542</v>
      </c>
      <c r="CD18" s="36">
        <f t="shared" si="22"/>
        <v>0.10545419810870188</v>
      </c>
      <c r="CE18" s="36">
        <f t="shared" si="23"/>
        <v>0.11563708299613344</v>
      </c>
      <c r="CF18" s="36">
        <f t="shared" si="24"/>
        <v>0.11099436431368803</v>
      </c>
      <c r="CG18" s="36">
        <f t="shared" si="154"/>
        <v>0.7298804064382699</v>
      </c>
      <c r="CH18" s="36">
        <f t="shared" si="25"/>
        <v>0.74601203553347983</v>
      </c>
      <c r="CI18" s="36">
        <f t="shared" si="155"/>
        <v>4.4774318126961136E-2</v>
      </c>
      <c r="CJ18" s="36">
        <f t="shared" si="26"/>
        <v>3.7359900373599E-2</v>
      </c>
      <c r="CK18" s="36">
        <f t="shared" si="27"/>
        <v>0.11537533188510742</v>
      </c>
      <c r="CL18" s="36">
        <f t="shared" si="28"/>
        <v>0.10759651307596513</v>
      </c>
      <c r="CM18" s="36">
        <f t="shared" si="29"/>
        <v>0.12068549360366884</v>
      </c>
      <c r="CN18" s="36">
        <f t="shared" si="30"/>
        <v>0.11320049813200499</v>
      </c>
      <c r="CO18" s="36">
        <f t="shared" si="31"/>
        <v>0.71916485638426264</v>
      </c>
      <c r="CP18" s="36">
        <f t="shared" si="32"/>
        <v>0.74184308841843083</v>
      </c>
      <c r="CQ18" s="36">
        <f t="shared" si="33"/>
        <v>5.1663128096249115E-2</v>
      </c>
      <c r="CR18" s="36">
        <f t="shared" si="34"/>
        <v>4.5751633986928102E-2</v>
      </c>
      <c r="CS18" s="36">
        <f t="shared" si="35"/>
        <v>0.13375796178343949</v>
      </c>
      <c r="CT18" s="36">
        <f t="shared" si="36"/>
        <v>0.11474219317356572</v>
      </c>
      <c r="CU18" s="36">
        <f t="shared" si="37"/>
        <v>0.12880396319886767</v>
      </c>
      <c r="CV18" s="36">
        <f t="shared" si="38"/>
        <v>0.11546840958605664</v>
      </c>
      <c r="CW18" s="36">
        <f t="shared" si="39"/>
        <v>0.6857749469214437</v>
      </c>
      <c r="CX18" s="36">
        <f t="shared" si="40"/>
        <v>0.72403776325344948</v>
      </c>
      <c r="CY18" s="36">
        <f t="shared" si="41"/>
        <v>4.456094364351245E-2</v>
      </c>
      <c r="CZ18" s="36">
        <f t="shared" si="42"/>
        <v>4.0431266846361183E-2</v>
      </c>
      <c r="DA18" s="36">
        <f t="shared" si="43"/>
        <v>0.12057667103538663</v>
      </c>
      <c r="DB18" s="36">
        <f t="shared" si="44"/>
        <v>0.10107816711590296</v>
      </c>
      <c r="DC18" s="36">
        <f t="shared" si="45"/>
        <v>0.12581913499344691</v>
      </c>
      <c r="DD18" s="36">
        <f t="shared" si="46"/>
        <v>0.12129380053908356</v>
      </c>
      <c r="DE18" s="36">
        <f t="shared" si="47"/>
        <v>0.70904325032765403</v>
      </c>
      <c r="DF18" s="36">
        <f t="shared" si="48"/>
        <v>0.73719676549865232</v>
      </c>
      <c r="DH18" s="141" t="s">
        <v>8</v>
      </c>
      <c r="DI18" s="36">
        <f t="shared" si="0"/>
        <v>9.4084521333265683E-2</v>
      </c>
      <c r="DJ18" s="36">
        <f t="shared" si="1"/>
        <v>8.8718156085725836E-2</v>
      </c>
      <c r="DK18" s="192">
        <f t="shared" si="156"/>
        <v>0.50000000000000044</v>
      </c>
      <c r="DL18" s="36">
        <f t="shared" si="2"/>
        <v>0.16221906549642331</v>
      </c>
      <c r="DM18" s="36">
        <f t="shared" si="3"/>
        <v>0.15923978972907399</v>
      </c>
      <c r="DN18" s="192">
        <f t="shared" si="49"/>
        <v>0.30000000000000027</v>
      </c>
      <c r="DO18" s="36">
        <f t="shared" si="4"/>
        <v>0.13051088224849069</v>
      </c>
      <c r="DP18" s="36">
        <f t="shared" si="5"/>
        <v>0.13557083164847014</v>
      </c>
      <c r="DQ18" s="192">
        <f t="shared" si="50"/>
        <v>-0.50000000000000044</v>
      </c>
      <c r="DR18" s="36">
        <f t="shared" si="6"/>
        <v>0.61318553092182027</v>
      </c>
      <c r="DS18" s="36">
        <f t="shared" si="7"/>
        <v>0.61647122253673003</v>
      </c>
      <c r="DT18" s="192">
        <f t="shared" si="51"/>
        <v>-0.30000000000000027</v>
      </c>
      <c r="DU18" s="36">
        <f t="shared" si="8"/>
        <v>8.6772232885476641E-2</v>
      </c>
      <c r="DV18" s="36">
        <f t="shared" si="52"/>
        <v>8.0123854767560232E-2</v>
      </c>
      <c r="DW18" s="192">
        <f t="shared" si="53"/>
        <v>0.69999999999999929</v>
      </c>
      <c r="DX18" s="36">
        <f t="shared" si="54"/>
        <v>0.1552703134996801</v>
      </c>
      <c r="DY18" s="36">
        <f t="shared" si="55"/>
        <v>0.14951645741431965</v>
      </c>
      <c r="DZ18" s="192">
        <f t="shared" si="56"/>
        <v>0.50000000000000044</v>
      </c>
      <c r="EA18" s="36">
        <f t="shared" si="57"/>
        <v>0.13099808061420345</v>
      </c>
      <c r="EB18" s="36">
        <f t="shared" si="58"/>
        <v>0.13488293179504582</v>
      </c>
      <c r="EC18" s="192">
        <f t="shared" si="59"/>
        <v>-0.40000000000000036</v>
      </c>
      <c r="ED18" s="36">
        <f t="shared" si="60"/>
        <v>0.62695937300063975</v>
      </c>
      <c r="EE18" s="36">
        <f t="shared" si="61"/>
        <v>0.6354767560230743</v>
      </c>
      <c r="EF18" s="192">
        <f t="shared" si="62"/>
        <v>-0.80000000000000071</v>
      </c>
      <c r="EG18" s="36">
        <f t="shared" si="63"/>
        <v>0.1193123327156681</v>
      </c>
      <c r="EH18" s="36">
        <f t="shared" si="64"/>
        <v>0.11304717382065449</v>
      </c>
      <c r="EI18" s="192">
        <f t="shared" si="65"/>
        <v>0.5999999999999992</v>
      </c>
      <c r="EJ18" s="36">
        <f t="shared" si="66"/>
        <v>0.19343215976940498</v>
      </c>
      <c r="EK18" s="36">
        <f t="shared" si="67"/>
        <v>0.1873140671483213</v>
      </c>
      <c r="EL18" s="192">
        <f t="shared" si="68"/>
        <v>0.60000000000000053</v>
      </c>
      <c r="EM18" s="36">
        <f t="shared" si="69"/>
        <v>0.13495985176034589</v>
      </c>
      <c r="EN18" s="36">
        <f t="shared" si="70"/>
        <v>0.14194645133871653</v>
      </c>
      <c r="EO18" s="192">
        <f t="shared" si="71"/>
        <v>-0.69999999999999785</v>
      </c>
      <c r="EP18" s="36">
        <f t="shared" si="72"/>
        <v>0.55229565575458106</v>
      </c>
      <c r="EQ18" s="36">
        <f t="shared" si="73"/>
        <v>0.55769230769230771</v>
      </c>
      <c r="ER18" s="192">
        <f t="shared" si="74"/>
        <v>-0.60000000000000053</v>
      </c>
      <c r="ES18" s="36">
        <f t="shared" si="75"/>
        <v>0.10123523093447906</v>
      </c>
      <c r="ET18" s="36">
        <f t="shared" si="76"/>
        <v>9.2659782305330729E-2</v>
      </c>
      <c r="EU18" s="192">
        <f t="shared" si="77"/>
        <v>0.80000000000000071</v>
      </c>
      <c r="EV18" s="36">
        <f t="shared" si="78"/>
        <v>0.16702470461868957</v>
      </c>
      <c r="EW18" s="36">
        <f t="shared" si="79"/>
        <v>0.1691320122802121</v>
      </c>
      <c r="EX18" s="192">
        <f t="shared" si="80"/>
        <v>-0.20000000000000018</v>
      </c>
      <c r="EY18" s="36">
        <f t="shared" si="81"/>
        <v>0.1436627282491944</v>
      </c>
      <c r="EZ18" s="36">
        <f t="shared" si="82"/>
        <v>0.13703600334914876</v>
      </c>
      <c r="FA18" s="192">
        <f t="shared" si="83"/>
        <v>0.69999999999999785</v>
      </c>
      <c r="FB18" s="36">
        <f t="shared" si="84"/>
        <v>0.58807733619763691</v>
      </c>
      <c r="FC18" s="36">
        <f t="shared" si="85"/>
        <v>0.60117220206530841</v>
      </c>
      <c r="FD18" s="192">
        <f t="shared" si="86"/>
        <v>-1.3000000000000012</v>
      </c>
      <c r="FF18" s="36">
        <f t="shared" si="87"/>
        <v>5.246330782200663E-2</v>
      </c>
      <c r="FG18" s="36">
        <f t="shared" si="9"/>
        <v>4.8041085134680403E-2</v>
      </c>
      <c r="FH18" s="192">
        <f t="shared" si="88"/>
        <v>0.39999999999999969</v>
      </c>
      <c r="FI18" s="36">
        <f t="shared" si="10"/>
        <v>0.16981717092085957</v>
      </c>
      <c r="FJ18" s="36">
        <f t="shared" si="11"/>
        <v>0.16533561940166969</v>
      </c>
      <c r="FK18" s="192">
        <f t="shared" si="89"/>
        <v>0.50000000000000044</v>
      </c>
      <c r="FL18" s="36">
        <f t="shared" si="12"/>
        <v>7.0421823311744888E-2</v>
      </c>
      <c r="FM18" s="36">
        <f t="shared" si="13"/>
        <v>7.246863332638967E-2</v>
      </c>
      <c r="FN18" s="192">
        <f t="shared" si="90"/>
        <v>-0.19999999999999879</v>
      </c>
      <c r="FO18" s="36">
        <f t="shared" si="14"/>
        <v>0.70729769794538888</v>
      </c>
      <c r="FP18" s="36">
        <f t="shared" si="91"/>
        <v>0.7141546621372602</v>
      </c>
      <c r="FQ18" s="192">
        <f t="shared" si="92"/>
        <v>-0.70000000000000062</v>
      </c>
      <c r="FR18" s="36">
        <f t="shared" si="93"/>
        <v>4.9503759206355462E-2</v>
      </c>
      <c r="FS18" s="36">
        <f t="shared" si="94"/>
        <v>4.4200488210520666E-2</v>
      </c>
      <c r="FT18" s="192">
        <f t="shared" si="95"/>
        <v>0.60000000000000053</v>
      </c>
      <c r="FU18" s="36">
        <f t="shared" si="96"/>
        <v>0.16607589114113555</v>
      </c>
      <c r="FV18" s="36">
        <f t="shared" si="97"/>
        <v>0.15825934172053971</v>
      </c>
      <c r="FW18" s="192">
        <f t="shared" si="98"/>
        <v>0.80000000000000071</v>
      </c>
      <c r="FX18" s="36">
        <f t="shared" si="99"/>
        <v>7.0594924618888555E-2</v>
      </c>
      <c r="FY18" s="36">
        <f t="shared" si="100"/>
        <v>7.1056537639600487E-2</v>
      </c>
      <c r="FZ18" s="192">
        <f t="shared" si="101"/>
        <v>0</v>
      </c>
      <c r="GA18" s="36">
        <f t="shared" si="102"/>
        <v>0.71382542503362045</v>
      </c>
      <c r="GB18" s="36">
        <f t="shared" si="103"/>
        <v>0.72648363242933911</v>
      </c>
      <c r="GC18" s="192">
        <f t="shared" si="104"/>
        <v>-1.2000000000000011</v>
      </c>
      <c r="GD18" s="36">
        <f t="shared" si="105"/>
        <v>7.1407282300928909E-2</v>
      </c>
      <c r="GE18" s="36">
        <f t="shared" si="106"/>
        <v>6.5170575468318684E-2</v>
      </c>
      <c r="GF18" s="192">
        <f t="shared" si="107"/>
        <v>0.5999999999999992</v>
      </c>
      <c r="GG18" s="36">
        <f t="shared" si="108"/>
        <v>0.21158909145099597</v>
      </c>
      <c r="GH18" s="36">
        <f t="shared" si="109"/>
        <v>0.20222517226120487</v>
      </c>
      <c r="GI18" s="192">
        <f t="shared" si="110"/>
        <v>0.99999999999999811</v>
      </c>
      <c r="GJ18" s="36">
        <f t="shared" si="111"/>
        <v>7.841968440050999E-2</v>
      </c>
      <c r="GK18" s="36">
        <f t="shared" si="112"/>
        <v>8.0034557599511141E-2</v>
      </c>
      <c r="GL18" s="192">
        <f t="shared" si="113"/>
        <v>-0.20000000000000018</v>
      </c>
      <c r="GM18" s="36">
        <f t="shared" si="114"/>
        <v>0.63858394184756506</v>
      </c>
      <c r="GN18" s="36">
        <f t="shared" si="115"/>
        <v>0.65256969467096526</v>
      </c>
      <c r="GO18" s="192">
        <f t="shared" si="116"/>
        <v>-1.4000000000000012</v>
      </c>
      <c r="GP18" s="36">
        <f t="shared" si="117"/>
        <v>5.8989431490645373E-2</v>
      </c>
      <c r="GQ18" s="36">
        <f t="shared" si="118"/>
        <v>5.1786853860880666E-2</v>
      </c>
      <c r="GR18" s="192">
        <f t="shared" si="119"/>
        <v>0.7</v>
      </c>
      <c r="GS18" s="36">
        <f t="shared" si="120"/>
        <v>0.18026385115241175</v>
      </c>
      <c r="GT18" s="36">
        <f t="shared" si="121"/>
        <v>0.17318655605190386</v>
      </c>
      <c r="GU18" s="192">
        <f t="shared" si="122"/>
        <v>0.70000000000000062</v>
      </c>
      <c r="GV18" s="36">
        <f t="shared" si="123"/>
        <v>7.9888839530150732E-2</v>
      </c>
      <c r="GW18" s="36">
        <f t="shared" si="124"/>
        <v>7.9982982344182094E-2</v>
      </c>
      <c r="GX18" s="192">
        <f t="shared" si="125"/>
        <v>0</v>
      </c>
      <c r="GY18" s="36">
        <f t="shared" si="126"/>
        <v>0.68085787782679219</v>
      </c>
      <c r="GZ18" s="36">
        <f t="shared" si="127"/>
        <v>0.69504360774303342</v>
      </c>
      <c r="HA18" s="192">
        <f t="shared" si="128"/>
        <v>-1.3999999999999901</v>
      </c>
      <c r="HB18" s="140">
        <v>0</v>
      </c>
    </row>
    <row r="19" spans="2:210" s="12" customFormat="1" ht="14.25" customHeight="1">
      <c r="B19" s="264"/>
      <c r="C19" s="273"/>
      <c r="D19" s="165" t="s">
        <v>156</v>
      </c>
      <c r="E19" s="160">
        <v>3</v>
      </c>
      <c r="F19" s="161">
        <v>0</v>
      </c>
      <c r="G19" s="61">
        <f t="shared" si="129"/>
        <v>0</v>
      </c>
      <c r="H19" s="62">
        <v>0</v>
      </c>
      <c r="I19" s="61">
        <f t="shared" si="130"/>
        <v>0</v>
      </c>
      <c r="J19" s="62">
        <v>0</v>
      </c>
      <c r="K19" s="61">
        <f t="shared" si="131"/>
        <v>0</v>
      </c>
      <c r="L19" s="160">
        <v>1</v>
      </c>
      <c r="M19" s="161">
        <v>0</v>
      </c>
      <c r="N19" s="61">
        <f t="shared" si="132"/>
        <v>0</v>
      </c>
      <c r="O19" s="62">
        <v>0</v>
      </c>
      <c r="P19" s="61">
        <f t="shared" si="133"/>
        <v>0</v>
      </c>
      <c r="Q19" s="62">
        <v>0</v>
      </c>
      <c r="R19" s="61">
        <f t="shared" si="134"/>
        <v>0</v>
      </c>
      <c r="S19" s="160">
        <v>363</v>
      </c>
      <c r="T19" s="161">
        <v>11</v>
      </c>
      <c r="U19" s="61">
        <f t="shared" si="135"/>
        <v>3.0303030303030304E-2</v>
      </c>
      <c r="V19" s="62">
        <v>36</v>
      </c>
      <c r="W19" s="61">
        <f t="shared" si="136"/>
        <v>9.9173553719008267E-2</v>
      </c>
      <c r="X19" s="62">
        <v>22</v>
      </c>
      <c r="Y19" s="61">
        <f>IFERROR(X19/S19,"-")</f>
        <v>6.0606060606060608E-2</v>
      </c>
      <c r="Z19" s="160">
        <v>174</v>
      </c>
      <c r="AA19" s="161">
        <v>7</v>
      </c>
      <c r="AB19" s="61">
        <f t="shared" si="138"/>
        <v>4.0229885057471264E-2</v>
      </c>
      <c r="AC19" s="62">
        <v>26</v>
      </c>
      <c r="AD19" s="61">
        <f t="shared" si="139"/>
        <v>0.14942528735632185</v>
      </c>
      <c r="AE19" s="62">
        <v>8</v>
      </c>
      <c r="AF19" s="61">
        <f t="shared" si="140"/>
        <v>4.5977011494252873E-2</v>
      </c>
      <c r="AG19" s="160">
        <v>102</v>
      </c>
      <c r="AH19" s="161">
        <v>0</v>
      </c>
      <c r="AI19" s="61">
        <f t="shared" si="141"/>
        <v>0</v>
      </c>
      <c r="AJ19" s="62">
        <v>7</v>
      </c>
      <c r="AK19" s="61">
        <f t="shared" si="142"/>
        <v>6.8627450980392163E-2</v>
      </c>
      <c r="AL19" s="62">
        <v>5</v>
      </c>
      <c r="AM19" s="61">
        <f t="shared" si="143"/>
        <v>4.9019607843137254E-2</v>
      </c>
      <c r="AN19" s="160">
        <v>38</v>
      </c>
      <c r="AO19" s="161">
        <v>0</v>
      </c>
      <c r="AP19" s="61">
        <f t="shared" si="144"/>
        <v>0</v>
      </c>
      <c r="AQ19" s="62">
        <v>2</v>
      </c>
      <c r="AR19" s="61">
        <f t="shared" si="145"/>
        <v>5.2631578947368418E-2</v>
      </c>
      <c r="AS19" s="62">
        <v>0</v>
      </c>
      <c r="AT19" s="61">
        <f t="shared" si="146"/>
        <v>0</v>
      </c>
      <c r="AU19" s="160">
        <v>18</v>
      </c>
      <c r="AV19" s="161">
        <v>0</v>
      </c>
      <c r="AW19" s="61">
        <f t="shared" si="147"/>
        <v>0</v>
      </c>
      <c r="AX19" s="62">
        <v>1</v>
      </c>
      <c r="AY19" s="61">
        <f t="shared" si="148"/>
        <v>5.5555555555555552E-2</v>
      </c>
      <c r="AZ19" s="62">
        <v>0</v>
      </c>
      <c r="BA19" s="61">
        <f t="shared" si="149"/>
        <v>0</v>
      </c>
      <c r="BB19" s="160">
        <f t="shared" si="15"/>
        <v>699</v>
      </c>
      <c r="BC19" s="63">
        <f t="shared" si="16"/>
        <v>18</v>
      </c>
      <c r="BD19" s="61">
        <f t="shared" si="150"/>
        <v>2.575107296137339E-2</v>
      </c>
      <c r="BE19" s="63">
        <f t="shared" si="17"/>
        <v>72</v>
      </c>
      <c r="BF19" s="61">
        <f t="shared" si="151"/>
        <v>0.10300429184549356</v>
      </c>
      <c r="BG19" s="63">
        <f t="shared" si="18"/>
        <v>35</v>
      </c>
      <c r="BH19" s="61">
        <f t="shared" si="152"/>
        <v>5.007153075822604E-2</v>
      </c>
      <c r="BJ19" s="264"/>
      <c r="BK19" s="273"/>
      <c r="BL19" s="208" t="s">
        <v>156</v>
      </c>
      <c r="BM19" s="38">
        <v>684</v>
      </c>
      <c r="BN19" s="38">
        <v>18</v>
      </c>
      <c r="BO19" s="84">
        <v>2.6315789473684209E-2</v>
      </c>
      <c r="BP19" s="38">
        <v>81</v>
      </c>
      <c r="BQ19" s="84">
        <v>0.11842105263157894</v>
      </c>
      <c r="BR19" s="38">
        <v>41</v>
      </c>
      <c r="BS19" s="84">
        <v>5.9941520467836254E-2</v>
      </c>
      <c r="BU19" s="184"/>
      <c r="BV19" s="5" t="s">
        <v>156</v>
      </c>
      <c r="BW19" s="36">
        <f t="shared" si="19"/>
        <v>0.82117310443490699</v>
      </c>
      <c r="BX19" s="36">
        <f t="shared" si="157"/>
        <v>0.79532163742690054</v>
      </c>
      <c r="BY19" s="137">
        <v>13</v>
      </c>
      <c r="BZ19" s="141" t="s">
        <v>106</v>
      </c>
      <c r="CA19" s="36">
        <f t="shared" si="153"/>
        <v>2.3090870307167236E-2</v>
      </c>
      <c r="CB19" s="36">
        <f t="shared" si="20"/>
        <v>2.1539666554772297E-2</v>
      </c>
      <c r="CC19" s="36">
        <f t="shared" si="21"/>
        <v>0.10948165529010238</v>
      </c>
      <c r="CD19" s="36">
        <f t="shared" si="22"/>
        <v>0.10736264965872216</v>
      </c>
      <c r="CE19" s="36">
        <f t="shared" si="23"/>
        <v>6.9805887372013653E-2</v>
      </c>
      <c r="CF19" s="36">
        <f t="shared" si="24"/>
        <v>7.3514602215508554E-2</v>
      </c>
      <c r="CG19" s="36">
        <f t="shared" si="154"/>
        <v>0.79762158703071673</v>
      </c>
      <c r="CH19" s="36">
        <f t="shared" si="25"/>
        <v>0.797583081570997</v>
      </c>
      <c r="CI19" s="36">
        <f t="shared" si="155"/>
        <v>2.2725749145270497E-2</v>
      </c>
      <c r="CJ19" s="36">
        <f t="shared" si="26"/>
        <v>2.1565003080714726E-2</v>
      </c>
      <c r="CK19" s="36">
        <f t="shared" si="27"/>
        <v>0.11336059529395991</v>
      </c>
      <c r="CL19" s="36">
        <f t="shared" si="28"/>
        <v>0.10905730129390019</v>
      </c>
      <c r="CM19" s="36">
        <f t="shared" si="29"/>
        <v>7.1395052624522351E-2</v>
      </c>
      <c r="CN19" s="36">
        <f t="shared" si="30"/>
        <v>7.2636407202026423E-2</v>
      </c>
      <c r="CO19" s="36">
        <f t="shared" si="31"/>
        <v>0.79251860293624721</v>
      </c>
      <c r="CP19" s="36">
        <f t="shared" si="32"/>
        <v>0.79674128842335867</v>
      </c>
      <c r="CQ19" s="36">
        <f t="shared" si="33"/>
        <v>3.2905744562186277E-2</v>
      </c>
      <c r="CR19" s="36">
        <f t="shared" si="34"/>
        <v>2.8901734104046242E-2</v>
      </c>
      <c r="CS19" s="36">
        <f t="shared" si="35"/>
        <v>0.12325711098717233</v>
      </c>
      <c r="CT19" s="36">
        <f t="shared" si="36"/>
        <v>0.11271676300578035</v>
      </c>
      <c r="CU19" s="36">
        <f t="shared" si="37"/>
        <v>7.7523703290574453E-2</v>
      </c>
      <c r="CV19" s="36">
        <f t="shared" si="38"/>
        <v>8.4393063583815028E-2</v>
      </c>
      <c r="CW19" s="36">
        <f t="shared" si="39"/>
        <v>0.76631344116006694</v>
      </c>
      <c r="CX19" s="36">
        <f t="shared" si="40"/>
        <v>0.77398843930635841</v>
      </c>
      <c r="CY19" s="36">
        <f t="shared" si="41"/>
        <v>3.1616982836495035E-2</v>
      </c>
      <c r="CZ19" s="36">
        <f t="shared" si="42"/>
        <v>1.7055655296229804E-2</v>
      </c>
      <c r="DA19" s="36">
        <f t="shared" si="43"/>
        <v>0.12104787714543812</v>
      </c>
      <c r="DB19" s="36">
        <f t="shared" si="44"/>
        <v>0.11310592459605028</v>
      </c>
      <c r="DC19" s="36">
        <f t="shared" si="45"/>
        <v>9.0334236675700091E-2</v>
      </c>
      <c r="DD19" s="36">
        <f t="shared" si="46"/>
        <v>9.1561938958707359E-2</v>
      </c>
      <c r="DE19" s="36">
        <f t="shared" si="47"/>
        <v>0.7570009033423668</v>
      </c>
      <c r="DF19" s="36">
        <f t="shared" si="48"/>
        <v>0.7782764811490126</v>
      </c>
      <c r="DH19" s="141" t="s">
        <v>18</v>
      </c>
      <c r="DI19" s="36">
        <f t="shared" si="0"/>
        <v>7.9778812297658153E-2</v>
      </c>
      <c r="DJ19" s="36">
        <f t="shared" si="1"/>
        <v>7.3906785129299643E-2</v>
      </c>
      <c r="DK19" s="192">
        <f t="shared" si="156"/>
        <v>0.60000000000000053</v>
      </c>
      <c r="DL19" s="36">
        <f t="shared" si="2"/>
        <v>0.18165276366472102</v>
      </c>
      <c r="DM19" s="36">
        <f t="shared" si="3"/>
        <v>0.18087060108204694</v>
      </c>
      <c r="DN19" s="192">
        <f t="shared" si="49"/>
        <v>0.10000000000000009</v>
      </c>
      <c r="DO19" s="36">
        <f t="shared" si="4"/>
        <v>0.10383533804381218</v>
      </c>
      <c r="DP19" s="36">
        <f t="shared" si="5"/>
        <v>0.1028440958951705</v>
      </c>
      <c r="DQ19" s="192">
        <f t="shared" si="50"/>
        <v>0.10000000000000009</v>
      </c>
      <c r="DR19" s="36">
        <f t="shared" si="6"/>
        <v>0.63473308599380862</v>
      </c>
      <c r="DS19" s="36">
        <f t="shared" si="7"/>
        <v>0.64237851789348288</v>
      </c>
      <c r="DT19" s="192">
        <f t="shared" si="51"/>
        <v>-0.70000000000000062</v>
      </c>
      <c r="DU19" s="36">
        <f t="shared" si="8"/>
        <v>7.7499354172048562E-2</v>
      </c>
      <c r="DV19" s="36">
        <f t="shared" si="52"/>
        <v>7.2427151760148217E-2</v>
      </c>
      <c r="DW19" s="192">
        <f t="shared" si="53"/>
        <v>0.50000000000000044</v>
      </c>
      <c r="DX19" s="36">
        <f t="shared" si="54"/>
        <v>0.1831890984241798</v>
      </c>
      <c r="DY19" s="36">
        <f t="shared" si="55"/>
        <v>0.18046151254842513</v>
      </c>
      <c r="DZ19" s="192">
        <f t="shared" si="56"/>
        <v>0.30000000000000027</v>
      </c>
      <c r="EA19" s="36">
        <f t="shared" si="57"/>
        <v>0.10365538620511495</v>
      </c>
      <c r="EB19" s="36">
        <f t="shared" si="58"/>
        <v>0.10042108809162877</v>
      </c>
      <c r="EC19" s="192">
        <f t="shared" si="59"/>
        <v>0.39999999999999897</v>
      </c>
      <c r="ED19" s="36">
        <f t="shared" si="60"/>
        <v>0.63565616119865664</v>
      </c>
      <c r="EE19" s="36">
        <f t="shared" si="61"/>
        <v>0.64669024759979787</v>
      </c>
      <c r="EF19" s="192">
        <f t="shared" si="62"/>
        <v>-1.100000000000001</v>
      </c>
      <c r="EG19" s="36">
        <f t="shared" si="63"/>
        <v>9.880239520958084E-2</v>
      </c>
      <c r="EH19" s="36">
        <f t="shared" si="64"/>
        <v>8.8312064965197209E-2</v>
      </c>
      <c r="EI19" s="192">
        <f t="shared" si="65"/>
        <v>1.100000000000001</v>
      </c>
      <c r="EJ19" s="36">
        <f t="shared" si="66"/>
        <v>0.20872540633019676</v>
      </c>
      <c r="EK19" s="36">
        <f t="shared" si="67"/>
        <v>0.2033062645011601</v>
      </c>
      <c r="EL19" s="192">
        <f t="shared" si="68"/>
        <v>0.59999999999999776</v>
      </c>
      <c r="EM19" s="36">
        <f t="shared" si="69"/>
        <v>0.11277445109780439</v>
      </c>
      <c r="EN19" s="36">
        <f t="shared" si="70"/>
        <v>0.11238399071925755</v>
      </c>
      <c r="EO19" s="192">
        <f t="shared" si="71"/>
        <v>0.10000000000000009</v>
      </c>
      <c r="EP19" s="36">
        <f t="shared" si="72"/>
        <v>0.57969774736241797</v>
      </c>
      <c r="EQ19" s="36">
        <f t="shared" si="73"/>
        <v>0.59599767981438512</v>
      </c>
      <c r="ER19" s="192">
        <f t="shared" si="74"/>
        <v>-1.6000000000000014</v>
      </c>
      <c r="ES19" s="36">
        <f t="shared" si="75"/>
        <v>8.6562500000000001E-2</v>
      </c>
      <c r="ET19" s="36">
        <f t="shared" si="76"/>
        <v>7.0759289176090465E-2</v>
      </c>
      <c r="EU19" s="192">
        <f t="shared" si="77"/>
        <v>1.6</v>
      </c>
      <c r="EV19" s="36">
        <f t="shared" si="78"/>
        <v>0.16562499999999999</v>
      </c>
      <c r="EW19" s="36">
        <f t="shared" si="79"/>
        <v>0.16219709208400646</v>
      </c>
      <c r="EX19" s="192">
        <f t="shared" si="80"/>
        <v>0.40000000000000036</v>
      </c>
      <c r="EY19" s="36">
        <f t="shared" si="81"/>
        <v>0.11749999999999999</v>
      </c>
      <c r="EZ19" s="36">
        <f t="shared" si="82"/>
        <v>0.12019386106623586</v>
      </c>
      <c r="FA19" s="192">
        <f t="shared" si="83"/>
        <v>-0.20000000000000018</v>
      </c>
      <c r="FB19" s="36">
        <f t="shared" si="84"/>
        <v>0.63031250000000005</v>
      </c>
      <c r="FC19" s="36">
        <f t="shared" si="85"/>
        <v>0.64684975767366726</v>
      </c>
      <c r="FD19" s="192">
        <f t="shared" si="86"/>
        <v>-1.7000000000000015</v>
      </c>
      <c r="FF19" s="36">
        <f t="shared" si="87"/>
        <v>5.246330782200663E-2</v>
      </c>
      <c r="FG19" s="36">
        <f t="shared" si="9"/>
        <v>4.8041085134680403E-2</v>
      </c>
      <c r="FH19" s="192">
        <f t="shared" si="88"/>
        <v>0.39999999999999969</v>
      </c>
      <c r="FI19" s="36">
        <f t="shared" si="10"/>
        <v>0.16981717092085957</v>
      </c>
      <c r="FJ19" s="36">
        <f t="shared" si="11"/>
        <v>0.16533561940166969</v>
      </c>
      <c r="FK19" s="192">
        <f t="shared" si="89"/>
        <v>0.50000000000000044</v>
      </c>
      <c r="FL19" s="36">
        <f t="shared" si="12"/>
        <v>7.0421823311744888E-2</v>
      </c>
      <c r="FM19" s="36">
        <f t="shared" si="13"/>
        <v>7.246863332638967E-2</v>
      </c>
      <c r="FN19" s="192">
        <f t="shared" si="90"/>
        <v>-0.19999999999999879</v>
      </c>
      <c r="FO19" s="36">
        <f t="shared" si="14"/>
        <v>0.70729769794538888</v>
      </c>
      <c r="FP19" s="36">
        <f t="shared" si="91"/>
        <v>0.7141546621372602</v>
      </c>
      <c r="FQ19" s="192">
        <f t="shared" si="92"/>
        <v>-0.70000000000000062</v>
      </c>
      <c r="FR19" s="36">
        <f t="shared" si="93"/>
        <v>4.9503759206355462E-2</v>
      </c>
      <c r="FS19" s="36">
        <f t="shared" si="94"/>
        <v>4.4200488210520666E-2</v>
      </c>
      <c r="FT19" s="192">
        <f t="shared" si="95"/>
        <v>0.60000000000000053</v>
      </c>
      <c r="FU19" s="36">
        <f t="shared" si="96"/>
        <v>0.16607589114113555</v>
      </c>
      <c r="FV19" s="36">
        <f t="shared" si="97"/>
        <v>0.15825934172053971</v>
      </c>
      <c r="FW19" s="192">
        <f t="shared" si="98"/>
        <v>0.80000000000000071</v>
      </c>
      <c r="FX19" s="36">
        <f t="shared" si="99"/>
        <v>7.0594924618888555E-2</v>
      </c>
      <c r="FY19" s="36">
        <f t="shared" si="100"/>
        <v>7.1056537639600487E-2</v>
      </c>
      <c r="FZ19" s="192">
        <f t="shared" si="101"/>
        <v>0</v>
      </c>
      <c r="GA19" s="36">
        <f t="shared" si="102"/>
        <v>0.71382542503362045</v>
      </c>
      <c r="GB19" s="36">
        <f t="shared" si="103"/>
        <v>0.72648363242933911</v>
      </c>
      <c r="GC19" s="192">
        <f t="shared" si="104"/>
        <v>-1.2000000000000011</v>
      </c>
      <c r="GD19" s="36">
        <f t="shared" si="105"/>
        <v>7.1407282300928909E-2</v>
      </c>
      <c r="GE19" s="36">
        <f t="shared" si="106"/>
        <v>6.5170575468318684E-2</v>
      </c>
      <c r="GF19" s="192">
        <f t="shared" si="107"/>
        <v>0.5999999999999992</v>
      </c>
      <c r="GG19" s="36">
        <f t="shared" si="108"/>
        <v>0.21158909145099597</v>
      </c>
      <c r="GH19" s="36">
        <f t="shared" si="109"/>
        <v>0.20222517226120487</v>
      </c>
      <c r="GI19" s="192">
        <f t="shared" si="110"/>
        <v>0.99999999999999811</v>
      </c>
      <c r="GJ19" s="36">
        <f t="shared" si="111"/>
        <v>7.841968440050999E-2</v>
      </c>
      <c r="GK19" s="36">
        <f t="shared" si="112"/>
        <v>8.0034557599511141E-2</v>
      </c>
      <c r="GL19" s="192">
        <f t="shared" si="113"/>
        <v>-0.20000000000000018</v>
      </c>
      <c r="GM19" s="36">
        <f t="shared" si="114"/>
        <v>0.63858394184756506</v>
      </c>
      <c r="GN19" s="36">
        <f t="shared" si="115"/>
        <v>0.65256969467096526</v>
      </c>
      <c r="GO19" s="192">
        <f t="shared" si="116"/>
        <v>-1.4000000000000012</v>
      </c>
      <c r="GP19" s="36">
        <f t="shared" si="117"/>
        <v>5.8989431490645373E-2</v>
      </c>
      <c r="GQ19" s="36">
        <f t="shared" si="118"/>
        <v>5.1786853860880666E-2</v>
      </c>
      <c r="GR19" s="192">
        <f t="shared" si="119"/>
        <v>0.7</v>
      </c>
      <c r="GS19" s="36">
        <f t="shared" si="120"/>
        <v>0.18026385115241175</v>
      </c>
      <c r="GT19" s="36">
        <f t="shared" si="121"/>
        <v>0.17318655605190386</v>
      </c>
      <c r="GU19" s="192">
        <f t="shared" si="122"/>
        <v>0.70000000000000062</v>
      </c>
      <c r="GV19" s="36">
        <f t="shared" si="123"/>
        <v>7.9888839530150732E-2</v>
      </c>
      <c r="GW19" s="36">
        <f t="shared" si="124"/>
        <v>7.9982982344182094E-2</v>
      </c>
      <c r="GX19" s="192">
        <f t="shared" si="125"/>
        <v>0</v>
      </c>
      <c r="GY19" s="36">
        <f t="shared" si="126"/>
        <v>0.68085787782679219</v>
      </c>
      <c r="GZ19" s="36">
        <f t="shared" si="127"/>
        <v>0.69504360774303342</v>
      </c>
      <c r="HA19" s="192">
        <f t="shared" si="128"/>
        <v>-1.3999999999999901</v>
      </c>
      <c r="HB19" s="140">
        <v>0</v>
      </c>
    </row>
    <row r="20" spans="2:210" s="12" customFormat="1" ht="14.25" customHeight="1">
      <c r="B20" s="264"/>
      <c r="C20" s="273"/>
      <c r="D20" s="135" t="s">
        <v>200</v>
      </c>
      <c r="E20" s="160">
        <v>0</v>
      </c>
      <c r="F20" s="161">
        <v>0</v>
      </c>
      <c r="G20" s="61" t="str">
        <f>IFERROR(F20/E20,"-")</f>
        <v>-</v>
      </c>
      <c r="H20" s="62">
        <v>0</v>
      </c>
      <c r="I20" s="61" t="str">
        <f>IFERROR(H20/E20,"-")</f>
        <v>-</v>
      </c>
      <c r="J20" s="62">
        <v>0</v>
      </c>
      <c r="K20" s="61" t="str">
        <f>IFERROR(J20/E20,"-")</f>
        <v>-</v>
      </c>
      <c r="L20" s="160">
        <v>3</v>
      </c>
      <c r="M20" s="161">
        <v>0</v>
      </c>
      <c r="N20" s="61">
        <f>IFERROR(M20/L20,"-")</f>
        <v>0</v>
      </c>
      <c r="O20" s="62">
        <v>0</v>
      </c>
      <c r="P20" s="61">
        <f>IFERROR(O20/L20,"-")</f>
        <v>0</v>
      </c>
      <c r="Q20" s="62">
        <v>0</v>
      </c>
      <c r="R20" s="61">
        <f>IFERROR(Q20/L20,"-")</f>
        <v>0</v>
      </c>
      <c r="S20" s="160">
        <v>23</v>
      </c>
      <c r="T20" s="161">
        <v>0</v>
      </c>
      <c r="U20" s="61">
        <f>IFERROR(T20/S20,"-")</f>
        <v>0</v>
      </c>
      <c r="V20" s="62">
        <v>0</v>
      </c>
      <c r="W20" s="61">
        <f>IFERROR(V20/S20,"-")</f>
        <v>0</v>
      </c>
      <c r="X20" s="62">
        <v>1</v>
      </c>
      <c r="Y20" s="61">
        <f>IFERROR(X20/S20,"-")</f>
        <v>4.3478260869565216E-2</v>
      </c>
      <c r="Z20" s="160">
        <v>59</v>
      </c>
      <c r="AA20" s="161">
        <v>0</v>
      </c>
      <c r="AB20" s="61">
        <f>IFERROR(AA20/Z20,"-")</f>
        <v>0</v>
      </c>
      <c r="AC20" s="62">
        <v>2</v>
      </c>
      <c r="AD20" s="61">
        <f>IFERROR(AC20/Z20,"-")</f>
        <v>3.3898305084745763E-2</v>
      </c>
      <c r="AE20" s="62">
        <v>1</v>
      </c>
      <c r="AF20" s="61">
        <f>IFERROR(AE20/Z20,"-")</f>
        <v>1.6949152542372881E-2</v>
      </c>
      <c r="AG20" s="160">
        <v>100</v>
      </c>
      <c r="AH20" s="161">
        <v>0</v>
      </c>
      <c r="AI20" s="61">
        <f>IFERROR(AH20/AG20,"-")</f>
        <v>0</v>
      </c>
      <c r="AJ20" s="62">
        <v>1</v>
      </c>
      <c r="AK20" s="61">
        <f>IFERROR(AJ20/AG20,"-")</f>
        <v>0.01</v>
      </c>
      <c r="AL20" s="62">
        <v>1</v>
      </c>
      <c r="AM20" s="61">
        <f>IFERROR(AL20/AG20,"-")</f>
        <v>0.01</v>
      </c>
      <c r="AN20" s="160">
        <v>120</v>
      </c>
      <c r="AO20" s="161">
        <v>0</v>
      </c>
      <c r="AP20" s="61">
        <f>IFERROR(AO20/AN20,"-")</f>
        <v>0</v>
      </c>
      <c r="AQ20" s="62">
        <v>0</v>
      </c>
      <c r="AR20" s="61">
        <f>IFERROR(AQ20/AN20,"-")</f>
        <v>0</v>
      </c>
      <c r="AS20" s="62">
        <v>0</v>
      </c>
      <c r="AT20" s="61">
        <f>IFERROR(AS20/AN20,"-")</f>
        <v>0</v>
      </c>
      <c r="AU20" s="160">
        <v>106</v>
      </c>
      <c r="AV20" s="161">
        <v>0</v>
      </c>
      <c r="AW20" s="61">
        <f>IFERROR(AV20/AU20,"-")</f>
        <v>0</v>
      </c>
      <c r="AX20" s="62">
        <v>0</v>
      </c>
      <c r="AY20" s="61">
        <f>IFERROR(AX20/AU20,"-")</f>
        <v>0</v>
      </c>
      <c r="AZ20" s="62">
        <v>0</v>
      </c>
      <c r="BA20" s="61">
        <f>IFERROR(AZ20/AU20,"-")</f>
        <v>0</v>
      </c>
      <c r="BB20" s="160">
        <f t="shared" si="15"/>
        <v>411</v>
      </c>
      <c r="BC20" s="63">
        <f t="shared" si="16"/>
        <v>0</v>
      </c>
      <c r="BD20" s="61">
        <f>IFERROR(BC20/BB20,"-")</f>
        <v>0</v>
      </c>
      <c r="BE20" s="63">
        <f t="shared" si="17"/>
        <v>3</v>
      </c>
      <c r="BF20" s="61">
        <f>IFERROR(BE20/BB20,"-")</f>
        <v>7.2992700729927005E-3</v>
      </c>
      <c r="BG20" s="63">
        <f t="shared" si="18"/>
        <v>3</v>
      </c>
      <c r="BH20" s="61">
        <f>IFERROR(BG20/BB20,"-")</f>
        <v>7.2992700729927005E-3</v>
      </c>
      <c r="BJ20" s="264"/>
      <c r="BK20" s="273"/>
      <c r="BL20" s="208" t="s">
        <v>199</v>
      </c>
      <c r="BM20" s="38">
        <v>185</v>
      </c>
      <c r="BN20" s="38">
        <v>0</v>
      </c>
      <c r="BO20" s="84">
        <v>0</v>
      </c>
      <c r="BP20" s="38">
        <v>4</v>
      </c>
      <c r="BQ20" s="84">
        <v>2.1621621621621623E-2</v>
      </c>
      <c r="BR20" s="38">
        <v>1</v>
      </c>
      <c r="BS20" s="84">
        <v>5.4054054054054057E-3</v>
      </c>
      <c r="BU20" s="184"/>
      <c r="BV20" s="188" t="s">
        <v>199</v>
      </c>
      <c r="BW20" s="36">
        <f t="shared" si="19"/>
        <v>0.98540145985401462</v>
      </c>
      <c r="BX20" s="36">
        <f t="shared" si="157"/>
        <v>0.97297297297297303</v>
      </c>
      <c r="BY20" s="137">
        <v>14</v>
      </c>
      <c r="BZ20" s="141" t="s">
        <v>107</v>
      </c>
      <c r="CA20" s="36">
        <f t="shared" si="153"/>
        <v>3.7180008126777735E-2</v>
      </c>
      <c r="CB20" s="36">
        <f t="shared" si="20"/>
        <v>3.0992631122670134E-2</v>
      </c>
      <c r="CC20" s="36">
        <f t="shared" si="21"/>
        <v>0.11485845862115671</v>
      </c>
      <c r="CD20" s="36">
        <f t="shared" si="22"/>
        <v>0.10583730674757982</v>
      </c>
      <c r="CE20" s="36">
        <f t="shared" si="23"/>
        <v>7.8152512528782345E-2</v>
      </c>
      <c r="CF20" s="36">
        <f t="shared" si="24"/>
        <v>8.0046236093050144E-2</v>
      </c>
      <c r="CG20" s="36">
        <f t="shared" si="154"/>
        <v>0.76980902072328317</v>
      </c>
      <c r="CH20" s="36">
        <f t="shared" si="25"/>
        <v>0.78312382603669994</v>
      </c>
      <c r="CI20" s="36">
        <f t="shared" si="155"/>
        <v>3.6021853875358827E-2</v>
      </c>
      <c r="CJ20" s="36">
        <f t="shared" si="26"/>
        <v>2.8974309445624881E-2</v>
      </c>
      <c r="CK20" s="36">
        <f t="shared" si="27"/>
        <v>0.115658857301602</v>
      </c>
      <c r="CL20" s="36">
        <f t="shared" si="28"/>
        <v>0.10411435194127873</v>
      </c>
      <c r="CM20" s="36">
        <f t="shared" si="29"/>
        <v>8.1581627928511896E-2</v>
      </c>
      <c r="CN20" s="36">
        <f t="shared" si="30"/>
        <v>7.7651149314274678E-2</v>
      </c>
      <c r="CO20" s="36">
        <f t="shared" si="31"/>
        <v>0.76673766089452722</v>
      </c>
      <c r="CP20" s="36">
        <f t="shared" si="32"/>
        <v>0.78926018929882169</v>
      </c>
      <c r="CQ20" s="36">
        <f t="shared" si="33"/>
        <v>5.5075102412380519E-2</v>
      </c>
      <c r="CR20" s="36">
        <f t="shared" si="34"/>
        <v>4.8791405550581916E-2</v>
      </c>
      <c r="CS20" s="36">
        <f t="shared" si="35"/>
        <v>0.14246700045516614</v>
      </c>
      <c r="CT20" s="36">
        <f t="shared" si="36"/>
        <v>0.12220232766338407</v>
      </c>
      <c r="CU20" s="36">
        <f t="shared" si="37"/>
        <v>8.7391898042785618E-2</v>
      </c>
      <c r="CV20" s="36">
        <f t="shared" si="38"/>
        <v>9.8925693822739483E-2</v>
      </c>
      <c r="CW20" s="36">
        <f t="shared" si="39"/>
        <v>0.71506599908966773</v>
      </c>
      <c r="CX20" s="36">
        <f t="shared" si="40"/>
        <v>0.73008057296329454</v>
      </c>
      <c r="CY20" s="36">
        <f t="shared" si="41"/>
        <v>3.8461538461538464E-2</v>
      </c>
      <c r="CZ20" s="36">
        <f t="shared" si="42"/>
        <v>2.1164021164021163E-2</v>
      </c>
      <c r="DA20" s="36">
        <f t="shared" si="43"/>
        <v>0.12753036437246965</v>
      </c>
      <c r="DB20" s="36">
        <f t="shared" si="44"/>
        <v>0.11534391534391535</v>
      </c>
      <c r="DC20" s="36">
        <f t="shared" si="45"/>
        <v>7.6923076923076927E-2</v>
      </c>
      <c r="DD20" s="36">
        <f t="shared" si="46"/>
        <v>8.3597883597883602E-2</v>
      </c>
      <c r="DE20" s="36">
        <f t="shared" si="47"/>
        <v>0.75708502024291502</v>
      </c>
      <c r="DF20" s="36">
        <f t="shared" si="48"/>
        <v>0.77989417989417986</v>
      </c>
      <c r="DH20" s="141" t="s">
        <v>41</v>
      </c>
      <c r="DI20" s="36">
        <f t="shared" si="0"/>
        <v>5.3685731984307247E-2</v>
      </c>
      <c r="DJ20" s="36">
        <f t="shared" si="1"/>
        <v>5.0738274464389117E-2</v>
      </c>
      <c r="DK20" s="192">
        <f t="shared" si="156"/>
        <v>0.30000000000000027</v>
      </c>
      <c r="DL20" s="36">
        <f t="shared" si="2"/>
        <v>0.15162777892490881</v>
      </c>
      <c r="DM20" s="36">
        <f t="shared" si="3"/>
        <v>0.14193688477127966</v>
      </c>
      <c r="DN20" s="192">
        <f t="shared" si="49"/>
        <v>1.0000000000000009</v>
      </c>
      <c r="DO20" s="36">
        <f t="shared" si="4"/>
        <v>8.1423360176199319E-2</v>
      </c>
      <c r="DP20" s="36">
        <f t="shared" si="5"/>
        <v>8.4033005211349154E-2</v>
      </c>
      <c r="DQ20" s="192">
        <f t="shared" si="50"/>
        <v>-0.30000000000000027</v>
      </c>
      <c r="DR20" s="36">
        <f t="shared" si="6"/>
        <v>0.71326312891458465</v>
      </c>
      <c r="DS20" s="36">
        <f t="shared" si="7"/>
        <v>0.72329183555298204</v>
      </c>
      <c r="DT20" s="192">
        <f t="shared" si="51"/>
        <v>-1.0000000000000009</v>
      </c>
      <c r="DU20" s="36">
        <f t="shared" si="8"/>
        <v>5.0013517166801837E-2</v>
      </c>
      <c r="DV20" s="36">
        <f t="shared" si="52"/>
        <v>4.8166650956734849E-2</v>
      </c>
      <c r="DW20" s="192">
        <f t="shared" si="53"/>
        <v>0.20000000000000018</v>
      </c>
      <c r="DX20" s="36">
        <f t="shared" si="54"/>
        <v>0.14733711814003786</v>
      </c>
      <c r="DY20" s="36">
        <f t="shared" si="55"/>
        <v>0.13535677255160714</v>
      </c>
      <c r="DZ20" s="192">
        <f t="shared" si="56"/>
        <v>1.1999999999999984</v>
      </c>
      <c r="EA20" s="36">
        <f t="shared" si="57"/>
        <v>8.218437415517707E-2</v>
      </c>
      <c r="EB20" s="36">
        <f t="shared" si="58"/>
        <v>8.1911584503723253E-2</v>
      </c>
      <c r="EC20" s="192">
        <f t="shared" si="59"/>
        <v>0</v>
      </c>
      <c r="ED20" s="36">
        <f t="shared" si="60"/>
        <v>0.72046499053798319</v>
      </c>
      <c r="EE20" s="36">
        <f t="shared" si="61"/>
        <v>0.73456499198793479</v>
      </c>
      <c r="EF20" s="192">
        <f t="shared" si="62"/>
        <v>-1.5000000000000013</v>
      </c>
      <c r="EG20" s="36">
        <f t="shared" si="63"/>
        <v>8.1981981981981977E-2</v>
      </c>
      <c r="EH20" s="36">
        <f t="shared" si="64"/>
        <v>6.3223508459483532E-2</v>
      </c>
      <c r="EI20" s="192">
        <f t="shared" si="65"/>
        <v>1.9000000000000004</v>
      </c>
      <c r="EJ20" s="36">
        <f t="shared" si="66"/>
        <v>0.1954954954954955</v>
      </c>
      <c r="EK20" s="36">
        <f t="shared" si="67"/>
        <v>0.1736420302760463</v>
      </c>
      <c r="EL20" s="192">
        <f t="shared" si="68"/>
        <v>2.1000000000000019</v>
      </c>
      <c r="EM20" s="36">
        <f t="shared" si="69"/>
        <v>9.0540540540540546E-2</v>
      </c>
      <c r="EN20" s="36">
        <f t="shared" si="70"/>
        <v>0.10017809439002671</v>
      </c>
      <c r="EO20" s="192">
        <f t="shared" si="71"/>
        <v>-0.9000000000000008</v>
      </c>
      <c r="EP20" s="36">
        <f t="shared" si="72"/>
        <v>0.63198198198198197</v>
      </c>
      <c r="EQ20" s="36">
        <f t="shared" si="73"/>
        <v>0.66295636687444348</v>
      </c>
      <c r="ER20" s="192">
        <f t="shared" si="74"/>
        <v>-3.1000000000000028</v>
      </c>
      <c r="ES20" s="36">
        <f t="shared" si="75"/>
        <v>5.5128205128205127E-2</v>
      </c>
      <c r="ET20" s="36">
        <f t="shared" si="76"/>
        <v>6.3257065948855995E-2</v>
      </c>
      <c r="EU20" s="192">
        <f t="shared" si="77"/>
        <v>-0.8</v>
      </c>
      <c r="EV20" s="36">
        <f t="shared" si="78"/>
        <v>0.16538461538461538</v>
      </c>
      <c r="EW20" s="36">
        <f t="shared" si="79"/>
        <v>0.17631224764468373</v>
      </c>
      <c r="EX20" s="192">
        <f t="shared" si="80"/>
        <v>-1.0999999999999983</v>
      </c>
      <c r="EY20" s="36">
        <f t="shared" si="81"/>
        <v>8.5897435897435898E-2</v>
      </c>
      <c r="EZ20" s="36">
        <f t="shared" si="82"/>
        <v>8.47913862718708E-2</v>
      </c>
      <c r="FA20" s="192">
        <f t="shared" si="83"/>
        <v>9.9999999999998701E-2</v>
      </c>
      <c r="FB20" s="36">
        <f t="shared" si="84"/>
        <v>0.69358974358974357</v>
      </c>
      <c r="FC20" s="36">
        <f t="shared" si="85"/>
        <v>0.6756393001345895</v>
      </c>
      <c r="FD20" s="192">
        <f t="shared" si="86"/>
        <v>1.7999999999999905</v>
      </c>
      <c r="FF20" s="36">
        <f t="shared" si="87"/>
        <v>5.246330782200663E-2</v>
      </c>
      <c r="FG20" s="36">
        <f t="shared" si="9"/>
        <v>4.8041085134680403E-2</v>
      </c>
      <c r="FH20" s="192">
        <f t="shared" si="88"/>
        <v>0.39999999999999969</v>
      </c>
      <c r="FI20" s="36">
        <f t="shared" si="10"/>
        <v>0.16981717092085957</v>
      </c>
      <c r="FJ20" s="36">
        <f t="shared" si="11"/>
        <v>0.16533561940166969</v>
      </c>
      <c r="FK20" s="192">
        <f t="shared" si="89"/>
        <v>0.50000000000000044</v>
      </c>
      <c r="FL20" s="36">
        <f t="shared" si="12"/>
        <v>7.0421823311744888E-2</v>
      </c>
      <c r="FM20" s="36">
        <f t="shared" si="13"/>
        <v>7.246863332638967E-2</v>
      </c>
      <c r="FN20" s="192">
        <f t="shared" si="90"/>
        <v>-0.19999999999999879</v>
      </c>
      <c r="FO20" s="36">
        <f t="shared" si="14"/>
        <v>0.70729769794538888</v>
      </c>
      <c r="FP20" s="36">
        <f t="shared" si="91"/>
        <v>0.7141546621372602</v>
      </c>
      <c r="FQ20" s="192">
        <f t="shared" si="92"/>
        <v>-0.70000000000000062</v>
      </c>
      <c r="FR20" s="36">
        <f t="shared" si="93"/>
        <v>4.9503759206355462E-2</v>
      </c>
      <c r="FS20" s="36">
        <f t="shared" si="94"/>
        <v>4.4200488210520666E-2</v>
      </c>
      <c r="FT20" s="192">
        <f t="shared" si="95"/>
        <v>0.60000000000000053</v>
      </c>
      <c r="FU20" s="36">
        <f t="shared" si="96"/>
        <v>0.16607589114113555</v>
      </c>
      <c r="FV20" s="36">
        <f t="shared" si="97"/>
        <v>0.15825934172053971</v>
      </c>
      <c r="FW20" s="192">
        <f t="shared" si="98"/>
        <v>0.80000000000000071</v>
      </c>
      <c r="FX20" s="36">
        <f t="shared" si="99"/>
        <v>7.0594924618888555E-2</v>
      </c>
      <c r="FY20" s="36">
        <f t="shared" si="100"/>
        <v>7.1056537639600487E-2</v>
      </c>
      <c r="FZ20" s="192">
        <f t="shared" si="101"/>
        <v>0</v>
      </c>
      <c r="GA20" s="36">
        <f t="shared" si="102"/>
        <v>0.71382542503362045</v>
      </c>
      <c r="GB20" s="36">
        <f t="shared" si="103"/>
        <v>0.72648363242933911</v>
      </c>
      <c r="GC20" s="192">
        <f t="shared" si="104"/>
        <v>-1.2000000000000011</v>
      </c>
      <c r="GD20" s="36">
        <f t="shared" si="105"/>
        <v>7.1407282300928909E-2</v>
      </c>
      <c r="GE20" s="36">
        <f t="shared" si="106"/>
        <v>6.5170575468318684E-2</v>
      </c>
      <c r="GF20" s="192">
        <f t="shared" si="107"/>
        <v>0.5999999999999992</v>
      </c>
      <c r="GG20" s="36">
        <f t="shared" si="108"/>
        <v>0.21158909145099597</v>
      </c>
      <c r="GH20" s="36">
        <f t="shared" si="109"/>
        <v>0.20222517226120487</v>
      </c>
      <c r="GI20" s="192">
        <f t="shared" si="110"/>
        <v>0.99999999999999811</v>
      </c>
      <c r="GJ20" s="36">
        <f t="shared" si="111"/>
        <v>7.841968440050999E-2</v>
      </c>
      <c r="GK20" s="36">
        <f t="shared" si="112"/>
        <v>8.0034557599511141E-2</v>
      </c>
      <c r="GL20" s="192">
        <f t="shared" si="113"/>
        <v>-0.20000000000000018</v>
      </c>
      <c r="GM20" s="36">
        <f t="shared" si="114"/>
        <v>0.63858394184756506</v>
      </c>
      <c r="GN20" s="36">
        <f t="shared" si="115"/>
        <v>0.65256969467096526</v>
      </c>
      <c r="GO20" s="192">
        <f t="shared" si="116"/>
        <v>-1.4000000000000012</v>
      </c>
      <c r="GP20" s="36">
        <f t="shared" si="117"/>
        <v>5.8989431490645373E-2</v>
      </c>
      <c r="GQ20" s="36">
        <f t="shared" si="118"/>
        <v>5.1786853860880666E-2</v>
      </c>
      <c r="GR20" s="192">
        <f t="shared" si="119"/>
        <v>0.7</v>
      </c>
      <c r="GS20" s="36">
        <f t="shared" si="120"/>
        <v>0.18026385115241175</v>
      </c>
      <c r="GT20" s="36">
        <f t="shared" si="121"/>
        <v>0.17318655605190386</v>
      </c>
      <c r="GU20" s="192">
        <f t="shared" si="122"/>
        <v>0.70000000000000062</v>
      </c>
      <c r="GV20" s="36">
        <f t="shared" si="123"/>
        <v>7.9888839530150732E-2</v>
      </c>
      <c r="GW20" s="36">
        <f t="shared" si="124"/>
        <v>7.9982982344182094E-2</v>
      </c>
      <c r="GX20" s="192">
        <f t="shared" si="125"/>
        <v>0</v>
      </c>
      <c r="GY20" s="36">
        <f t="shared" si="126"/>
        <v>0.68085787782679219</v>
      </c>
      <c r="GZ20" s="36">
        <f t="shared" si="127"/>
        <v>0.69504360774303342</v>
      </c>
      <c r="HA20" s="192">
        <f t="shared" si="128"/>
        <v>-1.3999999999999901</v>
      </c>
      <c r="HB20" s="140">
        <v>0</v>
      </c>
    </row>
    <row r="21" spans="2:210" s="12" customFormat="1" ht="14.25" customHeight="1">
      <c r="B21" s="265"/>
      <c r="C21" s="274"/>
      <c r="D21" s="150" t="s">
        <v>67</v>
      </c>
      <c r="E21" s="37">
        <v>11</v>
      </c>
      <c r="F21" s="233">
        <v>0</v>
      </c>
      <c r="G21" s="13">
        <f t="shared" si="129"/>
        <v>0</v>
      </c>
      <c r="H21" s="33">
        <v>0</v>
      </c>
      <c r="I21" s="13">
        <f t="shared" si="130"/>
        <v>0</v>
      </c>
      <c r="J21" s="33">
        <v>2</v>
      </c>
      <c r="K21" s="13">
        <f t="shared" si="131"/>
        <v>0.18181818181818182</v>
      </c>
      <c r="L21" s="37">
        <v>43</v>
      </c>
      <c r="M21" s="233">
        <v>2</v>
      </c>
      <c r="N21" s="13">
        <f t="shared" si="132"/>
        <v>4.6511627906976744E-2</v>
      </c>
      <c r="O21" s="33">
        <v>6</v>
      </c>
      <c r="P21" s="13">
        <f t="shared" si="133"/>
        <v>0.13953488372093023</v>
      </c>
      <c r="Q21" s="33">
        <v>4</v>
      </c>
      <c r="R21" s="13">
        <f t="shared" si="134"/>
        <v>9.3023255813953487E-2</v>
      </c>
      <c r="S21" s="37">
        <v>3143</v>
      </c>
      <c r="T21" s="233">
        <v>102</v>
      </c>
      <c r="U21" s="13">
        <f t="shared" si="135"/>
        <v>3.2453070314985684E-2</v>
      </c>
      <c r="V21" s="33">
        <v>490</v>
      </c>
      <c r="W21" s="13">
        <f t="shared" si="136"/>
        <v>0.15590200445434299</v>
      </c>
      <c r="X21" s="33">
        <v>200</v>
      </c>
      <c r="Y21" s="13">
        <f t="shared" si="137"/>
        <v>6.3633471205854275E-2</v>
      </c>
      <c r="Z21" s="37">
        <v>2373</v>
      </c>
      <c r="AA21" s="233">
        <v>64</v>
      </c>
      <c r="AB21" s="13">
        <f t="shared" si="138"/>
        <v>2.6970080067425201E-2</v>
      </c>
      <c r="AC21" s="33">
        <v>342</v>
      </c>
      <c r="AD21" s="13">
        <f t="shared" si="139"/>
        <v>0.14412136536030343</v>
      </c>
      <c r="AE21" s="33">
        <v>141</v>
      </c>
      <c r="AF21" s="13">
        <f t="shared" si="140"/>
        <v>5.9418457648546141E-2</v>
      </c>
      <c r="AG21" s="37">
        <v>1606</v>
      </c>
      <c r="AH21" s="233">
        <v>35</v>
      </c>
      <c r="AI21" s="13">
        <f t="shared" si="141"/>
        <v>2.1793275217932753E-2</v>
      </c>
      <c r="AJ21" s="33">
        <v>180</v>
      </c>
      <c r="AK21" s="13">
        <f t="shared" si="142"/>
        <v>0.11207970112079702</v>
      </c>
      <c r="AL21" s="33">
        <v>64</v>
      </c>
      <c r="AM21" s="13">
        <f t="shared" si="143"/>
        <v>3.9850560398505604E-2</v>
      </c>
      <c r="AN21" s="37">
        <v>905</v>
      </c>
      <c r="AO21" s="233">
        <v>9</v>
      </c>
      <c r="AP21" s="13">
        <f t="shared" si="144"/>
        <v>9.9447513812154689E-3</v>
      </c>
      <c r="AQ21" s="33">
        <v>67</v>
      </c>
      <c r="AR21" s="13">
        <f t="shared" si="145"/>
        <v>7.4033149171270712E-2</v>
      </c>
      <c r="AS21" s="33">
        <v>31</v>
      </c>
      <c r="AT21" s="13">
        <f t="shared" si="146"/>
        <v>3.4254143646408837E-2</v>
      </c>
      <c r="AU21" s="37">
        <v>332</v>
      </c>
      <c r="AV21" s="233">
        <v>2</v>
      </c>
      <c r="AW21" s="13">
        <f t="shared" si="147"/>
        <v>6.024096385542169E-3</v>
      </c>
      <c r="AX21" s="33">
        <v>20</v>
      </c>
      <c r="AY21" s="13">
        <f t="shared" si="148"/>
        <v>6.0240963855421686E-2</v>
      </c>
      <c r="AZ21" s="33">
        <v>5</v>
      </c>
      <c r="BA21" s="13">
        <f t="shared" si="149"/>
        <v>1.5060240963855422E-2</v>
      </c>
      <c r="BB21" s="37">
        <f t="shared" si="15"/>
        <v>8413</v>
      </c>
      <c r="BC21" s="69">
        <f t="shared" si="16"/>
        <v>214</v>
      </c>
      <c r="BD21" s="13">
        <f t="shared" si="150"/>
        <v>2.5436823962914537E-2</v>
      </c>
      <c r="BE21" s="69">
        <f t="shared" si="17"/>
        <v>1105</v>
      </c>
      <c r="BF21" s="13">
        <f t="shared" si="151"/>
        <v>0.13134434803280637</v>
      </c>
      <c r="BG21" s="69">
        <f t="shared" si="18"/>
        <v>447</v>
      </c>
      <c r="BH21" s="13">
        <f t="shared" si="152"/>
        <v>5.3132057530013078E-2</v>
      </c>
      <c r="BJ21" s="265"/>
      <c r="BK21" s="274"/>
      <c r="BL21" s="203" t="s">
        <v>67</v>
      </c>
      <c r="BM21" s="38">
        <v>7886</v>
      </c>
      <c r="BN21" s="38">
        <v>157</v>
      </c>
      <c r="BO21" s="84">
        <v>1.9908698960182603E-2</v>
      </c>
      <c r="BP21" s="38">
        <v>1037</v>
      </c>
      <c r="BQ21" s="84">
        <v>0.13149885873700229</v>
      </c>
      <c r="BR21" s="38">
        <v>398</v>
      </c>
      <c r="BS21" s="84">
        <v>5.046918589906163E-2</v>
      </c>
      <c r="BU21" s="185"/>
      <c r="BV21" s="116" t="s">
        <v>67</v>
      </c>
      <c r="BW21" s="36">
        <f t="shared" si="19"/>
        <v>0.79008677047426601</v>
      </c>
      <c r="BX21" s="36">
        <f t="shared" si="157"/>
        <v>0.79812325640375348</v>
      </c>
      <c r="BY21" s="137">
        <v>15</v>
      </c>
      <c r="BZ21" s="141" t="s">
        <v>108</v>
      </c>
      <c r="CA21" s="36">
        <f t="shared" si="153"/>
        <v>3.2179344004632501E-2</v>
      </c>
      <c r="CB21" s="36">
        <f t="shared" si="20"/>
        <v>2.5837742504409171E-2</v>
      </c>
      <c r="CC21" s="36">
        <f t="shared" si="21"/>
        <v>0.12209951606899119</v>
      </c>
      <c r="CD21" s="36">
        <f t="shared" si="22"/>
        <v>0.12204585537918872</v>
      </c>
      <c r="CE21" s="36">
        <f t="shared" si="23"/>
        <v>6.2042437026926418E-2</v>
      </c>
      <c r="CF21" s="36">
        <f t="shared" si="24"/>
        <v>5.9920634920634923E-2</v>
      </c>
      <c r="CG21" s="36">
        <f t="shared" si="154"/>
        <v>0.78367870289944985</v>
      </c>
      <c r="CH21" s="36">
        <f t="shared" si="25"/>
        <v>0.79219576719576723</v>
      </c>
      <c r="CI21" s="36">
        <f t="shared" si="155"/>
        <v>3.1534765560280557E-2</v>
      </c>
      <c r="CJ21" s="36">
        <f t="shared" si="26"/>
        <v>2.3756111590451538E-2</v>
      </c>
      <c r="CK21" s="36">
        <f t="shared" si="27"/>
        <v>0.12481360799690727</v>
      </c>
      <c r="CL21" s="36">
        <f t="shared" si="28"/>
        <v>0.11958584987057809</v>
      </c>
      <c r="CM21" s="36">
        <f t="shared" si="29"/>
        <v>6.2351576738278014E-2</v>
      </c>
      <c r="CN21" s="36">
        <f t="shared" si="30"/>
        <v>5.9764164509634746E-2</v>
      </c>
      <c r="CO21" s="36">
        <f t="shared" si="31"/>
        <v>0.78130004970453415</v>
      </c>
      <c r="CP21" s="36">
        <f t="shared" si="32"/>
        <v>0.79689387402933565</v>
      </c>
      <c r="CQ21" s="36">
        <f t="shared" si="33"/>
        <v>4.6045197740112995E-2</v>
      </c>
      <c r="CR21" s="36">
        <f t="shared" si="34"/>
        <v>3.9671294984414851E-2</v>
      </c>
      <c r="CS21" s="36">
        <f t="shared" si="35"/>
        <v>0.14067796610169492</v>
      </c>
      <c r="CT21" s="36">
        <f t="shared" si="36"/>
        <v>0.14508359308586002</v>
      </c>
      <c r="CU21" s="36">
        <f t="shared" si="37"/>
        <v>7.4293785310734467E-2</v>
      </c>
      <c r="CV21" s="36">
        <f t="shared" si="38"/>
        <v>6.7157835080759426E-2</v>
      </c>
      <c r="CW21" s="36">
        <f t="shared" si="39"/>
        <v>0.73898305084745763</v>
      </c>
      <c r="CX21" s="36">
        <f t="shared" si="40"/>
        <v>0.7480872768489657</v>
      </c>
      <c r="CY21" s="36">
        <f t="shared" si="41"/>
        <v>3.255813953488372E-2</v>
      </c>
      <c r="CZ21" s="36">
        <f t="shared" si="42"/>
        <v>2.5869037995149554E-2</v>
      </c>
      <c r="DA21" s="36">
        <f t="shared" si="43"/>
        <v>0.1434108527131783</v>
      </c>
      <c r="DB21" s="36">
        <f t="shared" si="44"/>
        <v>0.137429264349232</v>
      </c>
      <c r="DC21" s="36">
        <f t="shared" si="45"/>
        <v>7.6744186046511634E-2</v>
      </c>
      <c r="DD21" s="36">
        <f t="shared" si="46"/>
        <v>6.3864187550525461E-2</v>
      </c>
      <c r="DE21" s="36">
        <f t="shared" si="47"/>
        <v>0.74728682170542637</v>
      </c>
      <c r="DF21" s="36">
        <f t="shared" si="48"/>
        <v>0.77283751010509294</v>
      </c>
      <c r="DH21" s="141" t="s">
        <v>21</v>
      </c>
      <c r="DI21" s="36">
        <f t="shared" si="0"/>
        <v>7.1224165341812404E-2</v>
      </c>
      <c r="DJ21" s="36">
        <f t="shared" si="1"/>
        <v>6.7434025828186417E-2</v>
      </c>
      <c r="DK21" s="192">
        <f t="shared" si="156"/>
        <v>0.39999999999999897</v>
      </c>
      <c r="DL21" s="36">
        <f t="shared" si="2"/>
        <v>0.21452040275569687</v>
      </c>
      <c r="DM21" s="36">
        <f t="shared" si="3"/>
        <v>0.21965188096574959</v>
      </c>
      <c r="DN21" s="192">
        <f t="shared" si="49"/>
        <v>-0.50000000000000044</v>
      </c>
      <c r="DO21" s="36">
        <f t="shared" si="4"/>
        <v>6.9369369369369369E-2</v>
      </c>
      <c r="DP21" s="36">
        <f t="shared" si="5"/>
        <v>6.7770915216170693E-2</v>
      </c>
      <c r="DQ21" s="192">
        <f t="shared" si="50"/>
        <v>0.10000000000000009</v>
      </c>
      <c r="DR21" s="36">
        <f t="shared" si="6"/>
        <v>0.64488606253312131</v>
      </c>
      <c r="DS21" s="36">
        <f t="shared" si="7"/>
        <v>0.64514317798989329</v>
      </c>
      <c r="DT21" s="192">
        <f t="shared" si="51"/>
        <v>0</v>
      </c>
      <c r="DU21" s="36">
        <f t="shared" si="8"/>
        <v>6.7522623559440012E-2</v>
      </c>
      <c r="DV21" s="36">
        <f t="shared" si="52"/>
        <v>6.1107523409751376E-2</v>
      </c>
      <c r="DW21" s="192">
        <f t="shared" si="53"/>
        <v>0.70000000000000062</v>
      </c>
      <c r="DX21" s="36">
        <f t="shared" si="54"/>
        <v>0.21672209761002398</v>
      </c>
      <c r="DY21" s="36">
        <f t="shared" si="55"/>
        <v>0.21674200839522118</v>
      </c>
      <c r="DZ21" s="192">
        <f t="shared" si="56"/>
        <v>0</v>
      </c>
      <c r="EA21" s="36">
        <f t="shared" si="57"/>
        <v>6.8296078583030398E-2</v>
      </c>
      <c r="EB21" s="36">
        <f t="shared" si="58"/>
        <v>6.6273813367775269E-2</v>
      </c>
      <c r="EC21" s="192">
        <f t="shared" si="59"/>
        <v>0.20000000000000018</v>
      </c>
      <c r="ED21" s="36">
        <f t="shared" si="60"/>
        <v>0.64745920024750558</v>
      </c>
      <c r="EE21" s="36">
        <f t="shared" si="61"/>
        <v>0.65587665482725221</v>
      </c>
      <c r="EF21" s="192">
        <f t="shared" si="62"/>
        <v>-0.9000000000000008</v>
      </c>
      <c r="EG21" s="36">
        <f t="shared" si="63"/>
        <v>9.1759352881698689E-2</v>
      </c>
      <c r="EH21" s="36">
        <f t="shared" si="64"/>
        <v>8.9470954356846474E-2</v>
      </c>
      <c r="EI21" s="192">
        <f t="shared" si="65"/>
        <v>0.30000000000000027</v>
      </c>
      <c r="EJ21" s="36">
        <f t="shared" si="66"/>
        <v>0.23736097067745196</v>
      </c>
      <c r="EK21" s="36">
        <f t="shared" si="67"/>
        <v>0.24948132780082988</v>
      </c>
      <c r="EL21" s="192">
        <f t="shared" si="68"/>
        <v>-1.2000000000000011</v>
      </c>
      <c r="EM21" s="36">
        <f t="shared" si="69"/>
        <v>7.9878665318503544E-2</v>
      </c>
      <c r="EN21" s="36">
        <f t="shared" si="70"/>
        <v>7.5207468879668046E-2</v>
      </c>
      <c r="EO21" s="192">
        <f t="shared" si="71"/>
        <v>0.50000000000000044</v>
      </c>
      <c r="EP21" s="36">
        <f t="shared" si="72"/>
        <v>0.59100101112234582</v>
      </c>
      <c r="EQ21" s="36">
        <f t="shared" si="73"/>
        <v>0.58584024896265563</v>
      </c>
      <c r="ER21" s="192">
        <f t="shared" si="74"/>
        <v>0.50000000000000044</v>
      </c>
      <c r="ES21" s="36">
        <f t="shared" si="75"/>
        <v>7.9083518107908354E-2</v>
      </c>
      <c r="ET21" s="36">
        <f t="shared" si="76"/>
        <v>7.567567567567568E-2</v>
      </c>
      <c r="EU21" s="192">
        <f t="shared" si="77"/>
        <v>0.30000000000000027</v>
      </c>
      <c r="EV21" s="36">
        <f t="shared" si="78"/>
        <v>0.21877309682187732</v>
      </c>
      <c r="EW21" s="36">
        <f t="shared" si="79"/>
        <v>0.19691119691119691</v>
      </c>
      <c r="EX21" s="192">
        <f t="shared" si="80"/>
        <v>2.1999999999999993</v>
      </c>
      <c r="EY21" s="36">
        <f t="shared" si="81"/>
        <v>7.7605321507760533E-2</v>
      </c>
      <c r="EZ21" s="36">
        <f t="shared" si="82"/>
        <v>7.0270270270270274E-2</v>
      </c>
      <c r="FA21" s="192">
        <f t="shared" si="83"/>
        <v>0.79999999999999938</v>
      </c>
      <c r="FB21" s="36">
        <f t="shared" si="84"/>
        <v>0.62453806356245378</v>
      </c>
      <c r="FC21" s="36">
        <f t="shared" si="85"/>
        <v>0.65714285714285714</v>
      </c>
      <c r="FD21" s="192">
        <f t="shared" si="86"/>
        <v>-3.2000000000000028</v>
      </c>
      <c r="FF21" s="36">
        <f t="shared" si="87"/>
        <v>5.246330782200663E-2</v>
      </c>
      <c r="FG21" s="36">
        <f t="shared" si="9"/>
        <v>4.8041085134680403E-2</v>
      </c>
      <c r="FH21" s="192">
        <f t="shared" si="88"/>
        <v>0.39999999999999969</v>
      </c>
      <c r="FI21" s="36">
        <f t="shared" si="10"/>
        <v>0.16981717092085957</v>
      </c>
      <c r="FJ21" s="36">
        <f t="shared" si="11"/>
        <v>0.16533561940166969</v>
      </c>
      <c r="FK21" s="192">
        <f t="shared" si="89"/>
        <v>0.50000000000000044</v>
      </c>
      <c r="FL21" s="36">
        <f t="shared" si="12"/>
        <v>7.0421823311744888E-2</v>
      </c>
      <c r="FM21" s="36">
        <f t="shared" si="13"/>
        <v>7.246863332638967E-2</v>
      </c>
      <c r="FN21" s="192">
        <f t="shared" si="90"/>
        <v>-0.19999999999999879</v>
      </c>
      <c r="FO21" s="36">
        <f t="shared" si="14"/>
        <v>0.70729769794538888</v>
      </c>
      <c r="FP21" s="36">
        <f t="shared" si="91"/>
        <v>0.7141546621372602</v>
      </c>
      <c r="FQ21" s="192">
        <f t="shared" si="92"/>
        <v>-0.70000000000000062</v>
      </c>
      <c r="FR21" s="36">
        <f t="shared" si="93"/>
        <v>4.9503759206355462E-2</v>
      </c>
      <c r="FS21" s="36">
        <f t="shared" si="94"/>
        <v>4.4200488210520666E-2</v>
      </c>
      <c r="FT21" s="192">
        <f t="shared" si="95"/>
        <v>0.60000000000000053</v>
      </c>
      <c r="FU21" s="36">
        <f t="shared" si="96"/>
        <v>0.16607589114113555</v>
      </c>
      <c r="FV21" s="36">
        <f t="shared" si="97"/>
        <v>0.15825934172053971</v>
      </c>
      <c r="FW21" s="192">
        <f t="shared" si="98"/>
        <v>0.80000000000000071</v>
      </c>
      <c r="FX21" s="36">
        <f t="shared" si="99"/>
        <v>7.0594924618888555E-2</v>
      </c>
      <c r="FY21" s="36">
        <f t="shared" si="100"/>
        <v>7.1056537639600487E-2</v>
      </c>
      <c r="FZ21" s="192">
        <f t="shared" si="101"/>
        <v>0</v>
      </c>
      <c r="GA21" s="36">
        <f t="shared" si="102"/>
        <v>0.71382542503362045</v>
      </c>
      <c r="GB21" s="36">
        <f t="shared" si="103"/>
        <v>0.72648363242933911</v>
      </c>
      <c r="GC21" s="192">
        <f t="shared" si="104"/>
        <v>-1.2000000000000011</v>
      </c>
      <c r="GD21" s="36">
        <f t="shared" si="105"/>
        <v>7.1407282300928909E-2</v>
      </c>
      <c r="GE21" s="36">
        <f t="shared" si="106"/>
        <v>6.5170575468318684E-2</v>
      </c>
      <c r="GF21" s="192">
        <f t="shared" si="107"/>
        <v>0.5999999999999992</v>
      </c>
      <c r="GG21" s="36">
        <f t="shared" si="108"/>
        <v>0.21158909145099597</v>
      </c>
      <c r="GH21" s="36">
        <f t="shared" si="109"/>
        <v>0.20222517226120487</v>
      </c>
      <c r="GI21" s="192">
        <f t="shared" si="110"/>
        <v>0.99999999999999811</v>
      </c>
      <c r="GJ21" s="36">
        <f t="shared" si="111"/>
        <v>7.841968440050999E-2</v>
      </c>
      <c r="GK21" s="36">
        <f t="shared" si="112"/>
        <v>8.0034557599511141E-2</v>
      </c>
      <c r="GL21" s="192">
        <f t="shared" si="113"/>
        <v>-0.20000000000000018</v>
      </c>
      <c r="GM21" s="36">
        <f t="shared" si="114"/>
        <v>0.63858394184756506</v>
      </c>
      <c r="GN21" s="36">
        <f t="shared" si="115"/>
        <v>0.65256969467096526</v>
      </c>
      <c r="GO21" s="192">
        <f t="shared" si="116"/>
        <v>-1.4000000000000012</v>
      </c>
      <c r="GP21" s="36">
        <f t="shared" si="117"/>
        <v>5.8989431490645373E-2</v>
      </c>
      <c r="GQ21" s="36">
        <f t="shared" si="118"/>
        <v>5.1786853860880666E-2</v>
      </c>
      <c r="GR21" s="192">
        <f t="shared" si="119"/>
        <v>0.7</v>
      </c>
      <c r="GS21" s="36">
        <f t="shared" si="120"/>
        <v>0.18026385115241175</v>
      </c>
      <c r="GT21" s="36">
        <f t="shared" si="121"/>
        <v>0.17318655605190386</v>
      </c>
      <c r="GU21" s="192">
        <f t="shared" si="122"/>
        <v>0.70000000000000062</v>
      </c>
      <c r="GV21" s="36">
        <f t="shared" si="123"/>
        <v>7.9888839530150732E-2</v>
      </c>
      <c r="GW21" s="36">
        <f t="shared" si="124"/>
        <v>7.9982982344182094E-2</v>
      </c>
      <c r="GX21" s="192">
        <f t="shared" si="125"/>
        <v>0</v>
      </c>
      <c r="GY21" s="36">
        <f t="shared" si="126"/>
        <v>0.68085787782679219</v>
      </c>
      <c r="GZ21" s="36">
        <f t="shared" si="127"/>
        <v>0.69504360774303342</v>
      </c>
      <c r="HA21" s="192">
        <f t="shared" si="128"/>
        <v>-1.3999999999999901</v>
      </c>
      <c r="HB21" s="140">
        <v>0</v>
      </c>
    </row>
    <row r="22" spans="2:210" s="12" customFormat="1" ht="14.25" customHeight="1">
      <c r="B22" s="263">
        <v>4</v>
      </c>
      <c r="C22" s="272" t="s">
        <v>100</v>
      </c>
      <c r="D22" s="134" t="s">
        <v>138</v>
      </c>
      <c r="E22" s="119">
        <v>14</v>
      </c>
      <c r="F22" s="82">
        <v>0</v>
      </c>
      <c r="G22" s="71">
        <f t="shared" si="129"/>
        <v>0</v>
      </c>
      <c r="H22" s="72">
        <v>3</v>
      </c>
      <c r="I22" s="71">
        <f t="shared" si="130"/>
        <v>0.21428571428571427</v>
      </c>
      <c r="J22" s="72">
        <v>0</v>
      </c>
      <c r="K22" s="71">
        <f t="shared" si="131"/>
        <v>0</v>
      </c>
      <c r="L22" s="119">
        <v>46</v>
      </c>
      <c r="M22" s="82">
        <v>1</v>
      </c>
      <c r="N22" s="71">
        <f t="shared" si="132"/>
        <v>2.1739130434782608E-2</v>
      </c>
      <c r="O22" s="72">
        <v>6</v>
      </c>
      <c r="P22" s="71">
        <f t="shared" si="133"/>
        <v>0.13043478260869565</v>
      </c>
      <c r="Q22" s="72">
        <v>1</v>
      </c>
      <c r="R22" s="71">
        <f t="shared" si="134"/>
        <v>2.1739130434782608E-2</v>
      </c>
      <c r="S22" s="119">
        <v>2613</v>
      </c>
      <c r="T22" s="82">
        <v>83</v>
      </c>
      <c r="U22" s="71">
        <f t="shared" si="135"/>
        <v>3.1764255644852663E-2</v>
      </c>
      <c r="V22" s="72">
        <v>513</v>
      </c>
      <c r="W22" s="71">
        <f t="shared" si="136"/>
        <v>0.19632606199770378</v>
      </c>
      <c r="X22" s="72">
        <v>82</v>
      </c>
      <c r="Y22" s="71">
        <f t="shared" si="137"/>
        <v>3.138155376961347E-2</v>
      </c>
      <c r="Z22" s="119">
        <v>2274</v>
      </c>
      <c r="AA22" s="82">
        <v>59</v>
      </c>
      <c r="AB22" s="71">
        <f t="shared" si="138"/>
        <v>2.5945470536499562E-2</v>
      </c>
      <c r="AC22" s="72">
        <v>439</v>
      </c>
      <c r="AD22" s="71">
        <f t="shared" si="139"/>
        <v>0.193051890941073</v>
      </c>
      <c r="AE22" s="72">
        <v>99</v>
      </c>
      <c r="AF22" s="71">
        <f t="shared" si="140"/>
        <v>4.3535620052770452E-2</v>
      </c>
      <c r="AG22" s="119">
        <v>1537</v>
      </c>
      <c r="AH22" s="82">
        <v>31</v>
      </c>
      <c r="AI22" s="71">
        <f t="shared" si="141"/>
        <v>2.0169160702667534E-2</v>
      </c>
      <c r="AJ22" s="72">
        <v>218</v>
      </c>
      <c r="AK22" s="71">
        <f t="shared" si="142"/>
        <v>0.14183474300585555</v>
      </c>
      <c r="AL22" s="72">
        <v>48</v>
      </c>
      <c r="AM22" s="71">
        <f t="shared" si="143"/>
        <v>3.1229668184775537E-2</v>
      </c>
      <c r="AN22" s="119">
        <v>658</v>
      </c>
      <c r="AO22" s="82">
        <v>6</v>
      </c>
      <c r="AP22" s="71">
        <f t="shared" si="144"/>
        <v>9.11854103343465E-3</v>
      </c>
      <c r="AQ22" s="72">
        <v>76</v>
      </c>
      <c r="AR22" s="71">
        <f t="shared" si="145"/>
        <v>0.11550151975683891</v>
      </c>
      <c r="AS22" s="72">
        <v>21</v>
      </c>
      <c r="AT22" s="71">
        <f t="shared" si="146"/>
        <v>3.1914893617021274E-2</v>
      </c>
      <c r="AU22" s="119">
        <v>193</v>
      </c>
      <c r="AV22" s="82">
        <v>0</v>
      </c>
      <c r="AW22" s="71">
        <f t="shared" si="147"/>
        <v>0</v>
      </c>
      <c r="AX22" s="72">
        <v>26</v>
      </c>
      <c r="AY22" s="71">
        <f t="shared" si="148"/>
        <v>0.13471502590673576</v>
      </c>
      <c r="AZ22" s="72">
        <v>1</v>
      </c>
      <c r="BA22" s="71">
        <f t="shared" si="149"/>
        <v>5.1813471502590676E-3</v>
      </c>
      <c r="BB22" s="119">
        <f t="shared" si="15"/>
        <v>7335</v>
      </c>
      <c r="BC22" s="73">
        <f t="shared" si="16"/>
        <v>180</v>
      </c>
      <c r="BD22" s="71">
        <f t="shared" si="150"/>
        <v>2.4539877300613498E-2</v>
      </c>
      <c r="BE22" s="73">
        <f t="shared" si="17"/>
        <v>1281</v>
      </c>
      <c r="BF22" s="71">
        <f t="shared" si="151"/>
        <v>0.17464212678936605</v>
      </c>
      <c r="BG22" s="73">
        <f t="shared" si="18"/>
        <v>252</v>
      </c>
      <c r="BH22" s="71">
        <f t="shared" si="152"/>
        <v>3.4355828220858899E-2</v>
      </c>
      <c r="BJ22" s="263">
        <v>4</v>
      </c>
      <c r="BK22" s="272" t="s">
        <v>100</v>
      </c>
      <c r="BL22" s="208" t="s">
        <v>138</v>
      </c>
      <c r="BM22" s="38">
        <v>7090</v>
      </c>
      <c r="BN22" s="38">
        <v>133</v>
      </c>
      <c r="BO22" s="84">
        <v>1.8758815232722145E-2</v>
      </c>
      <c r="BP22" s="38">
        <v>1065</v>
      </c>
      <c r="BQ22" s="84">
        <v>0.15021156558533144</v>
      </c>
      <c r="BR22" s="38">
        <v>302</v>
      </c>
      <c r="BS22" s="84">
        <v>4.2595204513399154E-2</v>
      </c>
      <c r="BU22" s="183" t="s">
        <v>100</v>
      </c>
      <c r="BV22" s="5" t="s">
        <v>138</v>
      </c>
      <c r="BW22" s="36">
        <f t="shared" si="19"/>
        <v>0.76646216768916153</v>
      </c>
      <c r="BX22" s="36">
        <f t="shared" si="157"/>
        <v>0.78843441466854725</v>
      </c>
      <c r="BY22" s="137">
        <v>16</v>
      </c>
      <c r="BZ22" s="141" t="s">
        <v>54</v>
      </c>
      <c r="CA22" s="36">
        <f t="shared" si="153"/>
        <v>2.9468044393417527E-2</v>
      </c>
      <c r="CB22" s="36">
        <f t="shared" si="20"/>
        <v>2.5523470644587383E-2</v>
      </c>
      <c r="CC22" s="36">
        <f t="shared" si="21"/>
        <v>0.12393162393162394</v>
      </c>
      <c r="CD22" s="36">
        <f t="shared" si="22"/>
        <v>0.11673737511974819</v>
      </c>
      <c r="CE22" s="36">
        <f t="shared" si="23"/>
        <v>6.5697155249394054E-2</v>
      </c>
      <c r="CF22" s="36">
        <f t="shared" si="24"/>
        <v>7.3696455453674564E-2</v>
      </c>
      <c r="CG22" s="36">
        <f t="shared" si="154"/>
        <v>0.7809031764255645</v>
      </c>
      <c r="CH22" s="36">
        <f t="shared" si="25"/>
        <v>0.78404269878198984</v>
      </c>
      <c r="CI22" s="36">
        <f t="shared" si="155"/>
        <v>2.9231625835189311E-2</v>
      </c>
      <c r="CJ22" s="36">
        <f t="shared" si="26"/>
        <v>2.3634250290585045E-2</v>
      </c>
      <c r="CK22" s="36">
        <f t="shared" si="27"/>
        <v>0.12694877505567928</v>
      </c>
      <c r="CL22" s="36">
        <f t="shared" si="28"/>
        <v>0.11565284773343665</v>
      </c>
      <c r="CM22" s="36">
        <f t="shared" si="29"/>
        <v>6.5515961395694142E-2</v>
      </c>
      <c r="CN22" s="36">
        <f t="shared" si="30"/>
        <v>7.1968229368461839E-2</v>
      </c>
      <c r="CO22" s="36">
        <f t="shared" si="31"/>
        <v>0.77830363771343725</v>
      </c>
      <c r="CP22" s="36">
        <f t="shared" si="32"/>
        <v>0.78874467260751646</v>
      </c>
      <c r="CQ22" s="36">
        <f t="shared" si="33"/>
        <v>3.9350912778904665E-2</v>
      </c>
      <c r="CR22" s="36">
        <f t="shared" si="34"/>
        <v>3.6915504511894993E-2</v>
      </c>
      <c r="CS22" s="36">
        <f t="shared" si="35"/>
        <v>0.16105476673427993</v>
      </c>
      <c r="CT22" s="36">
        <f t="shared" si="36"/>
        <v>0.13945857260049221</v>
      </c>
      <c r="CU22" s="36">
        <f t="shared" si="37"/>
        <v>7.9513184584178498E-2</v>
      </c>
      <c r="CV22" s="36">
        <f t="shared" si="38"/>
        <v>8.3675143560295318E-2</v>
      </c>
      <c r="CW22" s="36">
        <f t="shared" si="39"/>
        <v>0.72008113590263689</v>
      </c>
      <c r="CX22" s="36">
        <f t="shared" si="40"/>
        <v>0.73995077932731745</v>
      </c>
      <c r="CY22" s="36">
        <f t="shared" si="41"/>
        <v>3.2471835652750164E-2</v>
      </c>
      <c r="CZ22" s="36">
        <f t="shared" si="42"/>
        <v>2.5452109845947757E-2</v>
      </c>
      <c r="DA22" s="36">
        <f t="shared" si="43"/>
        <v>0.1126573889993373</v>
      </c>
      <c r="DB22" s="36">
        <f t="shared" si="44"/>
        <v>0.11185532484929672</v>
      </c>
      <c r="DC22" s="36">
        <f t="shared" si="45"/>
        <v>8.0848243870112663E-2</v>
      </c>
      <c r="DD22" s="36">
        <f t="shared" si="46"/>
        <v>8.4393837910247821E-2</v>
      </c>
      <c r="DE22" s="36">
        <f t="shared" si="47"/>
        <v>0.77402253147779987</v>
      </c>
      <c r="DF22" s="36">
        <f t="shared" si="48"/>
        <v>0.77829872739450767</v>
      </c>
      <c r="DH22" s="141" t="s">
        <v>13</v>
      </c>
      <c r="DI22" s="36">
        <f t="shared" si="0"/>
        <v>7.3482181855553552E-2</v>
      </c>
      <c r="DJ22" s="36">
        <f t="shared" si="1"/>
        <v>6.9608350821727394E-2</v>
      </c>
      <c r="DK22" s="192">
        <f t="shared" si="156"/>
        <v>0.29999999999999888</v>
      </c>
      <c r="DL22" s="36">
        <f t="shared" si="2"/>
        <v>0.20500501014876288</v>
      </c>
      <c r="DM22" s="36">
        <f t="shared" si="3"/>
        <v>0.20323785124417432</v>
      </c>
      <c r="DN22" s="192">
        <f t="shared" si="49"/>
        <v>0.1999999999999974</v>
      </c>
      <c r="DO22" s="36">
        <f t="shared" si="4"/>
        <v>6.7598468692993505E-2</v>
      </c>
      <c r="DP22" s="36">
        <f t="shared" si="5"/>
        <v>6.7237197132811857E-2</v>
      </c>
      <c r="DQ22" s="192">
        <f t="shared" si="50"/>
        <v>0.10000000000000009</v>
      </c>
      <c r="DR22" s="36">
        <f t="shared" si="6"/>
        <v>0.65391433930269005</v>
      </c>
      <c r="DS22" s="36">
        <f t="shared" si="7"/>
        <v>0.65991660080128645</v>
      </c>
      <c r="DT22" s="192">
        <f t="shared" si="51"/>
        <v>-0.60000000000000053</v>
      </c>
      <c r="DU22" s="36">
        <f t="shared" si="8"/>
        <v>7.3046612715128814E-2</v>
      </c>
      <c r="DV22" s="36">
        <f t="shared" si="52"/>
        <v>6.545617574534858E-2</v>
      </c>
      <c r="DW22" s="192">
        <f t="shared" si="53"/>
        <v>0.79999999999999938</v>
      </c>
      <c r="DX22" s="36">
        <f t="shared" si="54"/>
        <v>0.20535745838781497</v>
      </c>
      <c r="DY22" s="36">
        <f t="shared" si="55"/>
        <v>0.20286931181349474</v>
      </c>
      <c r="DZ22" s="192">
        <f t="shared" si="56"/>
        <v>0.1999999999999974</v>
      </c>
      <c r="EA22" s="36">
        <f t="shared" si="57"/>
        <v>6.4989221472240871E-2</v>
      </c>
      <c r="EB22" s="36">
        <f t="shared" si="58"/>
        <v>6.5194649929014414E-2</v>
      </c>
      <c r="EC22" s="192">
        <f t="shared" si="59"/>
        <v>0</v>
      </c>
      <c r="ED22" s="36">
        <f t="shared" si="60"/>
        <v>0.65660670742481531</v>
      </c>
      <c r="EE22" s="36">
        <f t="shared" si="61"/>
        <v>0.66647986251214231</v>
      </c>
      <c r="EF22" s="192">
        <f t="shared" si="62"/>
        <v>-0.9000000000000008</v>
      </c>
      <c r="EG22" s="36">
        <f t="shared" si="63"/>
        <v>8.7306145893164849E-2</v>
      </c>
      <c r="EH22" s="36">
        <f t="shared" si="64"/>
        <v>9.2774439396160049E-2</v>
      </c>
      <c r="EI22" s="192">
        <f t="shared" si="65"/>
        <v>-0.60000000000000053</v>
      </c>
      <c r="EJ22" s="36">
        <f t="shared" si="66"/>
        <v>0.23520964962665136</v>
      </c>
      <c r="EK22" s="36">
        <f t="shared" si="67"/>
        <v>0.22321559431335189</v>
      </c>
      <c r="EL22" s="192">
        <f t="shared" si="68"/>
        <v>1.1999999999999984</v>
      </c>
      <c r="EM22" s="36">
        <f t="shared" si="69"/>
        <v>8.3859850660539914E-2</v>
      </c>
      <c r="EN22" s="36">
        <f t="shared" si="70"/>
        <v>7.6505935805364203E-2</v>
      </c>
      <c r="EO22" s="192">
        <f t="shared" si="71"/>
        <v>0.70000000000000062</v>
      </c>
      <c r="EP22" s="36">
        <f t="shared" si="72"/>
        <v>0.59362435381964385</v>
      </c>
      <c r="EQ22" s="36">
        <f t="shared" si="73"/>
        <v>0.6075040304851238</v>
      </c>
      <c r="ER22" s="192">
        <f t="shared" si="74"/>
        <v>-1.4000000000000012</v>
      </c>
      <c r="ES22" s="36">
        <f t="shared" si="75"/>
        <v>6.9096431283219434E-2</v>
      </c>
      <c r="ET22" s="36">
        <f t="shared" si="76"/>
        <v>6.3461538461538458E-2</v>
      </c>
      <c r="EU22" s="192">
        <f t="shared" si="77"/>
        <v>0.60000000000000053</v>
      </c>
      <c r="EV22" s="36">
        <f t="shared" si="78"/>
        <v>0.19438116932422173</v>
      </c>
      <c r="EW22" s="36">
        <f t="shared" si="79"/>
        <v>0.18692307692307691</v>
      </c>
      <c r="EX22" s="192">
        <f t="shared" si="80"/>
        <v>0.70000000000000062</v>
      </c>
      <c r="EY22" s="36">
        <f t="shared" si="81"/>
        <v>7.365223993925589E-2</v>
      </c>
      <c r="EZ22" s="36">
        <f t="shared" si="82"/>
        <v>7.2307692307692309E-2</v>
      </c>
      <c r="FA22" s="192">
        <f t="shared" si="83"/>
        <v>0.20000000000000018</v>
      </c>
      <c r="FB22" s="36">
        <f t="shared" si="84"/>
        <v>0.66287015945330297</v>
      </c>
      <c r="FC22" s="36">
        <f t="shared" si="85"/>
        <v>0.67730769230769228</v>
      </c>
      <c r="FD22" s="192">
        <f t="shared" si="86"/>
        <v>-1.4000000000000012</v>
      </c>
      <c r="FF22" s="36">
        <f t="shared" si="87"/>
        <v>5.246330782200663E-2</v>
      </c>
      <c r="FG22" s="36">
        <f t="shared" si="9"/>
        <v>4.8041085134680403E-2</v>
      </c>
      <c r="FH22" s="192">
        <f t="shared" si="88"/>
        <v>0.39999999999999969</v>
      </c>
      <c r="FI22" s="36">
        <f t="shared" si="10"/>
        <v>0.16981717092085957</v>
      </c>
      <c r="FJ22" s="36">
        <f t="shared" si="11"/>
        <v>0.16533561940166969</v>
      </c>
      <c r="FK22" s="192">
        <f t="shared" si="89"/>
        <v>0.50000000000000044</v>
      </c>
      <c r="FL22" s="36">
        <f t="shared" si="12"/>
        <v>7.0421823311744888E-2</v>
      </c>
      <c r="FM22" s="36">
        <f t="shared" si="13"/>
        <v>7.246863332638967E-2</v>
      </c>
      <c r="FN22" s="192">
        <f t="shared" si="90"/>
        <v>-0.19999999999999879</v>
      </c>
      <c r="FO22" s="36">
        <f t="shared" si="14"/>
        <v>0.70729769794538888</v>
      </c>
      <c r="FP22" s="36">
        <f t="shared" si="91"/>
        <v>0.7141546621372602</v>
      </c>
      <c r="FQ22" s="192">
        <f t="shared" si="92"/>
        <v>-0.70000000000000062</v>
      </c>
      <c r="FR22" s="36">
        <f t="shared" si="93"/>
        <v>4.9503759206355462E-2</v>
      </c>
      <c r="FS22" s="36">
        <f t="shared" si="94"/>
        <v>4.4200488210520666E-2</v>
      </c>
      <c r="FT22" s="192">
        <f t="shared" si="95"/>
        <v>0.60000000000000053</v>
      </c>
      <c r="FU22" s="36">
        <f t="shared" si="96"/>
        <v>0.16607589114113555</v>
      </c>
      <c r="FV22" s="36">
        <f t="shared" si="97"/>
        <v>0.15825934172053971</v>
      </c>
      <c r="FW22" s="192">
        <f t="shared" si="98"/>
        <v>0.80000000000000071</v>
      </c>
      <c r="FX22" s="36">
        <f t="shared" si="99"/>
        <v>7.0594924618888555E-2</v>
      </c>
      <c r="FY22" s="36">
        <f t="shared" si="100"/>
        <v>7.1056537639600487E-2</v>
      </c>
      <c r="FZ22" s="192">
        <f t="shared" si="101"/>
        <v>0</v>
      </c>
      <c r="GA22" s="36">
        <f t="shared" si="102"/>
        <v>0.71382542503362045</v>
      </c>
      <c r="GB22" s="36">
        <f t="shared" si="103"/>
        <v>0.72648363242933911</v>
      </c>
      <c r="GC22" s="192">
        <f t="shared" si="104"/>
        <v>-1.2000000000000011</v>
      </c>
      <c r="GD22" s="36">
        <f t="shared" si="105"/>
        <v>7.1407282300928909E-2</v>
      </c>
      <c r="GE22" s="36">
        <f t="shared" si="106"/>
        <v>6.5170575468318684E-2</v>
      </c>
      <c r="GF22" s="192">
        <f t="shared" si="107"/>
        <v>0.5999999999999992</v>
      </c>
      <c r="GG22" s="36">
        <f t="shared" si="108"/>
        <v>0.21158909145099597</v>
      </c>
      <c r="GH22" s="36">
        <f t="shared" si="109"/>
        <v>0.20222517226120487</v>
      </c>
      <c r="GI22" s="192">
        <f t="shared" si="110"/>
        <v>0.99999999999999811</v>
      </c>
      <c r="GJ22" s="36">
        <f t="shared" si="111"/>
        <v>7.841968440050999E-2</v>
      </c>
      <c r="GK22" s="36">
        <f t="shared" si="112"/>
        <v>8.0034557599511141E-2</v>
      </c>
      <c r="GL22" s="192">
        <f t="shared" si="113"/>
        <v>-0.20000000000000018</v>
      </c>
      <c r="GM22" s="36">
        <f t="shared" si="114"/>
        <v>0.63858394184756506</v>
      </c>
      <c r="GN22" s="36">
        <f t="shared" si="115"/>
        <v>0.65256969467096526</v>
      </c>
      <c r="GO22" s="192">
        <f t="shared" si="116"/>
        <v>-1.4000000000000012</v>
      </c>
      <c r="GP22" s="36">
        <f t="shared" si="117"/>
        <v>5.8989431490645373E-2</v>
      </c>
      <c r="GQ22" s="36">
        <f t="shared" si="118"/>
        <v>5.1786853860880666E-2</v>
      </c>
      <c r="GR22" s="192">
        <f t="shared" si="119"/>
        <v>0.7</v>
      </c>
      <c r="GS22" s="36">
        <f t="shared" si="120"/>
        <v>0.18026385115241175</v>
      </c>
      <c r="GT22" s="36">
        <f t="shared" si="121"/>
        <v>0.17318655605190386</v>
      </c>
      <c r="GU22" s="192">
        <f t="shared" si="122"/>
        <v>0.70000000000000062</v>
      </c>
      <c r="GV22" s="36">
        <f t="shared" si="123"/>
        <v>7.9888839530150732E-2</v>
      </c>
      <c r="GW22" s="36">
        <f t="shared" si="124"/>
        <v>7.9982982344182094E-2</v>
      </c>
      <c r="GX22" s="192">
        <f t="shared" si="125"/>
        <v>0</v>
      </c>
      <c r="GY22" s="36">
        <f t="shared" si="126"/>
        <v>0.68085787782679219</v>
      </c>
      <c r="GZ22" s="36">
        <f t="shared" si="127"/>
        <v>0.69504360774303342</v>
      </c>
      <c r="HA22" s="192">
        <f t="shared" si="128"/>
        <v>-1.3999999999999901</v>
      </c>
      <c r="HB22" s="140">
        <v>0</v>
      </c>
    </row>
    <row r="23" spans="2:210" s="12" customFormat="1" ht="14.25" customHeight="1">
      <c r="B23" s="264"/>
      <c r="C23" s="273"/>
      <c r="D23" s="207" t="s">
        <v>277</v>
      </c>
      <c r="E23" s="166">
        <v>0</v>
      </c>
      <c r="F23" s="214">
        <v>0</v>
      </c>
      <c r="G23" s="83" t="str">
        <f t="shared" si="129"/>
        <v>-</v>
      </c>
      <c r="H23" s="230">
        <v>0</v>
      </c>
      <c r="I23" s="83" t="str">
        <f>IFERROR(H23/E23,"-")</f>
        <v>-</v>
      </c>
      <c r="J23" s="230">
        <v>0</v>
      </c>
      <c r="K23" s="83" t="str">
        <f>IFERROR(J23/E23,"-")</f>
        <v>-</v>
      </c>
      <c r="L23" s="166">
        <v>5</v>
      </c>
      <c r="M23" s="214">
        <v>0</v>
      </c>
      <c r="N23" s="83">
        <f>IFERROR(M23/L23,"-")</f>
        <v>0</v>
      </c>
      <c r="O23" s="230">
        <v>0</v>
      </c>
      <c r="P23" s="83">
        <f>IFERROR(O23/L23,"-")</f>
        <v>0</v>
      </c>
      <c r="Q23" s="230">
        <v>0</v>
      </c>
      <c r="R23" s="83">
        <f>IFERROR(Q23/L23,"-")</f>
        <v>0</v>
      </c>
      <c r="S23" s="166">
        <v>523</v>
      </c>
      <c r="T23" s="214">
        <v>12</v>
      </c>
      <c r="U23" s="83">
        <f>IFERROR(T23/S23,"-")</f>
        <v>2.2944550669216062E-2</v>
      </c>
      <c r="V23" s="230">
        <v>108</v>
      </c>
      <c r="W23" s="83">
        <f>IFERROR(V23/S23,"-")</f>
        <v>0.20650095602294455</v>
      </c>
      <c r="X23" s="230">
        <v>24</v>
      </c>
      <c r="Y23" s="83">
        <f>IFERROR(X23/S23,"-")</f>
        <v>4.5889101338432124E-2</v>
      </c>
      <c r="Z23" s="166">
        <v>373</v>
      </c>
      <c r="AA23" s="214">
        <v>11</v>
      </c>
      <c r="AB23" s="83">
        <f>IFERROR(AA23/Z23,"-")</f>
        <v>2.9490616621983913E-2</v>
      </c>
      <c r="AC23" s="230">
        <v>59</v>
      </c>
      <c r="AD23" s="83">
        <f>IFERROR(AC23/Z23,"-")</f>
        <v>0.1581769436997319</v>
      </c>
      <c r="AE23" s="230">
        <v>24</v>
      </c>
      <c r="AF23" s="83">
        <f>IFERROR(AE23/Z23,"-")</f>
        <v>6.4343163538873996E-2</v>
      </c>
      <c r="AG23" s="166">
        <v>229</v>
      </c>
      <c r="AH23" s="214">
        <v>2</v>
      </c>
      <c r="AI23" s="83">
        <f>IFERROR(AH23/AG23,"-")</f>
        <v>8.7336244541484712E-3</v>
      </c>
      <c r="AJ23" s="230">
        <v>25</v>
      </c>
      <c r="AK23" s="83">
        <f>IFERROR(AJ23/AG23,"-")</f>
        <v>0.1091703056768559</v>
      </c>
      <c r="AL23" s="230">
        <v>10</v>
      </c>
      <c r="AM23" s="83">
        <f>IFERROR(AL23/AG23,"-")</f>
        <v>4.3668122270742356E-2</v>
      </c>
      <c r="AN23" s="166">
        <v>84</v>
      </c>
      <c r="AO23" s="214">
        <v>0</v>
      </c>
      <c r="AP23" s="83">
        <f>IFERROR(AO23/AN23,"-")</f>
        <v>0</v>
      </c>
      <c r="AQ23" s="230">
        <v>10</v>
      </c>
      <c r="AR23" s="83">
        <f>IFERROR(AQ23/AN23,"-")</f>
        <v>0.11904761904761904</v>
      </c>
      <c r="AS23" s="230">
        <v>4</v>
      </c>
      <c r="AT23" s="83">
        <f>IFERROR(AS23/AN23,"-")</f>
        <v>4.7619047619047616E-2</v>
      </c>
      <c r="AU23" s="166">
        <v>34</v>
      </c>
      <c r="AV23" s="214">
        <v>1</v>
      </c>
      <c r="AW23" s="83">
        <f>IFERROR(AV23/AU23,"-")</f>
        <v>2.9411764705882353E-2</v>
      </c>
      <c r="AX23" s="230">
        <v>5</v>
      </c>
      <c r="AY23" s="83">
        <f>IFERROR(AX23/AU23,"-")</f>
        <v>0.14705882352941177</v>
      </c>
      <c r="AZ23" s="230">
        <v>1</v>
      </c>
      <c r="BA23" s="83">
        <f>IFERROR(AZ23/AU23,"-")</f>
        <v>2.9411764705882353E-2</v>
      </c>
      <c r="BB23" s="166">
        <f t="shared" si="15"/>
        <v>1248</v>
      </c>
      <c r="BC23" s="167">
        <f t="shared" si="16"/>
        <v>26</v>
      </c>
      <c r="BD23" s="83">
        <f>IFERROR(BC23/BB23,"-")</f>
        <v>2.0833333333333332E-2</v>
      </c>
      <c r="BE23" s="167">
        <f t="shared" si="17"/>
        <v>207</v>
      </c>
      <c r="BF23" s="83">
        <f>IFERROR(BE23/BB23,"-")</f>
        <v>0.16586538461538461</v>
      </c>
      <c r="BG23" s="167">
        <f t="shared" si="18"/>
        <v>63</v>
      </c>
      <c r="BH23" s="83">
        <f>IFERROR(BG23/BB23,"-")</f>
        <v>5.0480769230769232E-2</v>
      </c>
      <c r="BJ23" s="264"/>
      <c r="BK23" s="273"/>
      <c r="BL23" s="208" t="s">
        <v>276</v>
      </c>
      <c r="BM23" s="38">
        <v>1206</v>
      </c>
      <c r="BN23" s="38">
        <v>26</v>
      </c>
      <c r="BO23" s="84">
        <v>2.1558872305140961E-2</v>
      </c>
      <c r="BP23" s="38">
        <v>182</v>
      </c>
      <c r="BQ23" s="84">
        <v>0.15091210613598674</v>
      </c>
      <c r="BR23" s="38">
        <v>53</v>
      </c>
      <c r="BS23" s="84">
        <v>4.39469320066335E-2</v>
      </c>
      <c r="BU23" s="218"/>
      <c r="BV23" s="208" t="s">
        <v>273</v>
      </c>
      <c r="BW23" s="36">
        <f t="shared" si="19"/>
        <v>0.76282051282051277</v>
      </c>
      <c r="BX23" s="36">
        <f t="shared" si="157"/>
        <v>0.78358208955223885</v>
      </c>
      <c r="BY23" s="137">
        <v>17</v>
      </c>
      <c r="BZ23" s="141" t="s">
        <v>109</v>
      </c>
      <c r="CA23" s="36">
        <f t="shared" si="153"/>
        <v>3.3069734004313442E-2</v>
      </c>
      <c r="CB23" s="36">
        <f t="shared" si="20"/>
        <v>2.9936672423719057E-2</v>
      </c>
      <c r="CC23" s="36">
        <f t="shared" si="21"/>
        <v>0.11879942487419123</v>
      </c>
      <c r="CD23" s="36">
        <f t="shared" si="22"/>
        <v>0.11773172135866436</v>
      </c>
      <c r="CE23" s="36">
        <f t="shared" si="23"/>
        <v>6.9149892163910862E-2</v>
      </c>
      <c r="CF23" s="36">
        <f t="shared" si="24"/>
        <v>7.4122049510650545E-2</v>
      </c>
      <c r="CG23" s="36">
        <f t="shared" si="154"/>
        <v>0.77898094895758452</v>
      </c>
      <c r="CH23" s="36">
        <f t="shared" si="25"/>
        <v>0.77820955670696601</v>
      </c>
      <c r="CI23" s="36">
        <f t="shared" si="155"/>
        <v>3.1484708285765786E-2</v>
      </c>
      <c r="CJ23" s="36">
        <f t="shared" si="26"/>
        <v>2.9321854139372387E-2</v>
      </c>
      <c r="CK23" s="36">
        <f t="shared" si="27"/>
        <v>0.11987021570630295</v>
      </c>
      <c r="CL23" s="36">
        <f t="shared" si="28"/>
        <v>0.11772412502339509</v>
      </c>
      <c r="CM23" s="36">
        <f t="shared" si="29"/>
        <v>7.24028119930301E-2</v>
      </c>
      <c r="CN23" s="36">
        <f t="shared" si="30"/>
        <v>7.5113856135753942E-2</v>
      </c>
      <c r="CO23" s="36">
        <f t="shared" si="31"/>
        <v>0.77624226401490115</v>
      </c>
      <c r="CP23" s="36">
        <f t="shared" si="32"/>
        <v>0.77784016470147854</v>
      </c>
      <c r="CQ23" s="36">
        <f t="shared" si="33"/>
        <v>4.8730964467005075E-2</v>
      </c>
      <c r="CR23" s="36">
        <f t="shared" si="34"/>
        <v>3.5837353549276363E-2</v>
      </c>
      <c r="CS23" s="36">
        <f t="shared" si="35"/>
        <v>0.16345177664974619</v>
      </c>
      <c r="CT23" s="36">
        <f t="shared" si="36"/>
        <v>0.13197794624396966</v>
      </c>
      <c r="CU23" s="36">
        <f t="shared" si="37"/>
        <v>7.2419627749576984E-2</v>
      </c>
      <c r="CV23" s="36">
        <f t="shared" si="38"/>
        <v>8.0289455547898E-2</v>
      </c>
      <c r="CW23" s="36">
        <f t="shared" si="39"/>
        <v>0.71539763113367172</v>
      </c>
      <c r="CX23" s="36">
        <f t="shared" si="40"/>
        <v>0.75189524465885593</v>
      </c>
      <c r="CY23" s="36">
        <f t="shared" si="41"/>
        <v>4.9592894152479645E-2</v>
      </c>
      <c r="CZ23" s="36">
        <f t="shared" si="42"/>
        <v>3.5820895522388062E-2</v>
      </c>
      <c r="DA23" s="36">
        <f t="shared" si="43"/>
        <v>0.11324944485566248</v>
      </c>
      <c r="DB23" s="36">
        <f t="shared" si="44"/>
        <v>0.12985074626865672</v>
      </c>
      <c r="DC23" s="36">
        <f t="shared" si="45"/>
        <v>8.4381939304219097E-2</v>
      </c>
      <c r="DD23" s="36">
        <f t="shared" si="46"/>
        <v>7.6865671641791047E-2</v>
      </c>
      <c r="DE23" s="36">
        <f t="shared" si="47"/>
        <v>0.75277572168763873</v>
      </c>
      <c r="DF23" s="36">
        <f t="shared" si="48"/>
        <v>0.7574626865671642</v>
      </c>
      <c r="DH23" s="141" t="s">
        <v>22</v>
      </c>
      <c r="DI23" s="36">
        <f t="shared" si="0"/>
        <v>9.2555618938961776E-2</v>
      </c>
      <c r="DJ23" s="36">
        <f t="shared" si="1"/>
        <v>8.4805653710247356E-2</v>
      </c>
      <c r="DK23" s="192">
        <f t="shared" si="156"/>
        <v>0.79999999999999938</v>
      </c>
      <c r="DL23" s="36">
        <f t="shared" si="2"/>
        <v>0.21905305191100971</v>
      </c>
      <c r="DM23" s="36">
        <f t="shared" si="3"/>
        <v>0.21221605249873801</v>
      </c>
      <c r="DN23" s="192">
        <f t="shared" si="49"/>
        <v>0.70000000000000062</v>
      </c>
      <c r="DO23" s="36">
        <f t="shared" si="4"/>
        <v>8.442669709070165E-2</v>
      </c>
      <c r="DP23" s="36">
        <f t="shared" si="5"/>
        <v>8.7077233720343261E-2</v>
      </c>
      <c r="DQ23" s="192">
        <f t="shared" si="50"/>
        <v>-0.29999999999999888</v>
      </c>
      <c r="DR23" s="36">
        <f t="shared" si="6"/>
        <v>0.60396463205932682</v>
      </c>
      <c r="DS23" s="36">
        <f t="shared" si="7"/>
        <v>0.61590106007067136</v>
      </c>
      <c r="DT23" s="192">
        <f t="shared" si="51"/>
        <v>-1.2000000000000011</v>
      </c>
      <c r="DU23" s="36">
        <f t="shared" si="8"/>
        <v>8.5295457997873317E-2</v>
      </c>
      <c r="DV23" s="36">
        <f t="shared" si="52"/>
        <v>7.4822236586942467E-2</v>
      </c>
      <c r="DW23" s="192">
        <f t="shared" si="53"/>
        <v>1.0000000000000009</v>
      </c>
      <c r="DX23" s="36">
        <f t="shared" si="54"/>
        <v>0.20826370955491416</v>
      </c>
      <c r="DY23" s="36">
        <f t="shared" si="55"/>
        <v>0.19885261797026502</v>
      </c>
      <c r="DZ23" s="192">
        <f t="shared" si="56"/>
        <v>0.89999999999999802</v>
      </c>
      <c r="EA23" s="36">
        <f t="shared" si="57"/>
        <v>8.1269937718365493E-2</v>
      </c>
      <c r="EB23" s="36">
        <f t="shared" si="58"/>
        <v>7.9427925016160306E-2</v>
      </c>
      <c r="EC23" s="192">
        <f t="shared" si="59"/>
        <v>0.20000000000000018</v>
      </c>
      <c r="ED23" s="36">
        <f t="shared" si="60"/>
        <v>0.62517089472884702</v>
      </c>
      <c r="EE23" s="36">
        <f t="shared" si="61"/>
        <v>0.64689722042663222</v>
      </c>
      <c r="EF23" s="192">
        <f t="shared" si="62"/>
        <v>-2.200000000000002</v>
      </c>
      <c r="EG23" s="36">
        <f t="shared" si="63"/>
        <v>0.1155848663658452</v>
      </c>
      <c r="EH23" s="36">
        <f t="shared" si="64"/>
        <v>0.10666194188518781</v>
      </c>
      <c r="EI23" s="192">
        <f t="shared" si="65"/>
        <v>0.9000000000000008</v>
      </c>
      <c r="EJ23" s="36">
        <f t="shared" si="66"/>
        <v>0.2530371398819854</v>
      </c>
      <c r="EK23" s="36">
        <f t="shared" si="67"/>
        <v>0.24946846208362863</v>
      </c>
      <c r="EL23" s="192">
        <f t="shared" si="68"/>
        <v>0.40000000000000036</v>
      </c>
      <c r="EM23" s="36">
        <f t="shared" si="69"/>
        <v>9.510586601874349E-2</v>
      </c>
      <c r="EN23" s="36">
        <f t="shared" si="70"/>
        <v>9.9751948972360033E-2</v>
      </c>
      <c r="EO23" s="192">
        <f t="shared" si="71"/>
        <v>-0.50000000000000044</v>
      </c>
      <c r="EP23" s="36">
        <f t="shared" si="72"/>
        <v>0.53627212773342592</v>
      </c>
      <c r="EQ23" s="36">
        <f t="shared" si="73"/>
        <v>0.54411764705882348</v>
      </c>
      <c r="ER23" s="192">
        <f t="shared" si="74"/>
        <v>-0.80000000000000071</v>
      </c>
      <c r="ES23" s="36">
        <f t="shared" si="75"/>
        <v>9.6774193548387094E-2</v>
      </c>
      <c r="ET23" s="36">
        <f t="shared" si="76"/>
        <v>9.7783572359843543E-2</v>
      </c>
      <c r="EU23" s="192">
        <f t="shared" si="77"/>
        <v>-0.10000000000000009</v>
      </c>
      <c r="EV23" s="36">
        <f t="shared" si="78"/>
        <v>0.24937965260545905</v>
      </c>
      <c r="EW23" s="36">
        <f t="shared" si="79"/>
        <v>0.21447196870925683</v>
      </c>
      <c r="EX23" s="192">
        <f t="shared" si="80"/>
        <v>3.5000000000000004</v>
      </c>
      <c r="EY23" s="36">
        <f t="shared" si="81"/>
        <v>9.553349875930521E-2</v>
      </c>
      <c r="EZ23" s="36">
        <f t="shared" si="82"/>
        <v>0.11016949152542373</v>
      </c>
      <c r="FA23" s="192">
        <f t="shared" si="83"/>
        <v>-1.4</v>
      </c>
      <c r="FB23" s="36">
        <f t="shared" si="84"/>
        <v>0.55831265508684869</v>
      </c>
      <c r="FC23" s="36">
        <f t="shared" si="85"/>
        <v>0.57757496740547587</v>
      </c>
      <c r="FD23" s="192">
        <f t="shared" si="86"/>
        <v>-1.9999999999999907</v>
      </c>
      <c r="FF23" s="36">
        <f t="shared" si="87"/>
        <v>5.246330782200663E-2</v>
      </c>
      <c r="FG23" s="36">
        <f t="shared" si="9"/>
        <v>4.8041085134680403E-2</v>
      </c>
      <c r="FH23" s="192">
        <f t="shared" si="88"/>
        <v>0.39999999999999969</v>
      </c>
      <c r="FI23" s="36">
        <f t="shared" si="10"/>
        <v>0.16981717092085957</v>
      </c>
      <c r="FJ23" s="36">
        <f t="shared" si="11"/>
        <v>0.16533561940166969</v>
      </c>
      <c r="FK23" s="192">
        <f t="shared" si="89"/>
        <v>0.50000000000000044</v>
      </c>
      <c r="FL23" s="36">
        <f t="shared" si="12"/>
        <v>7.0421823311744888E-2</v>
      </c>
      <c r="FM23" s="36">
        <f t="shared" si="13"/>
        <v>7.246863332638967E-2</v>
      </c>
      <c r="FN23" s="192">
        <f t="shared" si="90"/>
        <v>-0.19999999999999879</v>
      </c>
      <c r="FO23" s="36">
        <f t="shared" si="14"/>
        <v>0.70729769794538888</v>
      </c>
      <c r="FP23" s="36">
        <f t="shared" si="91"/>
        <v>0.7141546621372602</v>
      </c>
      <c r="FQ23" s="192">
        <f t="shared" si="92"/>
        <v>-0.70000000000000062</v>
      </c>
      <c r="FR23" s="36">
        <f t="shared" si="93"/>
        <v>4.9503759206355462E-2</v>
      </c>
      <c r="FS23" s="36">
        <f t="shared" si="94"/>
        <v>4.4200488210520666E-2</v>
      </c>
      <c r="FT23" s="192">
        <f t="shared" si="95"/>
        <v>0.60000000000000053</v>
      </c>
      <c r="FU23" s="36">
        <f t="shared" si="96"/>
        <v>0.16607589114113555</v>
      </c>
      <c r="FV23" s="36">
        <f t="shared" si="97"/>
        <v>0.15825934172053971</v>
      </c>
      <c r="FW23" s="192">
        <f t="shared" si="98"/>
        <v>0.80000000000000071</v>
      </c>
      <c r="FX23" s="36">
        <f t="shared" si="99"/>
        <v>7.0594924618888555E-2</v>
      </c>
      <c r="FY23" s="36">
        <f t="shared" si="100"/>
        <v>7.1056537639600487E-2</v>
      </c>
      <c r="FZ23" s="192">
        <f t="shared" si="101"/>
        <v>0</v>
      </c>
      <c r="GA23" s="36">
        <f t="shared" si="102"/>
        <v>0.71382542503362045</v>
      </c>
      <c r="GB23" s="36">
        <f t="shared" si="103"/>
        <v>0.72648363242933911</v>
      </c>
      <c r="GC23" s="192">
        <f t="shared" si="104"/>
        <v>-1.2000000000000011</v>
      </c>
      <c r="GD23" s="36">
        <f t="shared" si="105"/>
        <v>7.1407282300928909E-2</v>
      </c>
      <c r="GE23" s="36">
        <f t="shared" si="106"/>
        <v>6.5170575468318684E-2</v>
      </c>
      <c r="GF23" s="192">
        <f t="shared" si="107"/>
        <v>0.5999999999999992</v>
      </c>
      <c r="GG23" s="36">
        <f t="shared" si="108"/>
        <v>0.21158909145099597</v>
      </c>
      <c r="GH23" s="36">
        <f t="shared" si="109"/>
        <v>0.20222517226120487</v>
      </c>
      <c r="GI23" s="192">
        <f t="shared" si="110"/>
        <v>0.99999999999999811</v>
      </c>
      <c r="GJ23" s="36">
        <f t="shared" si="111"/>
        <v>7.841968440050999E-2</v>
      </c>
      <c r="GK23" s="36">
        <f t="shared" si="112"/>
        <v>8.0034557599511141E-2</v>
      </c>
      <c r="GL23" s="192">
        <f t="shared" si="113"/>
        <v>-0.20000000000000018</v>
      </c>
      <c r="GM23" s="36">
        <f t="shared" si="114"/>
        <v>0.63858394184756506</v>
      </c>
      <c r="GN23" s="36">
        <f t="shared" si="115"/>
        <v>0.65256969467096526</v>
      </c>
      <c r="GO23" s="192">
        <f t="shared" si="116"/>
        <v>-1.4000000000000012</v>
      </c>
      <c r="GP23" s="36">
        <f t="shared" si="117"/>
        <v>5.8989431490645373E-2</v>
      </c>
      <c r="GQ23" s="36">
        <f t="shared" si="118"/>
        <v>5.1786853860880666E-2</v>
      </c>
      <c r="GR23" s="192">
        <f t="shared" si="119"/>
        <v>0.7</v>
      </c>
      <c r="GS23" s="36">
        <f t="shared" si="120"/>
        <v>0.18026385115241175</v>
      </c>
      <c r="GT23" s="36">
        <f t="shared" si="121"/>
        <v>0.17318655605190386</v>
      </c>
      <c r="GU23" s="192">
        <f t="shared" si="122"/>
        <v>0.70000000000000062</v>
      </c>
      <c r="GV23" s="36">
        <f t="shared" si="123"/>
        <v>7.9888839530150732E-2</v>
      </c>
      <c r="GW23" s="36">
        <f t="shared" si="124"/>
        <v>7.9982982344182094E-2</v>
      </c>
      <c r="GX23" s="192">
        <f t="shared" si="125"/>
        <v>0</v>
      </c>
      <c r="GY23" s="36">
        <f t="shared" si="126"/>
        <v>0.68085787782679219</v>
      </c>
      <c r="GZ23" s="36">
        <f t="shared" si="127"/>
        <v>0.69504360774303342</v>
      </c>
      <c r="HA23" s="192">
        <f t="shared" si="128"/>
        <v>-1.3999999999999901</v>
      </c>
      <c r="HB23" s="140">
        <v>0</v>
      </c>
    </row>
    <row r="24" spans="2:210" s="12" customFormat="1" ht="14.25" customHeight="1">
      <c r="B24" s="264"/>
      <c r="C24" s="273"/>
      <c r="D24" s="165" t="s">
        <v>156</v>
      </c>
      <c r="E24" s="160">
        <v>0</v>
      </c>
      <c r="F24" s="161">
        <v>0</v>
      </c>
      <c r="G24" s="61" t="str">
        <f t="shared" si="129"/>
        <v>-</v>
      </c>
      <c r="H24" s="62">
        <v>0</v>
      </c>
      <c r="I24" s="61" t="str">
        <f t="shared" si="130"/>
        <v>-</v>
      </c>
      <c r="J24" s="62">
        <v>0</v>
      </c>
      <c r="K24" s="61" t="str">
        <f t="shared" si="131"/>
        <v>-</v>
      </c>
      <c r="L24" s="160">
        <v>0</v>
      </c>
      <c r="M24" s="161">
        <v>0</v>
      </c>
      <c r="N24" s="61" t="str">
        <f t="shared" si="132"/>
        <v>-</v>
      </c>
      <c r="O24" s="62">
        <v>0</v>
      </c>
      <c r="P24" s="61" t="str">
        <f t="shared" si="133"/>
        <v>-</v>
      </c>
      <c r="Q24" s="62">
        <v>0</v>
      </c>
      <c r="R24" s="61" t="str">
        <f t="shared" si="134"/>
        <v>-</v>
      </c>
      <c r="S24" s="160">
        <v>219</v>
      </c>
      <c r="T24" s="161">
        <v>6</v>
      </c>
      <c r="U24" s="61">
        <f t="shared" si="135"/>
        <v>2.7397260273972601E-2</v>
      </c>
      <c r="V24" s="62">
        <v>30</v>
      </c>
      <c r="W24" s="61">
        <f t="shared" si="136"/>
        <v>0.13698630136986301</v>
      </c>
      <c r="X24" s="62">
        <v>13</v>
      </c>
      <c r="Y24" s="61">
        <f t="shared" si="137"/>
        <v>5.9360730593607303E-2</v>
      </c>
      <c r="Z24" s="160">
        <v>96</v>
      </c>
      <c r="AA24" s="161">
        <v>2</v>
      </c>
      <c r="AB24" s="61">
        <f t="shared" si="138"/>
        <v>2.0833333333333332E-2</v>
      </c>
      <c r="AC24" s="62">
        <v>13</v>
      </c>
      <c r="AD24" s="61">
        <f t="shared" si="139"/>
        <v>0.13541666666666666</v>
      </c>
      <c r="AE24" s="62">
        <v>11</v>
      </c>
      <c r="AF24" s="61">
        <f t="shared" si="140"/>
        <v>0.11458333333333333</v>
      </c>
      <c r="AG24" s="160">
        <v>41</v>
      </c>
      <c r="AH24" s="161">
        <v>0</v>
      </c>
      <c r="AI24" s="61">
        <f t="shared" si="141"/>
        <v>0</v>
      </c>
      <c r="AJ24" s="62">
        <v>5</v>
      </c>
      <c r="AK24" s="61">
        <f t="shared" si="142"/>
        <v>0.12195121951219512</v>
      </c>
      <c r="AL24" s="62">
        <v>2</v>
      </c>
      <c r="AM24" s="61">
        <f t="shared" si="143"/>
        <v>4.878048780487805E-2</v>
      </c>
      <c r="AN24" s="160">
        <v>12</v>
      </c>
      <c r="AO24" s="161">
        <v>1</v>
      </c>
      <c r="AP24" s="61">
        <f t="shared" si="144"/>
        <v>8.3333333333333329E-2</v>
      </c>
      <c r="AQ24" s="62">
        <v>3</v>
      </c>
      <c r="AR24" s="61">
        <f t="shared" si="145"/>
        <v>0.25</v>
      </c>
      <c r="AS24" s="62">
        <v>1</v>
      </c>
      <c r="AT24" s="61">
        <f t="shared" si="146"/>
        <v>8.3333333333333329E-2</v>
      </c>
      <c r="AU24" s="160">
        <v>9</v>
      </c>
      <c r="AV24" s="161">
        <v>0</v>
      </c>
      <c r="AW24" s="61">
        <f t="shared" si="147"/>
        <v>0</v>
      </c>
      <c r="AX24" s="62">
        <v>2</v>
      </c>
      <c r="AY24" s="61">
        <f t="shared" si="148"/>
        <v>0.22222222222222221</v>
      </c>
      <c r="AZ24" s="62">
        <v>0</v>
      </c>
      <c r="BA24" s="61">
        <f t="shared" si="149"/>
        <v>0</v>
      </c>
      <c r="BB24" s="160">
        <f t="shared" si="15"/>
        <v>377</v>
      </c>
      <c r="BC24" s="63">
        <f t="shared" si="16"/>
        <v>9</v>
      </c>
      <c r="BD24" s="61">
        <f t="shared" si="150"/>
        <v>2.3872679045092837E-2</v>
      </c>
      <c r="BE24" s="63">
        <f t="shared" si="17"/>
        <v>53</v>
      </c>
      <c r="BF24" s="61">
        <f t="shared" si="151"/>
        <v>0.14058355437665782</v>
      </c>
      <c r="BG24" s="63">
        <f t="shared" si="18"/>
        <v>27</v>
      </c>
      <c r="BH24" s="61">
        <f t="shared" si="152"/>
        <v>7.161803713527852E-2</v>
      </c>
      <c r="BJ24" s="264"/>
      <c r="BK24" s="273"/>
      <c r="BL24" s="208" t="s">
        <v>156</v>
      </c>
      <c r="BM24" s="38">
        <v>399</v>
      </c>
      <c r="BN24" s="38">
        <v>7</v>
      </c>
      <c r="BO24" s="84">
        <v>1.7543859649122806E-2</v>
      </c>
      <c r="BP24" s="38">
        <v>70</v>
      </c>
      <c r="BQ24" s="84">
        <v>0.17543859649122806</v>
      </c>
      <c r="BR24" s="38">
        <v>13</v>
      </c>
      <c r="BS24" s="84">
        <v>3.2581453634085211E-2</v>
      </c>
      <c r="BU24" s="184"/>
      <c r="BV24" s="5" t="s">
        <v>156</v>
      </c>
      <c r="BW24" s="36">
        <f t="shared" si="19"/>
        <v>0.76392572944297077</v>
      </c>
      <c r="BX24" s="36">
        <f t="shared" si="157"/>
        <v>0.77443609022556392</v>
      </c>
      <c r="BY24" s="137">
        <v>18</v>
      </c>
      <c r="BZ24" s="141" t="s">
        <v>55</v>
      </c>
      <c r="CA24" s="36">
        <f t="shared" si="153"/>
        <v>3.5991636798088408E-2</v>
      </c>
      <c r="CB24" s="36">
        <f t="shared" si="20"/>
        <v>3.2889170896785107E-2</v>
      </c>
      <c r="CC24" s="36">
        <f t="shared" si="21"/>
        <v>0.11215651135005973</v>
      </c>
      <c r="CD24" s="36">
        <f t="shared" si="22"/>
        <v>0.11135786802030456</v>
      </c>
      <c r="CE24" s="36">
        <f t="shared" si="23"/>
        <v>8.5225009956192754E-2</v>
      </c>
      <c r="CF24" s="36">
        <f t="shared" si="24"/>
        <v>8.8039340101522839E-2</v>
      </c>
      <c r="CG24" s="36">
        <f t="shared" si="154"/>
        <v>0.76662684189565911</v>
      </c>
      <c r="CH24" s="36">
        <f t="shared" si="25"/>
        <v>0.76771362098138751</v>
      </c>
      <c r="CI24" s="36">
        <f t="shared" si="155"/>
        <v>3.5168714780365269E-2</v>
      </c>
      <c r="CJ24" s="36">
        <f t="shared" si="26"/>
        <v>3.1501575078753938E-2</v>
      </c>
      <c r="CK24" s="36">
        <f t="shared" si="27"/>
        <v>0.11467173603095933</v>
      </c>
      <c r="CL24" s="36">
        <f t="shared" si="28"/>
        <v>0.1096254812740637</v>
      </c>
      <c r="CM24" s="36">
        <f t="shared" si="29"/>
        <v>8.8261253309797005E-2</v>
      </c>
      <c r="CN24" s="36">
        <f t="shared" si="30"/>
        <v>8.771438571928597E-2</v>
      </c>
      <c r="CO24" s="36">
        <f t="shared" si="31"/>
        <v>0.76189829587887836</v>
      </c>
      <c r="CP24" s="36">
        <f t="shared" si="32"/>
        <v>0.77115855792789645</v>
      </c>
      <c r="CQ24" s="36">
        <f t="shared" si="33"/>
        <v>5.0017863522686674E-2</v>
      </c>
      <c r="CR24" s="36">
        <f t="shared" si="34"/>
        <v>3.9783001808318265E-2</v>
      </c>
      <c r="CS24" s="36">
        <f t="shared" si="35"/>
        <v>0.14219364058592354</v>
      </c>
      <c r="CT24" s="36">
        <f t="shared" si="36"/>
        <v>0.13707052441229656</v>
      </c>
      <c r="CU24" s="36">
        <f t="shared" si="37"/>
        <v>9.6820292961772067E-2</v>
      </c>
      <c r="CV24" s="36">
        <f t="shared" si="38"/>
        <v>0.1023508137432188</v>
      </c>
      <c r="CW24" s="36">
        <f t="shared" si="39"/>
        <v>0.71096820292961771</v>
      </c>
      <c r="CX24" s="36">
        <f t="shared" si="40"/>
        <v>0.72079566003616635</v>
      </c>
      <c r="CY24" s="36">
        <f t="shared" si="41"/>
        <v>4.6681254558716266E-2</v>
      </c>
      <c r="CZ24" s="36">
        <f t="shared" si="42"/>
        <v>4.2815674891146592E-2</v>
      </c>
      <c r="DA24" s="36">
        <f t="shared" si="43"/>
        <v>0.11232676878191102</v>
      </c>
      <c r="DB24" s="36">
        <f t="shared" si="44"/>
        <v>0.11030478955007257</v>
      </c>
      <c r="DC24" s="36">
        <f t="shared" si="45"/>
        <v>9.919766593727207E-2</v>
      </c>
      <c r="DD24" s="36">
        <f t="shared" si="46"/>
        <v>9.2162554426705373E-2</v>
      </c>
      <c r="DE24" s="36">
        <f t="shared" si="47"/>
        <v>0.74179431072210067</v>
      </c>
      <c r="DF24" s="36">
        <f t="shared" si="48"/>
        <v>0.75471698113207553</v>
      </c>
      <c r="DH24" s="141" t="s">
        <v>23</v>
      </c>
      <c r="DI24" s="36">
        <f t="shared" si="0"/>
        <v>3.6094334196146105E-2</v>
      </c>
      <c r="DJ24" s="36">
        <f t="shared" si="1"/>
        <v>3.0846122778675284E-2</v>
      </c>
      <c r="DK24" s="192">
        <f t="shared" si="156"/>
        <v>0.49999999999999978</v>
      </c>
      <c r="DL24" s="36">
        <f t="shared" si="2"/>
        <v>0.15266992618157416</v>
      </c>
      <c r="DM24" s="36">
        <f t="shared" si="3"/>
        <v>0.14640549273021003</v>
      </c>
      <c r="DN24" s="192">
        <f t="shared" si="49"/>
        <v>0.70000000000000062</v>
      </c>
      <c r="DO24" s="36">
        <f t="shared" si="4"/>
        <v>5.4740676828683728E-2</v>
      </c>
      <c r="DP24" s="36">
        <f t="shared" si="5"/>
        <v>5.3867124394184167E-2</v>
      </c>
      <c r="DQ24" s="192">
        <f t="shared" si="50"/>
        <v>0.10000000000000009</v>
      </c>
      <c r="DR24" s="36">
        <f t="shared" si="6"/>
        <v>0.75649506279359602</v>
      </c>
      <c r="DS24" s="36">
        <f t="shared" si="7"/>
        <v>0.76888126009693059</v>
      </c>
      <c r="DT24" s="192">
        <f t="shared" si="51"/>
        <v>-1.3000000000000012</v>
      </c>
      <c r="DU24" s="36">
        <f t="shared" si="8"/>
        <v>3.5041974052403967E-2</v>
      </c>
      <c r="DV24" s="36">
        <f t="shared" si="52"/>
        <v>2.8455284552845527E-2</v>
      </c>
      <c r="DW24" s="192">
        <f t="shared" si="53"/>
        <v>0.70000000000000029</v>
      </c>
      <c r="DX24" s="36">
        <f t="shared" si="54"/>
        <v>0.15059781226151106</v>
      </c>
      <c r="DY24" s="36">
        <f t="shared" si="55"/>
        <v>0.14207650273224043</v>
      </c>
      <c r="DZ24" s="192">
        <f t="shared" si="56"/>
        <v>0.9000000000000008</v>
      </c>
      <c r="EA24" s="36">
        <f t="shared" si="57"/>
        <v>5.3548715339608241E-2</v>
      </c>
      <c r="EB24" s="36">
        <f t="shared" si="58"/>
        <v>5.237904838064774E-2</v>
      </c>
      <c r="EC24" s="192">
        <f t="shared" si="59"/>
        <v>0.20000000000000018</v>
      </c>
      <c r="ED24" s="36">
        <f t="shared" si="60"/>
        <v>0.76081149834647677</v>
      </c>
      <c r="EE24" s="36">
        <f t="shared" si="61"/>
        <v>0.77708916433426634</v>
      </c>
      <c r="EF24" s="192">
        <f t="shared" si="62"/>
        <v>-1.6000000000000014</v>
      </c>
      <c r="EG24" s="36">
        <f t="shared" si="63"/>
        <v>4.6062869592281355E-2</v>
      </c>
      <c r="EH24" s="36">
        <f t="shared" si="64"/>
        <v>4.3156596794081382E-2</v>
      </c>
      <c r="EI24" s="192">
        <f t="shared" si="65"/>
        <v>0.30000000000000027</v>
      </c>
      <c r="EJ24" s="36">
        <f t="shared" si="66"/>
        <v>0.18082788671023964</v>
      </c>
      <c r="EK24" s="36">
        <f t="shared" si="67"/>
        <v>0.16646115906288533</v>
      </c>
      <c r="EL24" s="192">
        <f t="shared" si="68"/>
        <v>1.4999999999999987</v>
      </c>
      <c r="EM24" s="36">
        <f t="shared" si="69"/>
        <v>6.8783068783068779E-2</v>
      </c>
      <c r="EN24" s="36">
        <f t="shared" si="70"/>
        <v>6.2885326757090007E-2</v>
      </c>
      <c r="EO24" s="192">
        <f t="shared" si="71"/>
        <v>0.60000000000000053</v>
      </c>
      <c r="EP24" s="36">
        <f t="shared" si="72"/>
        <v>0.70432617491441019</v>
      </c>
      <c r="EQ24" s="36">
        <f t="shared" si="73"/>
        <v>0.72749691738594324</v>
      </c>
      <c r="ER24" s="192">
        <f t="shared" si="74"/>
        <v>-2.300000000000002</v>
      </c>
      <c r="ES24" s="36">
        <f t="shared" si="75"/>
        <v>4.0435458786936239E-2</v>
      </c>
      <c r="ET24" s="36">
        <f t="shared" si="76"/>
        <v>3.4591194968553458E-2</v>
      </c>
      <c r="EU24" s="192">
        <f t="shared" si="77"/>
        <v>0.49999999999999978</v>
      </c>
      <c r="EV24" s="36">
        <f t="shared" si="78"/>
        <v>0.17962674961119751</v>
      </c>
      <c r="EW24" s="36">
        <f t="shared" si="79"/>
        <v>0.1761006289308176</v>
      </c>
      <c r="EX24" s="192">
        <f t="shared" si="80"/>
        <v>0.40000000000000036</v>
      </c>
      <c r="EY24" s="36">
        <f t="shared" si="81"/>
        <v>5.8320373250388802E-2</v>
      </c>
      <c r="EZ24" s="36">
        <f t="shared" si="82"/>
        <v>5.8962264150943397E-2</v>
      </c>
      <c r="FA24" s="192">
        <f t="shared" si="83"/>
        <v>-9.9999999999999395E-2</v>
      </c>
      <c r="FB24" s="36">
        <f t="shared" si="84"/>
        <v>0.72161741835147741</v>
      </c>
      <c r="FC24" s="36">
        <f t="shared" si="85"/>
        <v>0.73034591194968557</v>
      </c>
      <c r="FD24" s="192">
        <f t="shared" si="86"/>
        <v>-0.80000000000000071</v>
      </c>
      <c r="FF24" s="36">
        <f t="shared" si="87"/>
        <v>5.246330782200663E-2</v>
      </c>
      <c r="FG24" s="36">
        <f t="shared" si="9"/>
        <v>4.8041085134680403E-2</v>
      </c>
      <c r="FH24" s="192">
        <f t="shared" si="88"/>
        <v>0.39999999999999969</v>
      </c>
      <c r="FI24" s="36">
        <f t="shared" si="10"/>
        <v>0.16981717092085957</v>
      </c>
      <c r="FJ24" s="36">
        <f t="shared" si="11"/>
        <v>0.16533561940166969</v>
      </c>
      <c r="FK24" s="192">
        <f t="shared" si="89"/>
        <v>0.50000000000000044</v>
      </c>
      <c r="FL24" s="36">
        <f t="shared" si="12"/>
        <v>7.0421823311744888E-2</v>
      </c>
      <c r="FM24" s="36">
        <f t="shared" si="13"/>
        <v>7.246863332638967E-2</v>
      </c>
      <c r="FN24" s="192">
        <f t="shared" si="90"/>
        <v>-0.19999999999999879</v>
      </c>
      <c r="FO24" s="36">
        <f t="shared" si="14"/>
        <v>0.70729769794538888</v>
      </c>
      <c r="FP24" s="36">
        <f t="shared" si="91"/>
        <v>0.7141546621372602</v>
      </c>
      <c r="FQ24" s="192">
        <f t="shared" si="92"/>
        <v>-0.70000000000000062</v>
      </c>
      <c r="FR24" s="36">
        <f t="shared" si="93"/>
        <v>4.9503759206355462E-2</v>
      </c>
      <c r="FS24" s="36">
        <f t="shared" si="94"/>
        <v>4.4200488210520666E-2</v>
      </c>
      <c r="FT24" s="192">
        <f t="shared" si="95"/>
        <v>0.60000000000000053</v>
      </c>
      <c r="FU24" s="36">
        <f t="shared" si="96"/>
        <v>0.16607589114113555</v>
      </c>
      <c r="FV24" s="36">
        <f t="shared" si="97"/>
        <v>0.15825934172053971</v>
      </c>
      <c r="FW24" s="192">
        <f t="shared" si="98"/>
        <v>0.80000000000000071</v>
      </c>
      <c r="FX24" s="36">
        <f t="shared" si="99"/>
        <v>7.0594924618888555E-2</v>
      </c>
      <c r="FY24" s="36">
        <f t="shared" si="100"/>
        <v>7.1056537639600487E-2</v>
      </c>
      <c r="FZ24" s="192">
        <f t="shared" si="101"/>
        <v>0</v>
      </c>
      <c r="GA24" s="36">
        <f t="shared" si="102"/>
        <v>0.71382542503362045</v>
      </c>
      <c r="GB24" s="36">
        <f t="shared" si="103"/>
        <v>0.72648363242933911</v>
      </c>
      <c r="GC24" s="192">
        <f t="shared" si="104"/>
        <v>-1.2000000000000011</v>
      </c>
      <c r="GD24" s="36">
        <f t="shared" si="105"/>
        <v>7.1407282300928909E-2</v>
      </c>
      <c r="GE24" s="36">
        <f t="shared" si="106"/>
        <v>6.5170575468318684E-2</v>
      </c>
      <c r="GF24" s="192">
        <f t="shared" si="107"/>
        <v>0.5999999999999992</v>
      </c>
      <c r="GG24" s="36">
        <f t="shared" si="108"/>
        <v>0.21158909145099597</v>
      </c>
      <c r="GH24" s="36">
        <f t="shared" si="109"/>
        <v>0.20222517226120487</v>
      </c>
      <c r="GI24" s="192">
        <f t="shared" si="110"/>
        <v>0.99999999999999811</v>
      </c>
      <c r="GJ24" s="36">
        <f t="shared" si="111"/>
        <v>7.841968440050999E-2</v>
      </c>
      <c r="GK24" s="36">
        <f t="shared" si="112"/>
        <v>8.0034557599511141E-2</v>
      </c>
      <c r="GL24" s="192">
        <f t="shared" si="113"/>
        <v>-0.20000000000000018</v>
      </c>
      <c r="GM24" s="36">
        <f t="shared" si="114"/>
        <v>0.63858394184756506</v>
      </c>
      <c r="GN24" s="36">
        <f t="shared" si="115"/>
        <v>0.65256969467096526</v>
      </c>
      <c r="GO24" s="192">
        <f t="shared" si="116"/>
        <v>-1.4000000000000012</v>
      </c>
      <c r="GP24" s="36">
        <f t="shared" si="117"/>
        <v>5.8989431490645373E-2</v>
      </c>
      <c r="GQ24" s="36">
        <f t="shared" si="118"/>
        <v>5.1786853860880666E-2</v>
      </c>
      <c r="GR24" s="192">
        <f t="shared" si="119"/>
        <v>0.7</v>
      </c>
      <c r="GS24" s="36">
        <f t="shared" si="120"/>
        <v>0.18026385115241175</v>
      </c>
      <c r="GT24" s="36">
        <f t="shared" si="121"/>
        <v>0.17318655605190386</v>
      </c>
      <c r="GU24" s="192">
        <f t="shared" si="122"/>
        <v>0.70000000000000062</v>
      </c>
      <c r="GV24" s="36">
        <f t="shared" si="123"/>
        <v>7.9888839530150732E-2</v>
      </c>
      <c r="GW24" s="36">
        <f t="shared" si="124"/>
        <v>7.9982982344182094E-2</v>
      </c>
      <c r="GX24" s="192">
        <f t="shared" si="125"/>
        <v>0</v>
      </c>
      <c r="GY24" s="36">
        <f t="shared" si="126"/>
        <v>0.68085787782679219</v>
      </c>
      <c r="GZ24" s="36">
        <f t="shared" si="127"/>
        <v>0.69504360774303342</v>
      </c>
      <c r="HA24" s="192">
        <f t="shared" si="128"/>
        <v>-1.3999999999999901</v>
      </c>
      <c r="HB24" s="140">
        <v>0</v>
      </c>
    </row>
    <row r="25" spans="2:210" s="12" customFormat="1" ht="14.25" customHeight="1">
      <c r="B25" s="264"/>
      <c r="C25" s="273"/>
      <c r="D25" s="135" t="s">
        <v>200</v>
      </c>
      <c r="E25" s="160">
        <v>0</v>
      </c>
      <c r="F25" s="161">
        <v>0</v>
      </c>
      <c r="G25" s="61" t="str">
        <f>IFERROR(F25/E25,"-")</f>
        <v>-</v>
      </c>
      <c r="H25" s="62">
        <v>0</v>
      </c>
      <c r="I25" s="61" t="str">
        <f>IFERROR(H25/E25,"-")</f>
        <v>-</v>
      </c>
      <c r="J25" s="62">
        <v>0</v>
      </c>
      <c r="K25" s="61" t="str">
        <f>IFERROR(J25/E25,"-")</f>
        <v>-</v>
      </c>
      <c r="L25" s="160">
        <v>2</v>
      </c>
      <c r="M25" s="161">
        <v>0</v>
      </c>
      <c r="N25" s="61">
        <f>IFERROR(M25/L25,"-")</f>
        <v>0</v>
      </c>
      <c r="O25" s="62">
        <v>0</v>
      </c>
      <c r="P25" s="61">
        <f>IFERROR(O25/L25,"-")</f>
        <v>0</v>
      </c>
      <c r="Q25" s="62">
        <v>0</v>
      </c>
      <c r="R25" s="61">
        <f>IFERROR(Q25/L25,"-")</f>
        <v>0</v>
      </c>
      <c r="S25" s="160">
        <v>25</v>
      </c>
      <c r="T25" s="161">
        <v>0</v>
      </c>
      <c r="U25" s="61">
        <f>IFERROR(T25/S25,"-")</f>
        <v>0</v>
      </c>
      <c r="V25" s="62">
        <v>1</v>
      </c>
      <c r="W25" s="61">
        <f>IFERROR(V25/S25,"-")</f>
        <v>0.04</v>
      </c>
      <c r="X25" s="62">
        <v>0</v>
      </c>
      <c r="Y25" s="61">
        <f>IFERROR(X25/S25,"-")</f>
        <v>0</v>
      </c>
      <c r="Z25" s="160">
        <v>75</v>
      </c>
      <c r="AA25" s="161">
        <v>0</v>
      </c>
      <c r="AB25" s="61">
        <f>IFERROR(AA25/Z25,"-")</f>
        <v>0</v>
      </c>
      <c r="AC25" s="62">
        <v>3</v>
      </c>
      <c r="AD25" s="61">
        <f>IFERROR(AC25/Z25,"-")</f>
        <v>0.04</v>
      </c>
      <c r="AE25" s="62">
        <v>0</v>
      </c>
      <c r="AF25" s="61">
        <f>IFERROR(AE25/Z25,"-")</f>
        <v>0</v>
      </c>
      <c r="AG25" s="160">
        <v>119</v>
      </c>
      <c r="AH25" s="161">
        <v>0</v>
      </c>
      <c r="AI25" s="61">
        <f>IFERROR(AH25/AG25,"-")</f>
        <v>0</v>
      </c>
      <c r="AJ25" s="62">
        <v>0</v>
      </c>
      <c r="AK25" s="61">
        <f>IFERROR(AJ25/AG25,"-")</f>
        <v>0</v>
      </c>
      <c r="AL25" s="62">
        <v>0</v>
      </c>
      <c r="AM25" s="61">
        <f>IFERROR(AL25/AG25,"-")</f>
        <v>0</v>
      </c>
      <c r="AN25" s="160">
        <v>118</v>
      </c>
      <c r="AO25" s="161">
        <v>0</v>
      </c>
      <c r="AP25" s="61">
        <f>IFERROR(AO25/AN25,"-")</f>
        <v>0</v>
      </c>
      <c r="AQ25" s="62">
        <v>0</v>
      </c>
      <c r="AR25" s="61">
        <f>IFERROR(AQ25/AN25,"-")</f>
        <v>0</v>
      </c>
      <c r="AS25" s="62">
        <v>0</v>
      </c>
      <c r="AT25" s="61">
        <f>IFERROR(AS25/AN25,"-")</f>
        <v>0</v>
      </c>
      <c r="AU25" s="160">
        <v>129</v>
      </c>
      <c r="AV25" s="161">
        <v>0</v>
      </c>
      <c r="AW25" s="61">
        <f>IFERROR(AV25/AU25,"-")</f>
        <v>0</v>
      </c>
      <c r="AX25" s="62">
        <v>0</v>
      </c>
      <c r="AY25" s="61">
        <f>IFERROR(AX25/AU25,"-")</f>
        <v>0</v>
      </c>
      <c r="AZ25" s="62">
        <v>0</v>
      </c>
      <c r="BA25" s="61">
        <f>IFERROR(AZ25/AU25,"-")</f>
        <v>0</v>
      </c>
      <c r="BB25" s="160">
        <f t="shared" si="15"/>
        <v>468</v>
      </c>
      <c r="BC25" s="63">
        <f t="shared" si="16"/>
        <v>0</v>
      </c>
      <c r="BD25" s="61">
        <f>IFERROR(BC25/BB25,"-")</f>
        <v>0</v>
      </c>
      <c r="BE25" s="63">
        <f t="shared" si="17"/>
        <v>4</v>
      </c>
      <c r="BF25" s="61">
        <f>IFERROR(BE25/BB25,"-")</f>
        <v>8.5470085470085479E-3</v>
      </c>
      <c r="BG25" s="63">
        <f t="shared" si="18"/>
        <v>0</v>
      </c>
      <c r="BH25" s="61">
        <f>IFERROR(BG25/BB25,"-")</f>
        <v>0</v>
      </c>
      <c r="BJ25" s="264"/>
      <c r="BK25" s="273"/>
      <c r="BL25" s="208" t="s">
        <v>199</v>
      </c>
      <c r="BM25" s="38">
        <v>223</v>
      </c>
      <c r="BN25" s="38">
        <v>0</v>
      </c>
      <c r="BO25" s="84">
        <v>0</v>
      </c>
      <c r="BP25" s="38">
        <v>10</v>
      </c>
      <c r="BQ25" s="84">
        <v>4.4843049327354258E-2</v>
      </c>
      <c r="BR25" s="38">
        <v>1</v>
      </c>
      <c r="BS25" s="84">
        <v>4.4843049327354259E-3</v>
      </c>
      <c r="BU25" s="184"/>
      <c r="BV25" s="188" t="s">
        <v>199</v>
      </c>
      <c r="BW25" s="36">
        <f t="shared" si="19"/>
        <v>0.99145299145299148</v>
      </c>
      <c r="BX25" s="36">
        <f t="shared" si="157"/>
        <v>0.95067264573991028</v>
      </c>
      <c r="BY25" s="137">
        <v>19</v>
      </c>
      <c r="BZ25" s="141" t="s">
        <v>110</v>
      </c>
      <c r="CA25" s="36">
        <f t="shared" si="153"/>
        <v>1.9089462919475796E-2</v>
      </c>
      <c r="CB25" s="36">
        <f t="shared" si="20"/>
        <v>1.5022493573264781E-2</v>
      </c>
      <c r="CC25" s="36">
        <f t="shared" si="21"/>
        <v>0.13355048859934854</v>
      </c>
      <c r="CD25" s="36">
        <f t="shared" si="22"/>
        <v>0.12965938303341903</v>
      </c>
      <c r="CE25" s="36">
        <f t="shared" si="23"/>
        <v>3.7194151958184984E-2</v>
      </c>
      <c r="CF25" s="36">
        <f t="shared" si="24"/>
        <v>4.1291773778920307E-2</v>
      </c>
      <c r="CG25" s="36">
        <f t="shared" si="154"/>
        <v>0.81016589652299065</v>
      </c>
      <c r="CH25" s="36">
        <f t="shared" si="25"/>
        <v>0.81402634961439591</v>
      </c>
      <c r="CI25" s="36">
        <f t="shared" si="155"/>
        <v>2.0412074748442741E-2</v>
      </c>
      <c r="CJ25" s="36">
        <f t="shared" si="26"/>
        <v>1.4428303192015022E-2</v>
      </c>
      <c r="CK25" s="36">
        <f t="shared" si="27"/>
        <v>0.14068040249161476</v>
      </c>
      <c r="CL25" s="36">
        <f t="shared" si="28"/>
        <v>0.13025002470599861</v>
      </c>
      <c r="CM25" s="36">
        <f t="shared" si="29"/>
        <v>3.9195016770483947E-2</v>
      </c>
      <c r="CN25" s="36">
        <f t="shared" si="30"/>
        <v>4.1703725664591365E-2</v>
      </c>
      <c r="CO25" s="36">
        <f t="shared" si="31"/>
        <v>0.79971250598945853</v>
      </c>
      <c r="CP25" s="36">
        <f t="shared" si="32"/>
        <v>0.81361794643739505</v>
      </c>
      <c r="CQ25" s="36">
        <f t="shared" si="33"/>
        <v>2.1036814425244178E-2</v>
      </c>
      <c r="CR25" s="36">
        <f t="shared" si="34"/>
        <v>1.8867924528301886E-2</v>
      </c>
      <c r="CS25" s="36">
        <f t="shared" si="35"/>
        <v>0.1622839969947408</v>
      </c>
      <c r="CT25" s="36">
        <f t="shared" si="36"/>
        <v>0.15018867924528301</v>
      </c>
      <c r="CU25" s="36">
        <f t="shared" si="37"/>
        <v>4.2073628850488355E-2</v>
      </c>
      <c r="CV25" s="36">
        <f t="shared" si="38"/>
        <v>4.5283018867924525E-2</v>
      </c>
      <c r="CW25" s="36">
        <f t="shared" si="39"/>
        <v>0.77460555972952672</v>
      </c>
      <c r="CX25" s="36">
        <f t="shared" si="40"/>
        <v>0.78566037735849059</v>
      </c>
      <c r="CY25" s="36">
        <f t="shared" si="41"/>
        <v>1.7274472168905951E-2</v>
      </c>
      <c r="CZ25" s="36">
        <f t="shared" si="42"/>
        <v>2.5337837837837839E-2</v>
      </c>
      <c r="DA25" s="36">
        <f t="shared" si="43"/>
        <v>0.1324376199616123</v>
      </c>
      <c r="DB25" s="36">
        <f t="shared" si="44"/>
        <v>0.1554054054054054</v>
      </c>
      <c r="DC25" s="36">
        <f t="shared" si="45"/>
        <v>4.6065259117082535E-2</v>
      </c>
      <c r="DD25" s="36">
        <f t="shared" si="46"/>
        <v>4.5608108108108107E-2</v>
      </c>
      <c r="DE25" s="36">
        <f t="shared" si="47"/>
        <v>0.80422264875239924</v>
      </c>
      <c r="DF25" s="36">
        <f t="shared" si="48"/>
        <v>0.77364864864864868</v>
      </c>
      <c r="DH25" s="141" t="s">
        <v>14</v>
      </c>
      <c r="DI25" s="36">
        <f t="shared" si="0"/>
        <v>5.7236563690224292E-2</v>
      </c>
      <c r="DJ25" s="36">
        <f t="shared" si="1"/>
        <v>5.3181333183579489E-2</v>
      </c>
      <c r="DK25" s="192">
        <f t="shared" si="156"/>
        <v>0.40000000000000036</v>
      </c>
      <c r="DL25" s="36">
        <f t="shared" si="2"/>
        <v>0.17832204824375794</v>
      </c>
      <c r="DM25" s="36">
        <f t="shared" si="3"/>
        <v>0.17251642612455775</v>
      </c>
      <c r="DN25" s="192">
        <f t="shared" si="49"/>
        <v>0.50000000000000044</v>
      </c>
      <c r="DO25" s="36">
        <f t="shared" si="4"/>
        <v>6.749894202285231E-2</v>
      </c>
      <c r="DP25" s="36">
        <f t="shared" si="5"/>
        <v>7.40158364688044E-2</v>
      </c>
      <c r="DQ25" s="192">
        <f t="shared" si="50"/>
        <v>-0.69999999999999929</v>
      </c>
      <c r="DR25" s="36">
        <f t="shared" si="6"/>
        <v>0.69694244604316546</v>
      </c>
      <c r="DS25" s="36">
        <f t="shared" si="7"/>
        <v>0.70028640422305832</v>
      </c>
      <c r="DT25" s="192">
        <f t="shared" si="51"/>
        <v>-0.30000000000000027</v>
      </c>
      <c r="DU25" s="36">
        <f t="shared" si="8"/>
        <v>5.7938996579247434E-2</v>
      </c>
      <c r="DV25" s="36">
        <f t="shared" si="52"/>
        <v>5.1401869158878503E-2</v>
      </c>
      <c r="DW25" s="192">
        <f t="shared" si="53"/>
        <v>0.70000000000000062</v>
      </c>
      <c r="DX25" s="36">
        <f t="shared" si="54"/>
        <v>0.17716647662485746</v>
      </c>
      <c r="DY25" s="36">
        <f t="shared" si="55"/>
        <v>0.1694110666073283</v>
      </c>
      <c r="DZ25" s="192">
        <f t="shared" si="56"/>
        <v>0.79999999999999793</v>
      </c>
      <c r="EA25" s="36">
        <f t="shared" si="57"/>
        <v>6.8985176738882548E-2</v>
      </c>
      <c r="EB25" s="36">
        <f t="shared" si="58"/>
        <v>7.3208722741433016E-2</v>
      </c>
      <c r="EC25" s="192">
        <f t="shared" si="59"/>
        <v>-0.39999999999999897</v>
      </c>
      <c r="ED25" s="36">
        <f t="shared" si="60"/>
        <v>0.69590935005701249</v>
      </c>
      <c r="EE25" s="36">
        <f t="shared" si="61"/>
        <v>0.70597834149236016</v>
      </c>
      <c r="EF25" s="192">
        <f t="shared" si="62"/>
        <v>-1.0000000000000009</v>
      </c>
      <c r="EG25" s="36">
        <f t="shared" si="63"/>
        <v>6.5984823490597158E-2</v>
      </c>
      <c r="EH25" s="36">
        <f t="shared" si="64"/>
        <v>6.7980965329707682E-2</v>
      </c>
      <c r="EI25" s="192">
        <f t="shared" si="65"/>
        <v>-0.20000000000000018</v>
      </c>
      <c r="EJ25" s="36">
        <f t="shared" si="66"/>
        <v>0.21544044869679974</v>
      </c>
      <c r="EK25" s="36">
        <f t="shared" si="67"/>
        <v>0.20394289598912305</v>
      </c>
      <c r="EL25" s="192">
        <f t="shared" si="68"/>
        <v>1.100000000000001</v>
      </c>
      <c r="EM25" s="36">
        <f t="shared" si="69"/>
        <v>7.5222698779280769E-2</v>
      </c>
      <c r="EN25" s="36">
        <f t="shared" si="70"/>
        <v>8.1237253569000675E-2</v>
      </c>
      <c r="EO25" s="192">
        <f t="shared" si="71"/>
        <v>-0.60000000000000053</v>
      </c>
      <c r="EP25" s="36">
        <f t="shared" si="72"/>
        <v>0.64335202903332234</v>
      </c>
      <c r="EQ25" s="36">
        <f t="shared" si="73"/>
        <v>0.64683888511216858</v>
      </c>
      <c r="ER25" s="192">
        <f t="shared" si="74"/>
        <v>-0.40000000000000036</v>
      </c>
      <c r="ES25" s="36">
        <f t="shared" si="75"/>
        <v>5.6228373702422146E-2</v>
      </c>
      <c r="ET25" s="36">
        <f t="shared" si="76"/>
        <v>5.0047214353163359E-2</v>
      </c>
      <c r="EU25" s="192">
        <f t="shared" si="77"/>
        <v>0.59999999999999987</v>
      </c>
      <c r="EV25" s="36">
        <f t="shared" si="78"/>
        <v>0.18944636678200691</v>
      </c>
      <c r="EW25" s="36">
        <f t="shared" si="79"/>
        <v>0.17091595845136923</v>
      </c>
      <c r="EX25" s="192">
        <f t="shared" si="80"/>
        <v>1.7999999999999989</v>
      </c>
      <c r="EY25" s="36">
        <f t="shared" si="81"/>
        <v>6.6608996539792381E-2</v>
      </c>
      <c r="EZ25" s="36">
        <f t="shared" si="82"/>
        <v>8.2152974504249299E-2</v>
      </c>
      <c r="FA25" s="192">
        <f t="shared" si="83"/>
        <v>-1.5</v>
      </c>
      <c r="FB25" s="36">
        <f t="shared" si="84"/>
        <v>0.68771626297577859</v>
      </c>
      <c r="FC25" s="36">
        <f t="shared" si="85"/>
        <v>0.69688385269121811</v>
      </c>
      <c r="FD25" s="192">
        <f t="shared" si="86"/>
        <v>-0.9000000000000008</v>
      </c>
      <c r="FF25" s="36">
        <f t="shared" si="87"/>
        <v>5.246330782200663E-2</v>
      </c>
      <c r="FG25" s="36">
        <f t="shared" si="9"/>
        <v>4.8041085134680403E-2</v>
      </c>
      <c r="FH25" s="192">
        <f t="shared" si="88"/>
        <v>0.39999999999999969</v>
      </c>
      <c r="FI25" s="36">
        <f t="shared" si="10"/>
        <v>0.16981717092085957</v>
      </c>
      <c r="FJ25" s="36">
        <f t="shared" si="11"/>
        <v>0.16533561940166969</v>
      </c>
      <c r="FK25" s="192">
        <f t="shared" si="89"/>
        <v>0.50000000000000044</v>
      </c>
      <c r="FL25" s="36">
        <f t="shared" si="12"/>
        <v>7.0421823311744888E-2</v>
      </c>
      <c r="FM25" s="36">
        <f t="shared" si="13"/>
        <v>7.246863332638967E-2</v>
      </c>
      <c r="FN25" s="192">
        <f t="shared" si="90"/>
        <v>-0.19999999999999879</v>
      </c>
      <c r="FO25" s="36">
        <f t="shared" si="14"/>
        <v>0.70729769794538888</v>
      </c>
      <c r="FP25" s="36">
        <f t="shared" si="91"/>
        <v>0.7141546621372602</v>
      </c>
      <c r="FQ25" s="192">
        <f t="shared" si="92"/>
        <v>-0.70000000000000062</v>
      </c>
      <c r="FR25" s="36">
        <f t="shared" si="93"/>
        <v>4.9503759206355462E-2</v>
      </c>
      <c r="FS25" s="36">
        <f t="shared" si="94"/>
        <v>4.4200488210520666E-2</v>
      </c>
      <c r="FT25" s="192">
        <f t="shared" si="95"/>
        <v>0.60000000000000053</v>
      </c>
      <c r="FU25" s="36">
        <f t="shared" si="96"/>
        <v>0.16607589114113555</v>
      </c>
      <c r="FV25" s="36">
        <f t="shared" si="97"/>
        <v>0.15825934172053971</v>
      </c>
      <c r="FW25" s="192">
        <f t="shared" si="98"/>
        <v>0.80000000000000071</v>
      </c>
      <c r="FX25" s="36">
        <f t="shared" si="99"/>
        <v>7.0594924618888555E-2</v>
      </c>
      <c r="FY25" s="36">
        <f t="shared" si="100"/>
        <v>7.1056537639600487E-2</v>
      </c>
      <c r="FZ25" s="192">
        <f t="shared" si="101"/>
        <v>0</v>
      </c>
      <c r="GA25" s="36">
        <f t="shared" si="102"/>
        <v>0.71382542503362045</v>
      </c>
      <c r="GB25" s="36">
        <f t="shared" si="103"/>
        <v>0.72648363242933911</v>
      </c>
      <c r="GC25" s="192">
        <f t="shared" si="104"/>
        <v>-1.2000000000000011</v>
      </c>
      <c r="GD25" s="36">
        <f t="shared" si="105"/>
        <v>7.1407282300928909E-2</v>
      </c>
      <c r="GE25" s="36">
        <f t="shared" si="106"/>
        <v>6.5170575468318684E-2</v>
      </c>
      <c r="GF25" s="192">
        <f t="shared" si="107"/>
        <v>0.5999999999999992</v>
      </c>
      <c r="GG25" s="36">
        <f t="shared" si="108"/>
        <v>0.21158909145099597</v>
      </c>
      <c r="GH25" s="36">
        <f t="shared" si="109"/>
        <v>0.20222517226120487</v>
      </c>
      <c r="GI25" s="192">
        <f t="shared" si="110"/>
        <v>0.99999999999999811</v>
      </c>
      <c r="GJ25" s="36">
        <f t="shared" si="111"/>
        <v>7.841968440050999E-2</v>
      </c>
      <c r="GK25" s="36">
        <f t="shared" si="112"/>
        <v>8.0034557599511141E-2</v>
      </c>
      <c r="GL25" s="192">
        <f t="shared" si="113"/>
        <v>-0.20000000000000018</v>
      </c>
      <c r="GM25" s="36">
        <f t="shared" si="114"/>
        <v>0.63858394184756506</v>
      </c>
      <c r="GN25" s="36">
        <f t="shared" si="115"/>
        <v>0.65256969467096526</v>
      </c>
      <c r="GO25" s="192">
        <f t="shared" si="116"/>
        <v>-1.4000000000000012</v>
      </c>
      <c r="GP25" s="36">
        <f t="shared" si="117"/>
        <v>5.8989431490645373E-2</v>
      </c>
      <c r="GQ25" s="36">
        <f t="shared" si="118"/>
        <v>5.1786853860880666E-2</v>
      </c>
      <c r="GR25" s="192">
        <f t="shared" si="119"/>
        <v>0.7</v>
      </c>
      <c r="GS25" s="36">
        <f t="shared" si="120"/>
        <v>0.18026385115241175</v>
      </c>
      <c r="GT25" s="36">
        <f t="shared" si="121"/>
        <v>0.17318655605190386</v>
      </c>
      <c r="GU25" s="192">
        <f t="shared" si="122"/>
        <v>0.70000000000000062</v>
      </c>
      <c r="GV25" s="36">
        <f t="shared" si="123"/>
        <v>7.9888839530150732E-2</v>
      </c>
      <c r="GW25" s="36">
        <f t="shared" si="124"/>
        <v>7.9982982344182094E-2</v>
      </c>
      <c r="GX25" s="192">
        <f t="shared" si="125"/>
        <v>0</v>
      </c>
      <c r="GY25" s="36">
        <f t="shared" si="126"/>
        <v>0.68085787782679219</v>
      </c>
      <c r="GZ25" s="36">
        <f t="shared" si="127"/>
        <v>0.69504360774303342</v>
      </c>
      <c r="HA25" s="192">
        <f t="shared" si="128"/>
        <v>-1.3999999999999901</v>
      </c>
      <c r="HB25" s="140">
        <v>0</v>
      </c>
    </row>
    <row r="26" spans="2:210" s="12" customFormat="1" ht="14.25" customHeight="1">
      <c r="B26" s="265"/>
      <c r="C26" s="274"/>
      <c r="D26" s="150" t="s">
        <v>67</v>
      </c>
      <c r="E26" s="37">
        <v>14</v>
      </c>
      <c r="F26" s="233">
        <v>0</v>
      </c>
      <c r="G26" s="13">
        <f t="shared" si="129"/>
        <v>0</v>
      </c>
      <c r="H26" s="33">
        <v>3</v>
      </c>
      <c r="I26" s="13">
        <f t="shared" si="130"/>
        <v>0.21428571428571427</v>
      </c>
      <c r="J26" s="33">
        <v>0</v>
      </c>
      <c r="K26" s="13">
        <f t="shared" si="131"/>
        <v>0</v>
      </c>
      <c r="L26" s="37">
        <v>53</v>
      </c>
      <c r="M26" s="233">
        <v>1</v>
      </c>
      <c r="N26" s="13">
        <f t="shared" si="132"/>
        <v>1.8867924528301886E-2</v>
      </c>
      <c r="O26" s="33">
        <v>6</v>
      </c>
      <c r="P26" s="13">
        <f t="shared" si="133"/>
        <v>0.11320754716981132</v>
      </c>
      <c r="Q26" s="33">
        <v>1</v>
      </c>
      <c r="R26" s="13">
        <f t="shared" si="134"/>
        <v>1.8867924528301886E-2</v>
      </c>
      <c r="S26" s="37">
        <v>3380</v>
      </c>
      <c r="T26" s="233">
        <v>101</v>
      </c>
      <c r="U26" s="13">
        <f t="shared" si="135"/>
        <v>2.9881656804733727E-2</v>
      </c>
      <c r="V26" s="33">
        <v>652</v>
      </c>
      <c r="W26" s="13">
        <f t="shared" si="136"/>
        <v>0.19289940828402366</v>
      </c>
      <c r="X26" s="33">
        <v>119</v>
      </c>
      <c r="Y26" s="13">
        <f t="shared" si="137"/>
        <v>3.5207100591715973E-2</v>
      </c>
      <c r="Z26" s="37">
        <v>2818</v>
      </c>
      <c r="AA26" s="233">
        <v>72</v>
      </c>
      <c r="AB26" s="13">
        <f t="shared" si="138"/>
        <v>2.5550035486160399E-2</v>
      </c>
      <c r="AC26" s="33">
        <v>514</v>
      </c>
      <c r="AD26" s="13">
        <f t="shared" si="139"/>
        <v>0.18239886444286729</v>
      </c>
      <c r="AE26" s="33">
        <v>134</v>
      </c>
      <c r="AF26" s="13">
        <f t="shared" si="140"/>
        <v>4.7551454932576294E-2</v>
      </c>
      <c r="AG26" s="37">
        <v>1926</v>
      </c>
      <c r="AH26" s="233">
        <v>33</v>
      </c>
      <c r="AI26" s="13">
        <f t="shared" si="141"/>
        <v>1.7133956386292833E-2</v>
      </c>
      <c r="AJ26" s="33">
        <v>248</v>
      </c>
      <c r="AK26" s="13">
        <f t="shared" si="142"/>
        <v>0.12876427829698858</v>
      </c>
      <c r="AL26" s="33">
        <v>60</v>
      </c>
      <c r="AM26" s="13">
        <f t="shared" si="143"/>
        <v>3.1152647975077882E-2</v>
      </c>
      <c r="AN26" s="37">
        <v>872</v>
      </c>
      <c r="AO26" s="233">
        <v>7</v>
      </c>
      <c r="AP26" s="13">
        <f t="shared" si="144"/>
        <v>8.027522935779817E-3</v>
      </c>
      <c r="AQ26" s="33">
        <v>89</v>
      </c>
      <c r="AR26" s="13">
        <f t="shared" si="145"/>
        <v>0.10206422018348624</v>
      </c>
      <c r="AS26" s="33">
        <v>26</v>
      </c>
      <c r="AT26" s="13">
        <f t="shared" si="146"/>
        <v>2.9816513761467892E-2</v>
      </c>
      <c r="AU26" s="37">
        <v>365</v>
      </c>
      <c r="AV26" s="233">
        <v>1</v>
      </c>
      <c r="AW26" s="13">
        <f t="shared" si="147"/>
        <v>2.7397260273972603E-3</v>
      </c>
      <c r="AX26" s="33">
        <v>33</v>
      </c>
      <c r="AY26" s="13">
        <f t="shared" si="148"/>
        <v>9.0410958904109592E-2</v>
      </c>
      <c r="AZ26" s="33">
        <v>2</v>
      </c>
      <c r="BA26" s="13">
        <f t="shared" si="149"/>
        <v>5.4794520547945206E-3</v>
      </c>
      <c r="BB26" s="37">
        <f t="shared" si="15"/>
        <v>9428</v>
      </c>
      <c r="BC26" s="69">
        <f t="shared" si="16"/>
        <v>215</v>
      </c>
      <c r="BD26" s="13">
        <f t="shared" si="150"/>
        <v>2.2804412388629614E-2</v>
      </c>
      <c r="BE26" s="69">
        <f t="shared" si="17"/>
        <v>1545</v>
      </c>
      <c r="BF26" s="13">
        <f t="shared" si="151"/>
        <v>0.16387356809503606</v>
      </c>
      <c r="BG26" s="69">
        <f t="shared" si="18"/>
        <v>342</v>
      </c>
      <c r="BH26" s="13">
        <f t="shared" si="152"/>
        <v>3.6274925753075941E-2</v>
      </c>
      <c r="BJ26" s="265"/>
      <c r="BK26" s="274"/>
      <c r="BL26" s="203" t="s">
        <v>67</v>
      </c>
      <c r="BM26" s="38">
        <v>8918</v>
      </c>
      <c r="BN26" s="38">
        <v>166</v>
      </c>
      <c r="BO26" s="84">
        <v>1.8614039022202288E-2</v>
      </c>
      <c r="BP26" s="38">
        <v>1327</v>
      </c>
      <c r="BQ26" s="84">
        <v>0.14880017941242432</v>
      </c>
      <c r="BR26" s="38">
        <v>369</v>
      </c>
      <c r="BS26" s="84">
        <v>4.1376990356582197E-2</v>
      </c>
      <c r="BU26" s="185"/>
      <c r="BV26" s="116" t="s">
        <v>67</v>
      </c>
      <c r="BW26" s="36">
        <f t="shared" si="19"/>
        <v>0.77704709376325842</v>
      </c>
      <c r="BX26" s="36">
        <f t="shared" si="157"/>
        <v>0.79120879120879117</v>
      </c>
      <c r="BY26" s="137">
        <v>20</v>
      </c>
      <c r="BZ26" s="141" t="s">
        <v>111</v>
      </c>
      <c r="CA26" s="36">
        <f t="shared" si="153"/>
        <v>3.1919723937522702E-2</v>
      </c>
      <c r="CB26" s="36">
        <f t="shared" si="20"/>
        <v>2.8845218406459771E-2</v>
      </c>
      <c r="CC26" s="36">
        <f t="shared" si="21"/>
        <v>0.10474936432982201</v>
      </c>
      <c r="CD26" s="36">
        <f t="shared" si="22"/>
        <v>9.7285728183675452E-2</v>
      </c>
      <c r="CE26" s="36">
        <f t="shared" si="23"/>
        <v>7.3873955684707587E-2</v>
      </c>
      <c r="CF26" s="36">
        <f t="shared" si="24"/>
        <v>8.0114797159256734E-2</v>
      </c>
      <c r="CG26" s="36">
        <f t="shared" si="154"/>
        <v>0.78945695604794774</v>
      </c>
      <c r="CH26" s="36">
        <f t="shared" si="25"/>
        <v>0.79375425625060803</v>
      </c>
      <c r="CI26" s="36">
        <f t="shared" si="155"/>
        <v>3.0639294741384625E-2</v>
      </c>
      <c r="CJ26" s="36">
        <f t="shared" si="26"/>
        <v>2.7076163885461982E-2</v>
      </c>
      <c r="CK26" s="36">
        <f t="shared" si="27"/>
        <v>0.10640527710991925</v>
      </c>
      <c r="CL26" s="36">
        <f t="shared" si="28"/>
        <v>9.7201480423349126E-2</v>
      </c>
      <c r="CM26" s="36">
        <f t="shared" si="29"/>
        <v>7.4348067320140557E-2</v>
      </c>
      <c r="CN26" s="36">
        <f t="shared" si="30"/>
        <v>7.8436465164599706E-2</v>
      </c>
      <c r="CO26" s="36">
        <f t="shared" si="31"/>
        <v>0.78860736082855554</v>
      </c>
      <c r="CP26" s="36">
        <f t="shared" si="32"/>
        <v>0.79728589052658916</v>
      </c>
      <c r="CQ26" s="36">
        <f t="shared" si="33"/>
        <v>4.4780545670225387E-2</v>
      </c>
      <c r="CR26" s="36">
        <f t="shared" si="34"/>
        <v>4.0692377771029457E-2</v>
      </c>
      <c r="CS26" s="36">
        <f t="shared" si="35"/>
        <v>0.12574139976275209</v>
      </c>
      <c r="CT26" s="36">
        <f t="shared" si="36"/>
        <v>0.11023382933495293</v>
      </c>
      <c r="CU26" s="36">
        <f t="shared" si="37"/>
        <v>8.6595492289442466E-2</v>
      </c>
      <c r="CV26" s="36">
        <f t="shared" si="38"/>
        <v>9.1406012754327359E-2</v>
      </c>
      <c r="CW26" s="36">
        <f t="shared" si="39"/>
        <v>0.74288256227758009</v>
      </c>
      <c r="CX26" s="36">
        <f t="shared" si="40"/>
        <v>0.75766778013969027</v>
      </c>
      <c r="CY26" s="36">
        <f t="shared" si="41"/>
        <v>3.8884812912692593E-2</v>
      </c>
      <c r="CZ26" s="36">
        <f t="shared" si="42"/>
        <v>3.0107526881720432E-2</v>
      </c>
      <c r="DA26" s="36">
        <f t="shared" si="43"/>
        <v>0.11005135730007337</v>
      </c>
      <c r="DB26" s="36">
        <f t="shared" si="44"/>
        <v>9.6057347670250898E-2</v>
      </c>
      <c r="DC26" s="36">
        <f t="shared" si="45"/>
        <v>9.1709464416727809E-2</v>
      </c>
      <c r="DD26" s="36">
        <f t="shared" si="46"/>
        <v>9.4623655913978491E-2</v>
      </c>
      <c r="DE26" s="36">
        <f t="shared" si="47"/>
        <v>0.75935436537050627</v>
      </c>
      <c r="DF26" s="36">
        <f t="shared" si="48"/>
        <v>0.77921146953405018</v>
      </c>
      <c r="DH26" s="141" t="s">
        <v>42</v>
      </c>
      <c r="DI26" s="36">
        <f t="shared" si="0"/>
        <v>0.10203135861589557</v>
      </c>
      <c r="DJ26" s="36">
        <f t="shared" si="1"/>
        <v>9.774842140245929E-2</v>
      </c>
      <c r="DK26" s="192">
        <f t="shared" si="156"/>
        <v>0.39999999999999897</v>
      </c>
      <c r="DL26" s="36">
        <f t="shared" si="2"/>
        <v>0.22819958291496101</v>
      </c>
      <c r="DM26" s="36">
        <f t="shared" si="3"/>
        <v>0.22274842140245929</v>
      </c>
      <c r="DN26" s="192">
        <f t="shared" si="49"/>
        <v>0.50000000000000044</v>
      </c>
      <c r="DO26" s="36">
        <f t="shared" si="4"/>
        <v>9.005947323704333E-2</v>
      </c>
      <c r="DP26" s="36">
        <f t="shared" si="5"/>
        <v>9.326188102359588E-2</v>
      </c>
      <c r="DQ26" s="192">
        <f t="shared" si="50"/>
        <v>-0.30000000000000027</v>
      </c>
      <c r="DR26" s="36">
        <f t="shared" si="6"/>
        <v>0.57970958523210014</v>
      </c>
      <c r="DS26" s="36">
        <f t="shared" si="7"/>
        <v>0.58624127617148558</v>
      </c>
      <c r="DT26" s="192">
        <f t="shared" si="51"/>
        <v>-0.60000000000000053</v>
      </c>
      <c r="DU26" s="36">
        <f t="shared" si="8"/>
        <v>9.6426236652865552E-2</v>
      </c>
      <c r="DV26" s="36">
        <f t="shared" si="52"/>
        <v>9.0094806025708143E-2</v>
      </c>
      <c r="DW26" s="192">
        <f t="shared" si="53"/>
        <v>0.60000000000000053</v>
      </c>
      <c r="DX26" s="36">
        <f t="shared" si="54"/>
        <v>0.22232512529962956</v>
      </c>
      <c r="DY26" s="36">
        <f t="shared" si="55"/>
        <v>0.21549467806665504</v>
      </c>
      <c r="DZ26" s="192">
        <f t="shared" si="56"/>
        <v>0.70000000000000062</v>
      </c>
      <c r="EA26" s="36">
        <f t="shared" si="57"/>
        <v>8.9670952277184565E-2</v>
      </c>
      <c r="EB26" s="36">
        <f t="shared" si="58"/>
        <v>9.0734601291223169E-2</v>
      </c>
      <c r="EC26" s="192">
        <f t="shared" si="59"/>
        <v>-0.10000000000000009</v>
      </c>
      <c r="ED26" s="36">
        <f t="shared" si="60"/>
        <v>0.59157768577032033</v>
      </c>
      <c r="EE26" s="36">
        <f t="shared" si="61"/>
        <v>0.60367591461641368</v>
      </c>
      <c r="EF26" s="192">
        <f t="shared" si="62"/>
        <v>-1.2000000000000011</v>
      </c>
      <c r="EG26" s="36">
        <f t="shared" si="63"/>
        <v>0.13536866359447006</v>
      </c>
      <c r="EH26" s="36">
        <f t="shared" si="64"/>
        <v>0.13196246755839489</v>
      </c>
      <c r="EI26" s="192">
        <f t="shared" si="65"/>
        <v>0.30000000000000027</v>
      </c>
      <c r="EJ26" s="36">
        <f t="shared" si="66"/>
        <v>0.27419354838709675</v>
      </c>
      <c r="EK26" s="36">
        <f t="shared" si="67"/>
        <v>0.2591335595927331</v>
      </c>
      <c r="EL26" s="192">
        <f t="shared" si="68"/>
        <v>1.5000000000000013</v>
      </c>
      <c r="EM26" s="36">
        <f t="shared" si="69"/>
        <v>0.1000384024577573</v>
      </c>
      <c r="EN26" s="36">
        <f t="shared" si="70"/>
        <v>0.10461169894190457</v>
      </c>
      <c r="EO26" s="192">
        <f t="shared" si="71"/>
        <v>-0.49999999999999906</v>
      </c>
      <c r="EP26" s="36">
        <f t="shared" si="72"/>
        <v>0.49039938556067586</v>
      </c>
      <c r="EQ26" s="36">
        <f t="shared" si="73"/>
        <v>0.5042922739069674</v>
      </c>
      <c r="ER26" s="192">
        <f t="shared" si="74"/>
        <v>-1.4000000000000012</v>
      </c>
      <c r="ES26" s="36">
        <f t="shared" si="75"/>
        <v>0.10230817217716781</v>
      </c>
      <c r="ET26" s="36">
        <f t="shared" si="76"/>
        <v>9.1856677524429969E-2</v>
      </c>
      <c r="EU26" s="192">
        <f t="shared" si="77"/>
        <v>0.99999999999999956</v>
      </c>
      <c r="EV26" s="36">
        <f t="shared" si="78"/>
        <v>0.23955084217092951</v>
      </c>
      <c r="EW26" s="36">
        <f t="shared" si="79"/>
        <v>0.2260586319218241</v>
      </c>
      <c r="EX26" s="192">
        <f t="shared" si="80"/>
        <v>1.3999999999999986</v>
      </c>
      <c r="EY26" s="36">
        <f t="shared" si="81"/>
        <v>9.7941359950093579E-2</v>
      </c>
      <c r="EZ26" s="36">
        <f t="shared" si="82"/>
        <v>9.4462540716612378E-2</v>
      </c>
      <c r="FA26" s="192">
        <f t="shared" si="83"/>
        <v>0.40000000000000036</v>
      </c>
      <c r="FB26" s="36">
        <f t="shared" si="84"/>
        <v>0.56019962570180915</v>
      </c>
      <c r="FC26" s="36">
        <f t="shared" si="85"/>
        <v>0.58762214983713357</v>
      </c>
      <c r="FD26" s="192">
        <f t="shared" si="86"/>
        <v>-2.7999999999999914</v>
      </c>
      <c r="FF26" s="36">
        <f t="shared" si="87"/>
        <v>5.246330782200663E-2</v>
      </c>
      <c r="FG26" s="36">
        <f t="shared" si="9"/>
        <v>4.8041085134680403E-2</v>
      </c>
      <c r="FH26" s="192">
        <f t="shared" si="88"/>
        <v>0.39999999999999969</v>
      </c>
      <c r="FI26" s="36">
        <f t="shared" si="10"/>
        <v>0.16981717092085957</v>
      </c>
      <c r="FJ26" s="36">
        <f t="shared" si="11"/>
        <v>0.16533561940166969</v>
      </c>
      <c r="FK26" s="192">
        <f t="shared" si="89"/>
        <v>0.50000000000000044</v>
      </c>
      <c r="FL26" s="36">
        <f t="shared" si="12"/>
        <v>7.0421823311744888E-2</v>
      </c>
      <c r="FM26" s="36">
        <f t="shared" si="13"/>
        <v>7.246863332638967E-2</v>
      </c>
      <c r="FN26" s="192">
        <f t="shared" si="90"/>
        <v>-0.19999999999999879</v>
      </c>
      <c r="FO26" s="36">
        <f t="shared" si="14"/>
        <v>0.70729769794538888</v>
      </c>
      <c r="FP26" s="36">
        <f t="shared" si="91"/>
        <v>0.7141546621372602</v>
      </c>
      <c r="FQ26" s="192">
        <f t="shared" si="92"/>
        <v>-0.70000000000000062</v>
      </c>
      <c r="FR26" s="36">
        <f t="shared" si="93"/>
        <v>4.9503759206355462E-2</v>
      </c>
      <c r="FS26" s="36">
        <f t="shared" si="94"/>
        <v>4.4200488210520666E-2</v>
      </c>
      <c r="FT26" s="192">
        <f t="shared" si="95"/>
        <v>0.60000000000000053</v>
      </c>
      <c r="FU26" s="36">
        <f t="shared" si="96"/>
        <v>0.16607589114113555</v>
      </c>
      <c r="FV26" s="36">
        <f t="shared" si="97"/>
        <v>0.15825934172053971</v>
      </c>
      <c r="FW26" s="192">
        <f t="shared" si="98"/>
        <v>0.80000000000000071</v>
      </c>
      <c r="FX26" s="36">
        <f t="shared" si="99"/>
        <v>7.0594924618888555E-2</v>
      </c>
      <c r="FY26" s="36">
        <f t="shared" si="100"/>
        <v>7.1056537639600487E-2</v>
      </c>
      <c r="FZ26" s="192">
        <f t="shared" si="101"/>
        <v>0</v>
      </c>
      <c r="GA26" s="36">
        <f t="shared" si="102"/>
        <v>0.71382542503362045</v>
      </c>
      <c r="GB26" s="36">
        <f t="shared" si="103"/>
        <v>0.72648363242933911</v>
      </c>
      <c r="GC26" s="192">
        <f t="shared" si="104"/>
        <v>-1.2000000000000011</v>
      </c>
      <c r="GD26" s="36">
        <f t="shared" si="105"/>
        <v>7.1407282300928909E-2</v>
      </c>
      <c r="GE26" s="36">
        <f t="shared" si="106"/>
        <v>6.5170575468318684E-2</v>
      </c>
      <c r="GF26" s="192">
        <f t="shared" si="107"/>
        <v>0.5999999999999992</v>
      </c>
      <c r="GG26" s="36">
        <f t="shared" si="108"/>
        <v>0.21158909145099597</v>
      </c>
      <c r="GH26" s="36">
        <f t="shared" si="109"/>
        <v>0.20222517226120487</v>
      </c>
      <c r="GI26" s="192">
        <f t="shared" si="110"/>
        <v>0.99999999999999811</v>
      </c>
      <c r="GJ26" s="36">
        <f t="shared" si="111"/>
        <v>7.841968440050999E-2</v>
      </c>
      <c r="GK26" s="36">
        <f t="shared" si="112"/>
        <v>8.0034557599511141E-2</v>
      </c>
      <c r="GL26" s="192">
        <f t="shared" si="113"/>
        <v>-0.20000000000000018</v>
      </c>
      <c r="GM26" s="36">
        <f t="shared" si="114"/>
        <v>0.63858394184756506</v>
      </c>
      <c r="GN26" s="36">
        <f t="shared" si="115"/>
        <v>0.65256969467096526</v>
      </c>
      <c r="GO26" s="192">
        <f t="shared" si="116"/>
        <v>-1.4000000000000012</v>
      </c>
      <c r="GP26" s="36">
        <f t="shared" si="117"/>
        <v>5.8989431490645373E-2</v>
      </c>
      <c r="GQ26" s="36">
        <f t="shared" si="118"/>
        <v>5.1786853860880666E-2</v>
      </c>
      <c r="GR26" s="192">
        <f t="shared" si="119"/>
        <v>0.7</v>
      </c>
      <c r="GS26" s="36">
        <f t="shared" si="120"/>
        <v>0.18026385115241175</v>
      </c>
      <c r="GT26" s="36">
        <f t="shared" si="121"/>
        <v>0.17318655605190386</v>
      </c>
      <c r="GU26" s="192">
        <f t="shared" si="122"/>
        <v>0.70000000000000062</v>
      </c>
      <c r="GV26" s="36">
        <f t="shared" si="123"/>
        <v>7.9888839530150732E-2</v>
      </c>
      <c r="GW26" s="36">
        <f t="shared" si="124"/>
        <v>7.9982982344182094E-2</v>
      </c>
      <c r="GX26" s="192">
        <f t="shared" si="125"/>
        <v>0</v>
      </c>
      <c r="GY26" s="36">
        <f t="shared" si="126"/>
        <v>0.68085787782679219</v>
      </c>
      <c r="GZ26" s="36">
        <f t="shared" si="127"/>
        <v>0.69504360774303342</v>
      </c>
      <c r="HA26" s="192">
        <f t="shared" si="128"/>
        <v>-1.3999999999999901</v>
      </c>
      <c r="HB26" s="140">
        <v>0</v>
      </c>
    </row>
    <row r="27" spans="2:210" s="12" customFormat="1" ht="14.25" customHeight="1">
      <c r="B27" s="263">
        <v>5</v>
      </c>
      <c r="C27" s="272" t="s">
        <v>101</v>
      </c>
      <c r="D27" s="134" t="s">
        <v>138</v>
      </c>
      <c r="E27" s="119">
        <v>10</v>
      </c>
      <c r="F27" s="82">
        <v>1</v>
      </c>
      <c r="G27" s="71">
        <f t="shared" si="129"/>
        <v>0.1</v>
      </c>
      <c r="H27" s="72">
        <v>1</v>
      </c>
      <c r="I27" s="71">
        <f t="shared" si="130"/>
        <v>0.1</v>
      </c>
      <c r="J27" s="72">
        <v>0</v>
      </c>
      <c r="K27" s="71">
        <f t="shared" si="131"/>
        <v>0</v>
      </c>
      <c r="L27" s="119">
        <v>44</v>
      </c>
      <c r="M27" s="82">
        <v>3</v>
      </c>
      <c r="N27" s="71">
        <f t="shared" si="132"/>
        <v>6.8181818181818177E-2</v>
      </c>
      <c r="O27" s="72">
        <v>3</v>
      </c>
      <c r="P27" s="71">
        <f t="shared" si="133"/>
        <v>6.8181818181818177E-2</v>
      </c>
      <c r="Q27" s="72">
        <v>3</v>
      </c>
      <c r="R27" s="71">
        <f t="shared" si="134"/>
        <v>6.8181818181818177E-2</v>
      </c>
      <c r="S27" s="119">
        <v>2164</v>
      </c>
      <c r="T27" s="82">
        <v>116</v>
      </c>
      <c r="U27" s="71">
        <f t="shared" si="135"/>
        <v>5.3604436229205174E-2</v>
      </c>
      <c r="V27" s="72">
        <v>255</v>
      </c>
      <c r="W27" s="71">
        <f t="shared" si="136"/>
        <v>0.1178373382624769</v>
      </c>
      <c r="X27" s="72">
        <v>227</v>
      </c>
      <c r="Y27" s="71">
        <f t="shared" si="137"/>
        <v>0.10489833641404805</v>
      </c>
      <c r="Z27" s="119">
        <v>1615</v>
      </c>
      <c r="AA27" s="82">
        <v>69</v>
      </c>
      <c r="AB27" s="71">
        <f t="shared" si="138"/>
        <v>4.2724458204334369E-2</v>
      </c>
      <c r="AC27" s="72">
        <v>157</v>
      </c>
      <c r="AD27" s="71">
        <f t="shared" si="139"/>
        <v>9.7213622291021679E-2</v>
      </c>
      <c r="AE27" s="72">
        <v>188</v>
      </c>
      <c r="AF27" s="71">
        <f t="shared" si="140"/>
        <v>0.11640866873065016</v>
      </c>
      <c r="AG27" s="119">
        <v>1092</v>
      </c>
      <c r="AH27" s="82">
        <v>26</v>
      </c>
      <c r="AI27" s="71">
        <f t="shared" si="141"/>
        <v>2.3809523809523808E-2</v>
      </c>
      <c r="AJ27" s="72">
        <v>69</v>
      </c>
      <c r="AK27" s="71">
        <f t="shared" si="142"/>
        <v>6.3186813186813184E-2</v>
      </c>
      <c r="AL27" s="72">
        <v>110</v>
      </c>
      <c r="AM27" s="71">
        <f t="shared" si="143"/>
        <v>0.10073260073260074</v>
      </c>
      <c r="AN27" s="119">
        <v>528</v>
      </c>
      <c r="AO27" s="82">
        <v>4</v>
      </c>
      <c r="AP27" s="71">
        <f t="shared" si="144"/>
        <v>7.575757575757576E-3</v>
      </c>
      <c r="AQ27" s="72">
        <v>33</v>
      </c>
      <c r="AR27" s="71">
        <f t="shared" si="145"/>
        <v>6.25E-2</v>
      </c>
      <c r="AS27" s="72">
        <v>36</v>
      </c>
      <c r="AT27" s="71">
        <f t="shared" si="146"/>
        <v>6.8181818181818177E-2</v>
      </c>
      <c r="AU27" s="119">
        <v>166</v>
      </c>
      <c r="AV27" s="82">
        <v>2</v>
      </c>
      <c r="AW27" s="71">
        <f t="shared" si="147"/>
        <v>1.2048192771084338E-2</v>
      </c>
      <c r="AX27" s="72">
        <v>5</v>
      </c>
      <c r="AY27" s="71">
        <f t="shared" si="148"/>
        <v>3.0120481927710843E-2</v>
      </c>
      <c r="AZ27" s="72">
        <v>8</v>
      </c>
      <c r="BA27" s="71">
        <f t="shared" si="149"/>
        <v>4.8192771084337352E-2</v>
      </c>
      <c r="BB27" s="119">
        <f t="shared" si="15"/>
        <v>5619</v>
      </c>
      <c r="BC27" s="73">
        <f t="shared" si="16"/>
        <v>221</v>
      </c>
      <c r="BD27" s="71">
        <f t="shared" si="150"/>
        <v>3.9330841786794801E-2</v>
      </c>
      <c r="BE27" s="73">
        <f t="shared" si="17"/>
        <v>523</v>
      </c>
      <c r="BF27" s="71">
        <f t="shared" si="151"/>
        <v>9.3077059975084531E-2</v>
      </c>
      <c r="BG27" s="73">
        <f t="shared" si="18"/>
        <v>572</v>
      </c>
      <c r="BH27" s="71">
        <f t="shared" si="152"/>
        <v>0.10179747285993949</v>
      </c>
      <c r="BJ27" s="263">
        <v>5</v>
      </c>
      <c r="BK27" s="272" t="s">
        <v>101</v>
      </c>
      <c r="BL27" s="208" t="s">
        <v>138</v>
      </c>
      <c r="BM27" s="38">
        <v>5225</v>
      </c>
      <c r="BN27" s="38">
        <v>162</v>
      </c>
      <c r="BO27" s="84">
        <v>3.1004784688995216E-2</v>
      </c>
      <c r="BP27" s="38">
        <v>427</v>
      </c>
      <c r="BQ27" s="84">
        <v>8.1722488038277516E-2</v>
      </c>
      <c r="BR27" s="38">
        <v>549</v>
      </c>
      <c r="BS27" s="84">
        <v>0.10507177033492823</v>
      </c>
      <c r="BU27" s="183" t="s">
        <v>101</v>
      </c>
      <c r="BV27" s="5" t="s">
        <v>138</v>
      </c>
      <c r="BW27" s="36">
        <f t="shared" si="19"/>
        <v>0.76579462537818122</v>
      </c>
      <c r="BX27" s="36">
        <f t="shared" si="157"/>
        <v>0.78220095693779901</v>
      </c>
      <c r="BY27" s="137">
        <v>21</v>
      </c>
      <c r="BZ27" s="141" t="s">
        <v>112</v>
      </c>
      <c r="CA27" s="36">
        <f t="shared" si="153"/>
        <v>2.8854195706718707E-2</v>
      </c>
      <c r="CB27" s="36">
        <f t="shared" si="20"/>
        <v>2.6501373320466187E-2</v>
      </c>
      <c r="CC27" s="36">
        <f t="shared" si="21"/>
        <v>0.12594089768608865</v>
      </c>
      <c r="CD27" s="36">
        <f t="shared" si="22"/>
        <v>0.12062950040828446</v>
      </c>
      <c r="CE27" s="36">
        <f t="shared" si="23"/>
        <v>7.2205185391692225E-2</v>
      </c>
      <c r="CF27" s="36">
        <f t="shared" si="24"/>
        <v>7.4827407022492756E-2</v>
      </c>
      <c r="CG27" s="36">
        <f t="shared" si="154"/>
        <v>0.77299972121550042</v>
      </c>
      <c r="CH27" s="36">
        <f t="shared" si="25"/>
        <v>0.77804171924875654</v>
      </c>
      <c r="CI27" s="36">
        <f t="shared" si="155"/>
        <v>2.9157961667726405E-2</v>
      </c>
      <c r="CJ27" s="36">
        <f t="shared" si="26"/>
        <v>2.6879185136282183E-2</v>
      </c>
      <c r="CK27" s="36">
        <f t="shared" si="27"/>
        <v>0.12844036697247707</v>
      </c>
      <c r="CL27" s="36">
        <f t="shared" si="28"/>
        <v>0.12194661888144864</v>
      </c>
      <c r="CM27" s="36">
        <f t="shared" si="29"/>
        <v>7.6119538559360517E-2</v>
      </c>
      <c r="CN27" s="36">
        <f t="shared" si="30"/>
        <v>7.5073092520984624E-2</v>
      </c>
      <c r="CO27" s="36">
        <f t="shared" si="31"/>
        <v>0.766282132800436</v>
      </c>
      <c r="CP27" s="36">
        <f t="shared" si="32"/>
        <v>0.77610110346128458</v>
      </c>
      <c r="CQ27" s="36">
        <f t="shared" si="33"/>
        <v>3.6612021857923498E-2</v>
      </c>
      <c r="CR27" s="36">
        <f t="shared" si="34"/>
        <v>2.852441031267142E-2</v>
      </c>
      <c r="CS27" s="36">
        <f t="shared" si="35"/>
        <v>0.153551912568306</v>
      </c>
      <c r="CT27" s="36">
        <f t="shared" si="36"/>
        <v>0.13274821722435545</v>
      </c>
      <c r="CU27" s="36">
        <f t="shared" si="37"/>
        <v>6.9398907103825139E-2</v>
      </c>
      <c r="CV27" s="36">
        <f t="shared" si="38"/>
        <v>7.2956664838178822E-2</v>
      </c>
      <c r="CW27" s="36">
        <f t="shared" si="39"/>
        <v>0.7404371584699454</v>
      </c>
      <c r="CX27" s="36">
        <f t="shared" si="40"/>
        <v>0.76577070762479427</v>
      </c>
      <c r="CY27" s="36">
        <f t="shared" si="41"/>
        <v>2.986857825567503E-2</v>
      </c>
      <c r="CZ27" s="36">
        <f t="shared" si="42"/>
        <v>2.6420079260237782E-2</v>
      </c>
      <c r="DA27" s="36">
        <f t="shared" si="43"/>
        <v>0.12425328554360812</v>
      </c>
      <c r="DB27" s="36">
        <f t="shared" si="44"/>
        <v>0.11360634081902246</v>
      </c>
      <c r="DC27" s="36">
        <f t="shared" si="45"/>
        <v>7.8853046594982074E-2</v>
      </c>
      <c r="DD27" s="36">
        <f t="shared" si="46"/>
        <v>9.3791281373844126E-2</v>
      </c>
      <c r="DE27" s="36">
        <f t="shared" si="47"/>
        <v>0.76702508960573479</v>
      </c>
      <c r="DF27" s="36">
        <f t="shared" si="48"/>
        <v>0.76618229854689568</v>
      </c>
      <c r="DH27" s="141" t="s">
        <v>4</v>
      </c>
      <c r="DI27" s="36">
        <f t="shared" si="0"/>
        <v>9.8383594692400489E-2</v>
      </c>
      <c r="DJ27" s="36">
        <f t="shared" si="1"/>
        <v>9.3573264781491E-2</v>
      </c>
      <c r="DK27" s="192">
        <f t="shared" si="156"/>
        <v>0.40000000000000036</v>
      </c>
      <c r="DL27" s="36">
        <f t="shared" si="2"/>
        <v>0.18933655006031364</v>
      </c>
      <c r="DM27" s="36">
        <f t="shared" si="3"/>
        <v>0.18514138817480719</v>
      </c>
      <c r="DN27" s="192">
        <f t="shared" si="49"/>
        <v>0.40000000000000036</v>
      </c>
      <c r="DO27" s="36">
        <f t="shared" si="4"/>
        <v>0.11281061519903499</v>
      </c>
      <c r="DP27" s="36">
        <f t="shared" si="5"/>
        <v>0.11537275064267352</v>
      </c>
      <c r="DQ27" s="192">
        <f t="shared" si="50"/>
        <v>-0.20000000000000018</v>
      </c>
      <c r="DR27" s="36">
        <f t="shared" si="6"/>
        <v>0.59946924004825086</v>
      </c>
      <c r="DS27" s="36">
        <f t="shared" si="7"/>
        <v>0.60591259640102824</v>
      </c>
      <c r="DT27" s="192">
        <f t="shared" si="51"/>
        <v>-0.70000000000000062</v>
      </c>
      <c r="DU27" s="36">
        <f t="shared" si="8"/>
        <v>9.2105263157894732E-2</v>
      </c>
      <c r="DV27" s="36">
        <f t="shared" si="52"/>
        <v>8.3827564840223065E-2</v>
      </c>
      <c r="DW27" s="192">
        <f t="shared" si="53"/>
        <v>0.79999999999999938</v>
      </c>
      <c r="DX27" s="36">
        <f t="shared" si="54"/>
        <v>0.1796875</v>
      </c>
      <c r="DY27" s="36">
        <f t="shared" si="55"/>
        <v>0.16783216783216784</v>
      </c>
      <c r="DZ27" s="192">
        <f t="shared" si="56"/>
        <v>1.1999999999999984</v>
      </c>
      <c r="EA27" s="36">
        <f t="shared" si="57"/>
        <v>0.11167763157894736</v>
      </c>
      <c r="EB27" s="36">
        <f t="shared" si="58"/>
        <v>0.11312737895016375</v>
      </c>
      <c r="EC27" s="192">
        <f t="shared" si="59"/>
        <v>-0.10000000000000009</v>
      </c>
      <c r="ED27" s="36">
        <f t="shared" si="60"/>
        <v>0.61652960526315792</v>
      </c>
      <c r="EE27" s="36">
        <f t="shared" si="61"/>
        <v>0.63521288837744538</v>
      </c>
      <c r="EF27" s="192">
        <f t="shared" si="62"/>
        <v>-1.8000000000000016</v>
      </c>
      <c r="EG27" s="36">
        <f t="shared" si="63"/>
        <v>0.12175177176085772</v>
      </c>
      <c r="EH27" s="36">
        <f t="shared" si="64"/>
        <v>0.11225050357077458</v>
      </c>
      <c r="EI27" s="192">
        <f t="shared" si="65"/>
        <v>0.99999999999999956</v>
      </c>
      <c r="EJ27" s="36">
        <f t="shared" si="66"/>
        <v>0.22460476103943303</v>
      </c>
      <c r="EK27" s="36">
        <f t="shared" si="67"/>
        <v>0.22285295733382166</v>
      </c>
      <c r="EL27" s="192">
        <f t="shared" si="68"/>
        <v>0.20000000000000018</v>
      </c>
      <c r="EM27" s="36">
        <f t="shared" si="69"/>
        <v>0.122115209885517</v>
      </c>
      <c r="EN27" s="36">
        <f t="shared" si="70"/>
        <v>0.12378685222486724</v>
      </c>
      <c r="EO27" s="192">
        <f t="shared" si="71"/>
        <v>-0.20000000000000018</v>
      </c>
      <c r="EP27" s="36">
        <f t="shared" si="72"/>
        <v>0.53152825731419229</v>
      </c>
      <c r="EQ27" s="36">
        <f t="shared" si="73"/>
        <v>0.54110968687053651</v>
      </c>
      <c r="ER27" s="192">
        <f t="shared" si="74"/>
        <v>-0.9000000000000008</v>
      </c>
      <c r="ES27" s="36">
        <f t="shared" si="75"/>
        <v>9.9918765231519088E-2</v>
      </c>
      <c r="ET27" s="36">
        <f t="shared" si="76"/>
        <v>0.10742430526752385</v>
      </c>
      <c r="EU27" s="192">
        <f t="shared" si="77"/>
        <v>-0.69999999999999929</v>
      </c>
      <c r="EV27" s="36">
        <f t="shared" si="78"/>
        <v>0.19983753046303818</v>
      </c>
      <c r="EW27" s="36">
        <f t="shared" si="79"/>
        <v>0.19825798423890501</v>
      </c>
      <c r="EX27" s="192">
        <f t="shared" si="80"/>
        <v>0.20000000000000018</v>
      </c>
      <c r="EY27" s="36">
        <f t="shared" si="81"/>
        <v>0.12185215272136475</v>
      </c>
      <c r="EZ27" s="36">
        <f t="shared" si="82"/>
        <v>0.11820821236001659</v>
      </c>
      <c r="FA27" s="192">
        <f t="shared" si="83"/>
        <v>0.40000000000000036</v>
      </c>
      <c r="FB27" s="36">
        <f t="shared" si="84"/>
        <v>0.57839155158407796</v>
      </c>
      <c r="FC27" s="36">
        <f t="shared" si="85"/>
        <v>0.5761094981335545</v>
      </c>
      <c r="FD27" s="192">
        <f t="shared" si="86"/>
        <v>0.20000000000000018</v>
      </c>
      <c r="FF27" s="36">
        <f t="shared" si="87"/>
        <v>5.246330782200663E-2</v>
      </c>
      <c r="FG27" s="36">
        <f t="shared" si="9"/>
        <v>4.8041085134680403E-2</v>
      </c>
      <c r="FH27" s="192">
        <f t="shared" si="88"/>
        <v>0.39999999999999969</v>
      </c>
      <c r="FI27" s="36">
        <f t="shared" si="10"/>
        <v>0.16981717092085957</v>
      </c>
      <c r="FJ27" s="36">
        <f t="shared" si="11"/>
        <v>0.16533561940166969</v>
      </c>
      <c r="FK27" s="192">
        <f t="shared" si="89"/>
        <v>0.50000000000000044</v>
      </c>
      <c r="FL27" s="36">
        <f t="shared" si="12"/>
        <v>7.0421823311744888E-2</v>
      </c>
      <c r="FM27" s="36">
        <f t="shared" si="13"/>
        <v>7.246863332638967E-2</v>
      </c>
      <c r="FN27" s="192">
        <f t="shared" si="90"/>
        <v>-0.19999999999999879</v>
      </c>
      <c r="FO27" s="36">
        <f t="shared" si="14"/>
        <v>0.70729769794538888</v>
      </c>
      <c r="FP27" s="36">
        <f t="shared" si="91"/>
        <v>0.7141546621372602</v>
      </c>
      <c r="FQ27" s="192">
        <f t="shared" si="92"/>
        <v>-0.70000000000000062</v>
      </c>
      <c r="FR27" s="36">
        <f t="shared" si="93"/>
        <v>4.9503759206355462E-2</v>
      </c>
      <c r="FS27" s="36">
        <f t="shared" si="94"/>
        <v>4.4200488210520666E-2</v>
      </c>
      <c r="FT27" s="192">
        <f t="shared" si="95"/>
        <v>0.60000000000000053</v>
      </c>
      <c r="FU27" s="36">
        <f t="shared" si="96"/>
        <v>0.16607589114113555</v>
      </c>
      <c r="FV27" s="36">
        <f t="shared" si="97"/>
        <v>0.15825934172053971</v>
      </c>
      <c r="FW27" s="192">
        <f t="shared" si="98"/>
        <v>0.80000000000000071</v>
      </c>
      <c r="FX27" s="36">
        <f t="shared" si="99"/>
        <v>7.0594924618888555E-2</v>
      </c>
      <c r="FY27" s="36">
        <f t="shared" si="100"/>
        <v>7.1056537639600487E-2</v>
      </c>
      <c r="FZ27" s="192">
        <f t="shared" si="101"/>
        <v>0</v>
      </c>
      <c r="GA27" s="36">
        <f t="shared" si="102"/>
        <v>0.71382542503362045</v>
      </c>
      <c r="GB27" s="36">
        <f t="shared" si="103"/>
        <v>0.72648363242933911</v>
      </c>
      <c r="GC27" s="192">
        <f t="shared" si="104"/>
        <v>-1.2000000000000011</v>
      </c>
      <c r="GD27" s="36">
        <f t="shared" si="105"/>
        <v>7.1407282300928909E-2</v>
      </c>
      <c r="GE27" s="36">
        <f t="shared" si="106"/>
        <v>6.5170575468318684E-2</v>
      </c>
      <c r="GF27" s="192">
        <f t="shared" si="107"/>
        <v>0.5999999999999992</v>
      </c>
      <c r="GG27" s="36">
        <f t="shared" si="108"/>
        <v>0.21158909145099597</v>
      </c>
      <c r="GH27" s="36">
        <f t="shared" si="109"/>
        <v>0.20222517226120487</v>
      </c>
      <c r="GI27" s="192">
        <f t="shared" si="110"/>
        <v>0.99999999999999811</v>
      </c>
      <c r="GJ27" s="36">
        <f t="shared" si="111"/>
        <v>7.841968440050999E-2</v>
      </c>
      <c r="GK27" s="36">
        <f t="shared" si="112"/>
        <v>8.0034557599511141E-2</v>
      </c>
      <c r="GL27" s="192">
        <f t="shared" si="113"/>
        <v>-0.20000000000000018</v>
      </c>
      <c r="GM27" s="36">
        <f t="shared" si="114"/>
        <v>0.63858394184756506</v>
      </c>
      <c r="GN27" s="36">
        <f t="shared" si="115"/>
        <v>0.65256969467096526</v>
      </c>
      <c r="GO27" s="192">
        <f t="shared" si="116"/>
        <v>-1.4000000000000012</v>
      </c>
      <c r="GP27" s="36">
        <f t="shared" si="117"/>
        <v>5.8989431490645373E-2</v>
      </c>
      <c r="GQ27" s="36">
        <f t="shared" si="118"/>
        <v>5.1786853860880666E-2</v>
      </c>
      <c r="GR27" s="192">
        <f t="shared" si="119"/>
        <v>0.7</v>
      </c>
      <c r="GS27" s="36">
        <f t="shared" si="120"/>
        <v>0.18026385115241175</v>
      </c>
      <c r="GT27" s="36">
        <f t="shared" si="121"/>
        <v>0.17318655605190386</v>
      </c>
      <c r="GU27" s="192">
        <f t="shared" si="122"/>
        <v>0.70000000000000062</v>
      </c>
      <c r="GV27" s="36">
        <f t="shared" si="123"/>
        <v>7.9888839530150732E-2</v>
      </c>
      <c r="GW27" s="36">
        <f t="shared" si="124"/>
        <v>7.9982982344182094E-2</v>
      </c>
      <c r="GX27" s="192">
        <f t="shared" si="125"/>
        <v>0</v>
      </c>
      <c r="GY27" s="36">
        <f t="shared" si="126"/>
        <v>0.68085787782679219</v>
      </c>
      <c r="GZ27" s="36">
        <f t="shared" si="127"/>
        <v>0.69504360774303342</v>
      </c>
      <c r="HA27" s="192">
        <f t="shared" si="128"/>
        <v>-1.3999999999999901</v>
      </c>
      <c r="HB27" s="140">
        <v>0</v>
      </c>
    </row>
    <row r="28" spans="2:210" s="12" customFormat="1" ht="14.25" customHeight="1">
      <c r="B28" s="264"/>
      <c r="C28" s="273"/>
      <c r="D28" s="207" t="s">
        <v>277</v>
      </c>
      <c r="E28" s="166">
        <v>2</v>
      </c>
      <c r="F28" s="214">
        <v>1</v>
      </c>
      <c r="G28" s="83">
        <f t="shared" si="129"/>
        <v>0.5</v>
      </c>
      <c r="H28" s="230">
        <v>0</v>
      </c>
      <c r="I28" s="83">
        <f>IFERROR(H28/E28,"-")</f>
        <v>0</v>
      </c>
      <c r="J28" s="230">
        <v>0</v>
      </c>
      <c r="K28" s="83">
        <f>IFERROR(J28/E28,"-")</f>
        <v>0</v>
      </c>
      <c r="L28" s="166">
        <v>3</v>
      </c>
      <c r="M28" s="214">
        <v>0</v>
      </c>
      <c r="N28" s="83">
        <f>IFERROR(M28/L28,"-")</f>
        <v>0</v>
      </c>
      <c r="O28" s="230">
        <v>1</v>
      </c>
      <c r="P28" s="83">
        <f>IFERROR(O28/L28,"-")</f>
        <v>0.33333333333333331</v>
      </c>
      <c r="Q28" s="230">
        <v>0</v>
      </c>
      <c r="R28" s="83">
        <f>IFERROR(Q28/L28,"-")</f>
        <v>0</v>
      </c>
      <c r="S28" s="166">
        <v>619</v>
      </c>
      <c r="T28" s="214">
        <v>36</v>
      </c>
      <c r="U28" s="83">
        <f>IFERROR(T28/S28,"-")</f>
        <v>5.8158319870759291E-2</v>
      </c>
      <c r="V28" s="230">
        <v>77</v>
      </c>
      <c r="W28" s="83">
        <f>IFERROR(V28/S28,"-")</f>
        <v>0.12439418416801293</v>
      </c>
      <c r="X28" s="230">
        <v>72</v>
      </c>
      <c r="Y28" s="83">
        <f>IFERROR(X28/S28,"-")</f>
        <v>0.11631663974151858</v>
      </c>
      <c r="Z28" s="166">
        <v>428</v>
      </c>
      <c r="AA28" s="214">
        <v>18</v>
      </c>
      <c r="AB28" s="83">
        <f>IFERROR(AA28/Z28,"-")</f>
        <v>4.2056074766355138E-2</v>
      </c>
      <c r="AC28" s="230">
        <v>42</v>
      </c>
      <c r="AD28" s="83">
        <f>IFERROR(AC28/Z28,"-")</f>
        <v>9.8130841121495324E-2</v>
      </c>
      <c r="AE28" s="230">
        <v>57</v>
      </c>
      <c r="AF28" s="83">
        <f>IFERROR(AE28/Z28,"-")</f>
        <v>0.13317757009345793</v>
      </c>
      <c r="AG28" s="166">
        <v>237</v>
      </c>
      <c r="AH28" s="214">
        <v>5</v>
      </c>
      <c r="AI28" s="83">
        <f>IFERROR(AH28/AG28,"-")</f>
        <v>2.1097046413502109E-2</v>
      </c>
      <c r="AJ28" s="230">
        <v>11</v>
      </c>
      <c r="AK28" s="83">
        <f>IFERROR(AJ28/AG28,"-")</f>
        <v>4.6413502109704644E-2</v>
      </c>
      <c r="AL28" s="230">
        <v>32</v>
      </c>
      <c r="AM28" s="83">
        <f>IFERROR(AL28/AG28,"-")</f>
        <v>0.13502109704641349</v>
      </c>
      <c r="AN28" s="166">
        <v>105</v>
      </c>
      <c r="AO28" s="214">
        <v>1</v>
      </c>
      <c r="AP28" s="83">
        <f>IFERROR(AO28/AN28,"-")</f>
        <v>9.5238095238095247E-3</v>
      </c>
      <c r="AQ28" s="230">
        <v>4</v>
      </c>
      <c r="AR28" s="83">
        <f>IFERROR(AQ28/AN28,"-")</f>
        <v>3.8095238095238099E-2</v>
      </c>
      <c r="AS28" s="230">
        <v>8</v>
      </c>
      <c r="AT28" s="83">
        <f>IFERROR(AS28/AN28,"-")</f>
        <v>7.6190476190476197E-2</v>
      </c>
      <c r="AU28" s="166">
        <v>33</v>
      </c>
      <c r="AV28" s="214">
        <v>1</v>
      </c>
      <c r="AW28" s="83">
        <f>IFERROR(AV28/AU28,"-")</f>
        <v>3.0303030303030304E-2</v>
      </c>
      <c r="AX28" s="230">
        <v>2</v>
      </c>
      <c r="AY28" s="83">
        <f>IFERROR(AX28/AU28,"-")</f>
        <v>6.0606060606060608E-2</v>
      </c>
      <c r="AZ28" s="230">
        <v>0</v>
      </c>
      <c r="BA28" s="83">
        <f>IFERROR(AZ28/AU28,"-")</f>
        <v>0</v>
      </c>
      <c r="BB28" s="166">
        <f t="shared" si="15"/>
        <v>1427</v>
      </c>
      <c r="BC28" s="167">
        <f t="shared" si="16"/>
        <v>62</v>
      </c>
      <c r="BD28" s="83">
        <f>IFERROR(BC28/BB28,"-")</f>
        <v>4.3447792571829014E-2</v>
      </c>
      <c r="BE28" s="167">
        <f t="shared" si="17"/>
        <v>137</v>
      </c>
      <c r="BF28" s="83">
        <f>IFERROR(BE28/BB28,"-")</f>
        <v>9.6005606166783455E-2</v>
      </c>
      <c r="BG28" s="167">
        <f t="shared" si="18"/>
        <v>169</v>
      </c>
      <c r="BH28" s="83">
        <f>IFERROR(BG28/BB28,"-")</f>
        <v>0.11843027330063069</v>
      </c>
      <c r="BJ28" s="264"/>
      <c r="BK28" s="273"/>
      <c r="BL28" s="208" t="s">
        <v>276</v>
      </c>
      <c r="BM28" s="38">
        <v>1338</v>
      </c>
      <c r="BN28" s="38">
        <v>53</v>
      </c>
      <c r="BO28" s="84">
        <v>3.9611360239162931E-2</v>
      </c>
      <c r="BP28" s="38">
        <v>129</v>
      </c>
      <c r="BQ28" s="84">
        <v>9.641255605381166E-2</v>
      </c>
      <c r="BR28" s="38">
        <v>163</v>
      </c>
      <c r="BS28" s="84">
        <v>0.12182361733931241</v>
      </c>
      <c r="BU28" s="218"/>
      <c r="BV28" s="208" t="s">
        <v>273</v>
      </c>
      <c r="BW28" s="36">
        <f t="shared" si="19"/>
        <v>0.74211632796075688</v>
      </c>
      <c r="BX28" s="36">
        <f t="shared" si="157"/>
        <v>0.74215246636771304</v>
      </c>
      <c r="BY28" s="137">
        <v>22</v>
      </c>
      <c r="BZ28" s="141" t="s">
        <v>56</v>
      </c>
      <c r="CA28" s="36">
        <f t="shared" si="153"/>
        <v>3.7437647676555524E-2</v>
      </c>
      <c r="CB28" s="36">
        <f t="shared" si="20"/>
        <v>3.3031493820832619E-2</v>
      </c>
      <c r="CC28" s="36">
        <f t="shared" si="21"/>
        <v>9.9553688632186929E-2</v>
      </c>
      <c r="CD28" s="36">
        <f t="shared" si="22"/>
        <v>9.5506577823338462E-2</v>
      </c>
      <c r="CE28" s="36">
        <f t="shared" si="23"/>
        <v>8.9629824100813868E-2</v>
      </c>
      <c r="CF28" s="36">
        <f t="shared" si="24"/>
        <v>8.935588587049377E-2</v>
      </c>
      <c r="CG28" s="36">
        <f t="shared" si="154"/>
        <v>0.77337883959044373</v>
      </c>
      <c r="CH28" s="36">
        <f t="shared" si="25"/>
        <v>0.78210604248533511</v>
      </c>
      <c r="CI28" s="36">
        <f t="shared" si="155"/>
        <v>3.6675479628499763E-2</v>
      </c>
      <c r="CJ28" s="36">
        <f t="shared" si="26"/>
        <v>3.0839561715405268E-2</v>
      </c>
      <c r="CK28" s="36">
        <f t="shared" si="27"/>
        <v>0.10148464510880618</v>
      </c>
      <c r="CL28" s="36">
        <f t="shared" si="28"/>
        <v>9.4695595384950287E-2</v>
      </c>
      <c r="CM28" s="36">
        <f t="shared" si="29"/>
        <v>9.1519219035997565E-2</v>
      </c>
      <c r="CN28" s="36">
        <f t="shared" si="30"/>
        <v>8.6786154850881647E-2</v>
      </c>
      <c r="CO28" s="36">
        <f t="shared" si="31"/>
        <v>0.77032065622669654</v>
      </c>
      <c r="CP28" s="36">
        <f t="shared" si="32"/>
        <v>0.78767868804876284</v>
      </c>
      <c r="CQ28" s="36">
        <f t="shared" si="33"/>
        <v>5.5447090980085906E-2</v>
      </c>
      <c r="CR28" s="36">
        <f t="shared" si="34"/>
        <v>4.5136186770428015E-2</v>
      </c>
      <c r="CS28" s="36">
        <f t="shared" si="35"/>
        <v>0.11870363139398672</v>
      </c>
      <c r="CT28" s="36">
        <f t="shared" si="36"/>
        <v>0.11089494163424124</v>
      </c>
      <c r="CU28" s="36">
        <f t="shared" si="37"/>
        <v>0.10308473252635689</v>
      </c>
      <c r="CV28" s="36">
        <f t="shared" si="38"/>
        <v>0.10505836575875487</v>
      </c>
      <c r="CW28" s="36">
        <f t="shared" si="39"/>
        <v>0.72276454509957044</v>
      </c>
      <c r="CX28" s="36">
        <f t="shared" si="40"/>
        <v>0.73891050583657591</v>
      </c>
      <c r="CY28" s="36">
        <f t="shared" si="41"/>
        <v>3.5980148883374689E-2</v>
      </c>
      <c r="CZ28" s="36">
        <f t="shared" si="42"/>
        <v>4.5569620253164557E-2</v>
      </c>
      <c r="DA28" s="36">
        <f t="shared" si="43"/>
        <v>0.10794044665012408</v>
      </c>
      <c r="DB28" s="36">
        <f t="shared" si="44"/>
        <v>0.10253164556962026</v>
      </c>
      <c r="DC28" s="36">
        <f t="shared" si="45"/>
        <v>0.11414392059553349</v>
      </c>
      <c r="DD28" s="36">
        <f t="shared" si="46"/>
        <v>0.12151898734177215</v>
      </c>
      <c r="DE28" s="36">
        <f t="shared" si="47"/>
        <v>0.74193548387096775</v>
      </c>
      <c r="DF28" s="36">
        <f t="shared" si="48"/>
        <v>0.73037974683544304</v>
      </c>
      <c r="DH28" s="141" t="s">
        <v>19</v>
      </c>
      <c r="DI28" s="36">
        <f t="shared" si="0"/>
        <v>6.6362147720417139E-2</v>
      </c>
      <c r="DJ28" s="36">
        <f t="shared" si="1"/>
        <v>5.9197201252071445E-2</v>
      </c>
      <c r="DK28" s="192">
        <f t="shared" si="156"/>
        <v>0.70000000000000062</v>
      </c>
      <c r="DL28" s="36">
        <f t="shared" si="2"/>
        <v>0.20486081185900198</v>
      </c>
      <c r="DM28" s="36">
        <f t="shared" si="3"/>
        <v>0.17970907751795248</v>
      </c>
      <c r="DN28" s="192">
        <f t="shared" si="49"/>
        <v>2.4999999999999996</v>
      </c>
      <c r="DO28" s="36">
        <f t="shared" si="4"/>
        <v>6.9378608980436088E-2</v>
      </c>
      <c r="DP28" s="36">
        <f t="shared" si="5"/>
        <v>7.8438593260909587E-2</v>
      </c>
      <c r="DQ28" s="192">
        <f t="shared" si="50"/>
        <v>-0.89999999999999947</v>
      </c>
      <c r="DR28" s="36">
        <f t="shared" si="6"/>
        <v>0.65939843144014476</v>
      </c>
      <c r="DS28" s="36">
        <f t="shared" si="7"/>
        <v>0.68265512796906647</v>
      </c>
      <c r="DT28" s="192">
        <f t="shared" si="51"/>
        <v>-2.4000000000000021</v>
      </c>
      <c r="DU28" s="36">
        <f t="shared" si="8"/>
        <v>6.5561959654178673E-2</v>
      </c>
      <c r="DV28" s="36">
        <f t="shared" si="52"/>
        <v>5.6483488461048066E-2</v>
      </c>
      <c r="DW28" s="192">
        <f t="shared" si="53"/>
        <v>1.0000000000000002</v>
      </c>
      <c r="DX28" s="36">
        <f t="shared" si="54"/>
        <v>0.20665225744476465</v>
      </c>
      <c r="DY28" s="36">
        <f t="shared" si="55"/>
        <v>0.17684559479790896</v>
      </c>
      <c r="DZ28" s="192">
        <f t="shared" si="56"/>
        <v>3</v>
      </c>
      <c r="EA28" s="36">
        <f t="shared" si="57"/>
        <v>6.856388088376561E-2</v>
      </c>
      <c r="EB28" s="36">
        <f t="shared" si="58"/>
        <v>7.5608823154405203E-2</v>
      </c>
      <c r="EC28" s="192">
        <f t="shared" si="59"/>
        <v>-0.69999999999999929</v>
      </c>
      <c r="ED28" s="36">
        <f t="shared" si="60"/>
        <v>0.65922190201729103</v>
      </c>
      <c r="EE28" s="36">
        <f t="shared" si="61"/>
        <v>0.69106209358663773</v>
      </c>
      <c r="EF28" s="192">
        <f t="shared" si="62"/>
        <v>-3.1999999999999917</v>
      </c>
      <c r="EG28" s="36">
        <f t="shared" si="63"/>
        <v>8.2826392138511937E-2</v>
      </c>
      <c r="EH28" s="36">
        <f t="shared" si="64"/>
        <v>8.1270434376459602E-2</v>
      </c>
      <c r="EI28" s="192">
        <f t="shared" si="65"/>
        <v>0.20000000000000018</v>
      </c>
      <c r="EJ28" s="36">
        <f t="shared" si="66"/>
        <v>0.22414599906410856</v>
      </c>
      <c r="EK28" s="36">
        <f t="shared" si="67"/>
        <v>0.1994395142456796</v>
      </c>
      <c r="EL28" s="192">
        <f t="shared" si="68"/>
        <v>2.4999999999999996</v>
      </c>
      <c r="EM28" s="36">
        <f t="shared" si="69"/>
        <v>7.7211043518951805E-2</v>
      </c>
      <c r="EN28" s="36">
        <f t="shared" si="70"/>
        <v>9.4815506772536196E-2</v>
      </c>
      <c r="EO28" s="192">
        <f t="shared" si="71"/>
        <v>-1.8000000000000003</v>
      </c>
      <c r="EP28" s="36">
        <f t="shared" si="72"/>
        <v>0.61581656527842765</v>
      </c>
      <c r="EQ28" s="36">
        <f t="shared" si="73"/>
        <v>0.62447454460532459</v>
      </c>
      <c r="ER28" s="192">
        <f t="shared" si="74"/>
        <v>-0.80000000000000071</v>
      </c>
      <c r="ES28" s="36">
        <f t="shared" si="75"/>
        <v>6.1911170928667561E-2</v>
      </c>
      <c r="ET28" s="36">
        <f t="shared" si="76"/>
        <v>3.7302725968436153E-2</v>
      </c>
      <c r="EU28" s="192">
        <f t="shared" si="77"/>
        <v>2.5</v>
      </c>
      <c r="EV28" s="36">
        <f t="shared" si="78"/>
        <v>0.23283983849259757</v>
      </c>
      <c r="EW28" s="36">
        <f t="shared" si="79"/>
        <v>0.19225251076040173</v>
      </c>
      <c r="EX28" s="192">
        <f t="shared" si="80"/>
        <v>4.1000000000000005</v>
      </c>
      <c r="EY28" s="36">
        <f t="shared" si="81"/>
        <v>8.8829071332436074E-2</v>
      </c>
      <c r="EZ28" s="36">
        <f t="shared" si="82"/>
        <v>7.8909612625538014E-2</v>
      </c>
      <c r="FA28" s="192">
        <f t="shared" si="83"/>
        <v>0.99999999999999956</v>
      </c>
      <c r="FB28" s="36">
        <f t="shared" si="84"/>
        <v>0.6164199192462988</v>
      </c>
      <c r="FC28" s="36">
        <f t="shared" si="85"/>
        <v>0.6915351506456241</v>
      </c>
      <c r="FD28" s="192">
        <f t="shared" si="86"/>
        <v>-7.5999999999999961</v>
      </c>
      <c r="FF28" s="36">
        <f t="shared" si="87"/>
        <v>5.246330782200663E-2</v>
      </c>
      <c r="FG28" s="36">
        <f t="shared" si="9"/>
        <v>4.8041085134680403E-2</v>
      </c>
      <c r="FH28" s="192">
        <f t="shared" si="88"/>
        <v>0.39999999999999969</v>
      </c>
      <c r="FI28" s="36">
        <f t="shared" si="10"/>
        <v>0.16981717092085957</v>
      </c>
      <c r="FJ28" s="36">
        <f t="shared" si="11"/>
        <v>0.16533561940166969</v>
      </c>
      <c r="FK28" s="192">
        <f t="shared" si="89"/>
        <v>0.50000000000000044</v>
      </c>
      <c r="FL28" s="36">
        <f t="shared" si="12"/>
        <v>7.0421823311744888E-2</v>
      </c>
      <c r="FM28" s="36">
        <f t="shared" si="13"/>
        <v>7.246863332638967E-2</v>
      </c>
      <c r="FN28" s="192">
        <f t="shared" si="90"/>
        <v>-0.19999999999999879</v>
      </c>
      <c r="FO28" s="36">
        <f t="shared" si="14"/>
        <v>0.70729769794538888</v>
      </c>
      <c r="FP28" s="36">
        <f t="shared" si="91"/>
        <v>0.7141546621372602</v>
      </c>
      <c r="FQ28" s="192">
        <f t="shared" si="92"/>
        <v>-0.70000000000000062</v>
      </c>
      <c r="FR28" s="36">
        <f t="shared" si="93"/>
        <v>4.9503759206355462E-2</v>
      </c>
      <c r="FS28" s="36">
        <f t="shared" si="94"/>
        <v>4.4200488210520666E-2</v>
      </c>
      <c r="FT28" s="192">
        <f t="shared" si="95"/>
        <v>0.60000000000000053</v>
      </c>
      <c r="FU28" s="36">
        <f t="shared" si="96"/>
        <v>0.16607589114113555</v>
      </c>
      <c r="FV28" s="36">
        <f t="shared" si="97"/>
        <v>0.15825934172053971</v>
      </c>
      <c r="FW28" s="192">
        <f t="shared" si="98"/>
        <v>0.80000000000000071</v>
      </c>
      <c r="FX28" s="36">
        <f t="shared" si="99"/>
        <v>7.0594924618888555E-2</v>
      </c>
      <c r="FY28" s="36">
        <f t="shared" si="100"/>
        <v>7.1056537639600487E-2</v>
      </c>
      <c r="FZ28" s="192">
        <f t="shared" si="101"/>
        <v>0</v>
      </c>
      <c r="GA28" s="36">
        <f t="shared" si="102"/>
        <v>0.71382542503362045</v>
      </c>
      <c r="GB28" s="36">
        <f t="shared" si="103"/>
        <v>0.72648363242933911</v>
      </c>
      <c r="GC28" s="192">
        <f t="shared" si="104"/>
        <v>-1.2000000000000011</v>
      </c>
      <c r="GD28" s="36">
        <f t="shared" si="105"/>
        <v>7.1407282300928909E-2</v>
      </c>
      <c r="GE28" s="36">
        <f t="shared" si="106"/>
        <v>6.5170575468318684E-2</v>
      </c>
      <c r="GF28" s="192">
        <f t="shared" si="107"/>
        <v>0.5999999999999992</v>
      </c>
      <c r="GG28" s="36">
        <f t="shared" si="108"/>
        <v>0.21158909145099597</v>
      </c>
      <c r="GH28" s="36">
        <f t="shared" si="109"/>
        <v>0.20222517226120487</v>
      </c>
      <c r="GI28" s="192">
        <f t="shared" si="110"/>
        <v>0.99999999999999811</v>
      </c>
      <c r="GJ28" s="36">
        <f t="shared" si="111"/>
        <v>7.841968440050999E-2</v>
      </c>
      <c r="GK28" s="36">
        <f t="shared" si="112"/>
        <v>8.0034557599511141E-2</v>
      </c>
      <c r="GL28" s="192">
        <f t="shared" si="113"/>
        <v>-0.20000000000000018</v>
      </c>
      <c r="GM28" s="36">
        <f t="shared" si="114"/>
        <v>0.63858394184756506</v>
      </c>
      <c r="GN28" s="36">
        <f t="shared" si="115"/>
        <v>0.65256969467096526</v>
      </c>
      <c r="GO28" s="192">
        <f t="shared" si="116"/>
        <v>-1.4000000000000012</v>
      </c>
      <c r="GP28" s="36">
        <f t="shared" si="117"/>
        <v>5.8989431490645373E-2</v>
      </c>
      <c r="GQ28" s="36">
        <f t="shared" si="118"/>
        <v>5.1786853860880666E-2</v>
      </c>
      <c r="GR28" s="192">
        <f t="shared" si="119"/>
        <v>0.7</v>
      </c>
      <c r="GS28" s="36">
        <f t="shared" si="120"/>
        <v>0.18026385115241175</v>
      </c>
      <c r="GT28" s="36">
        <f t="shared" si="121"/>
        <v>0.17318655605190386</v>
      </c>
      <c r="GU28" s="192">
        <f t="shared" si="122"/>
        <v>0.70000000000000062</v>
      </c>
      <c r="GV28" s="36">
        <f t="shared" si="123"/>
        <v>7.9888839530150732E-2</v>
      </c>
      <c r="GW28" s="36">
        <f t="shared" si="124"/>
        <v>7.9982982344182094E-2</v>
      </c>
      <c r="GX28" s="192">
        <f t="shared" si="125"/>
        <v>0</v>
      </c>
      <c r="GY28" s="36">
        <f t="shared" si="126"/>
        <v>0.68085787782679219</v>
      </c>
      <c r="GZ28" s="36">
        <f t="shared" si="127"/>
        <v>0.69504360774303342</v>
      </c>
      <c r="HA28" s="192">
        <f t="shared" si="128"/>
        <v>-1.3999999999999901</v>
      </c>
      <c r="HB28" s="140">
        <v>0</v>
      </c>
    </row>
    <row r="29" spans="2:210" s="12" customFormat="1" ht="14.25" customHeight="1">
      <c r="B29" s="264"/>
      <c r="C29" s="273"/>
      <c r="D29" s="165" t="s">
        <v>156</v>
      </c>
      <c r="E29" s="160">
        <v>0</v>
      </c>
      <c r="F29" s="161">
        <v>0</v>
      </c>
      <c r="G29" s="61" t="str">
        <f t="shared" si="129"/>
        <v>-</v>
      </c>
      <c r="H29" s="62">
        <v>0</v>
      </c>
      <c r="I29" s="61" t="str">
        <f t="shared" si="130"/>
        <v>-</v>
      </c>
      <c r="J29" s="62">
        <v>0</v>
      </c>
      <c r="K29" s="61" t="str">
        <f t="shared" si="131"/>
        <v>-</v>
      </c>
      <c r="L29" s="160">
        <v>3</v>
      </c>
      <c r="M29" s="161">
        <v>0</v>
      </c>
      <c r="N29" s="61">
        <f t="shared" si="132"/>
        <v>0</v>
      </c>
      <c r="O29" s="62">
        <v>0</v>
      </c>
      <c r="P29" s="61">
        <f t="shared" si="133"/>
        <v>0</v>
      </c>
      <c r="Q29" s="62">
        <v>0</v>
      </c>
      <c r="R29" s="61">
        <f t="shared" si="134"/>
        <v>0</v>
      </c>
      <c r="S29" s="160">
        <v>523</v>
      </c>
      <c r="T29" s="161">
        <v>18</v>
      </c>
      <c r="U29" s="61">
        <f t="shared" si="135"/>
        <v>3.4416826003824091E-2</v>
      </c>
      <c r="V29" s="62">
        <v>64</v>
      </c>
      <c r="W29" s="61">
        <f t="shared" si="136"/>
        <v>0.12237093690248566</v>
      </c>
      <c r="X29" s="62">
        <v>68</v>
      </c>
      <c r="Y29" s="61">
        <f t="shared" si="137"/>
        <v>0.13001912045889102</v>
      </c>
      <c r="Z29" s="160">
        <v>285</v>
      </c>
      <c r="AA29" s="161">
        <v>9</v>
      </c>
      <c r="AB29" s="61">
        <f t="shared" si="138"/>
        <v>3.1578947368421054E-2</v>
      </c>
      <c r="AC29" s="62">
        <v>27</v>
      </c>
      <c r="AD29" s="61">
        <f t="shared" si="139"/>
        <v>9.4736842105263161E-2</v>
      </c>
      <c r="AE29" s="62">
        <v>35</v>
      </c>
      <c r="AF29" s="61">
        <f t="shared" si="140"/>
        <v>0.12280701754385964</v>
      </c>
      <c r="AG29" s="160">
        <v>133</v>
      </c>
      <c r="AH29" s="161">
        <v>2</v>
      </c>
      <c r="AI29" s="61">
        <f t="shared" si="141"/>
        <v>1.5037593984962405E-2</v>
      </c>
      <c r="AJ29" s="62">
        <v>6</v>
      </c>
      <c r="AK29" s="61">
        <f t="shared" si="142"/>
        <v>4.5112781954887216E-2</v>
      </c>
      <c r="AL29" s="62">
        <v>20</v>
      </c>
      <c r="AM29" s="61">
        <f t="shared" si="143"/>
        <v>0.15037593984962405</v>
      </c>
      <c r="AN29" s="160">
        <v>61</v>
      </c>
      <c r="AO29" s="161">
        <v>1</v>
      </c>
      <c r="AP29" s="61">
        <f t="shared" si="144"/>
        <v>1.6393442622950821E-2</v>
      </c>
      <c r="AQ29" s="62">
        <v>3</v>
      </c>
      <c r="AR29" s="61">
        <f t="shared" si="145"/>
        <v>4.9180327868852458E-2</v>
      </c>
      <c r="AS29" s="62">
        <v>6</v>
      </c>
      <c r="AT29" s="61">
        <f t="shared" si="146"/>
        <v>9.8360655737704916E-2</v>
      </c>
      <c r="AU29" s="160">
        <v>18</v>
      </c>
      <c r="AV29" s="161">
        <v>0</v>
      </c>
      <c r="AW29" s="61">
        <f t="shared" si="147"/>
        <v>0</v>
      </c>
      <c r="AX29" s="62">
        <v>0</v>
      </c>
      <c r="AY29" s="61">
        <f t="shared" si="148"/>
        <v>0</v>
      </c>
      <c r="AZ29" s="62">
        <v>1</v>
      </c>
      <c r="BA29" s="61">
        <f t="shared" si="149"/>
        <v>5.5555555555555552E-2</v>
      </c>
      <c r="BB29" s="160">
        <f t="shared" si="15"/>
        <v>1023</v>
      </c>
      <c r="BC29" s="63">
        <f t="shared" si="16"/>
        <v>30</v>
      </c>
      <c r="BD29" s="61">
        <f t="shared" si="150"/>
        <v>2.932551319648094E-2</v>
      </c>
      <c r="BE29" s="63">
        <f t="shared" si="17"/>
        <v>100</v>
      </c>
      <c r="BF29" s="61">
        <f t="shared" si="151"/>
        <v>9.7751710654936458E-2</v>
      </c>
      <c r="BG29" s="63">
        <f t="shared" si="18"/>
        <v>130</v>
      </c>
      <c r="BH29" s="61">
        <f t="shared" si="152"/>
        <v>0.1270772238514174</v>
      </c>
      <c r="BJ29" s="264"/>
      <c r="BK29" s="273"/>
      <c r="BL29" s="208" t="s">
        <v>156</v>
      </c>
      <c r="BM29" s="38">
        <v>1036</v>
      </c>
      <c r="BN29" s="38">
        <v>31</v>
      </c>
      <c r="BO29" s="84">
        <v>2.9922779922779922E-2</v>
      </c>
      <c r="BP29" s="38">
        <v>88</v>
      </c>
      <c r="BQ29" s="84">
        <v>8.4942084942084939E-2</v>
      </c>
      <c r="BR29" s="38">
        <v>114</v>
      </c>
      <c r="BS29" s="84">
        <v>0.11003861003861004</v>
      </c>
      <c r="BU29" s="184"/>
      <c r="BV29" s="5" t="s">
        <v>156</v>
      </c>
      <c r="BW29" s="36">
        <f t="shared" si="19"/>
        <v>0.7458455522971652</v>
      </c>
      <c r="BX29" s="36">
        <f t="shared" si="157"/>
        <v>0.77509652509652505</v>
      </c>
      <c r="BY29" s="137">
        <v>23</v>
      </c>
      <c r="BZ29" s="141" t="s">
        <v>113</v>
      </c>
      <c r="CA29" s="36">
        <f t="shared" si="153"/>
        <v>2.7058902817091252E-2</v>
      </c>
      <c r="CB29" s="36">
        <f t="shared" si="20"/>
        <v>2.5341130604288498E-2</v>
      </c>
      <c r="CC29" s="36">
        <f t="shared" si="21"/>
        <v>0.10264186548052298</v>
      </c>
      <c r="CD29" s="36">
        <f t="shared" si="22"/>
        <v>9.8954456849193698E-2</v>
      </c>
      <c r="CE29" s="36">
        <f t="shared" si="23"/>
        <v>7.2078447230084913E-2</v>
      </c>
      <c r="CF29" s="36">
        <f t="shared" si="24"/>
        <v>7.4853801169590645E-2</v>
      </c>
      <c r="CG29" s="36">
        <f t="shared" si="154"/>
        <v>0.79822078447230083</v>
      </c>
      <c r="CH29" s="36">
        <f t="shared" si="25"/>
        <v>0.80085061137692715</v>
      </c>
      <c r="CI29" s="36">
        <f t="shared" si="155"/>
        <v>2.6480747089676345E-2</v>
      </c>
      <c r="CJ29" s="36">
        <f t="shared" si="26"/>
        <v>2.4865620766507886E-2</v>
      </c>
      <c r="CK29" s="36">
        <f t="shared" si="27"/>
        <v>0.10553920941537674</v>
      </c>
      <c r="CL29" s="36">
        <f t="shared" si="28"/>
        <v>9.8064065026438843E-2</v>
      </c>
      <c r="CM29" s="36">
        <f t="shared" si="29"/>
        <v>7.3557630804656521E-2</v>
      </c>
      <c r="CN29" s="36">
        <f t="shared" si="30"/>
        <v>7.3373246514880044E-2</v>
      </c>
      <c r="CO29" s="36">
        <f t="shared" si="31"/>
        <v>0.79442241269029035</v>
      </c>
      <c r="CP29" s="36">
        <f t="shared" si="32"/>
        <v>0.80369706769217319</v>
      </c>
      <c r="CQ29" s="36">
        <f t="shared" si="33"/>
        <v>4.0836327997386478E-2</v>
      </c>
      <c r="CR29" s="36">
        <f t="shared" si="34"/>
        <v>3.1043593130779392E-2</v>
      </c>
      <c r="CS29" s="36">
        <f t="shared" si="35"/>
        <v>0.1231623652401176</v>
      </c>
      <c r="CT29" s="36">
        <f t="shared" si="36"/>
        <v>0.1178996036988111</v>
      </c>
      <c r="CU29" s="36">
        <f t="shared" si="37"/>
        <v>9.0166612218229331E-2</v>
      </c>
      <c r="CV29" s="36">
        <f t="shared" si="38"/>
        <v>9.7754293262879793E-2</v>
      </c>
      <c r="CW29" s="36">
        <f t="shared" si="39"/>
        <v>0.74583469454426654</v>
      </c>
      <c r="CX29" s="36">
        <f t="shared" si="40"/>
        <v>0.75330250990752967</v>
      </c>
      <c r="CY29" s="36">
        <f t="shared" si="41"/>
        <v>3.41726618705036E-2</v>
      </c>
      <c r="CZ29" s="36">
        <f t="shared" si="42"/>
        <v>2.9571514785757393E-2</v>
      </c>
      <c r="DA29" s="36">
        <f t="shared" si="43"/>
        <v>0.11211031175059952</v>
      </c>
      <c r="DB29" s="36">
        <f t="shared" si="44"/>
        <v>0.11225105612552806</v>
      </c>
      <c r="DC29" s="36">
        <f t="shared" si="45"/>
        <v>8.0935251798561147E-2</v>
      </c>
      <c r="DD29" s="36">
        <f t="shared" si="46"/>
        <v>7.8455039227519618E-2</v>
      </c>
      <c r="DE29" s="36">
        <f t="shared" si="47"/>
        <v>0.7727817745803357</v>
      </c>
      <c r="DF29" s="36">
        <f t="shared" si="48"/>
        <v>0.77972238986119491</v>
      </c>
      <c r="DH29" s="141" t="s">
        <v>24</v>
      </c>
      <c r="DI29" s="36">
        <f t="shared" si="0"/>
        <v>7.0954837351300135E-2</v>
      </c>
      <c r="DJ29" s="36">
        <f t="shared" si="1"/>
        <v>7.2292529958561988E-2</v>
      </c>
      <c r="DK29" s="192">
        <f t="shared" si="156"/>
        <v>-0.10000000000000009</v>
      </c>
      <c r="DL29" s="36">
        <f t="shared" si="2"/>
        <v>0.23976208021897041</v>
      </c>
      <c r="DM29" s="36">
        <f t="shared" si="3"/>
        <v>0.23154888565348863</v>
      </c>
      <c r="DN29" s="192">
        <f t="shared" si="49"/>
        <v>0.79999999999999793</v>
      </c>
      <c r="DO29" s="36">
        <f t="shared" si="4"/>
        <v>5.9901042214969995E-2</v>
      </c>
      <c r="DP29" s="36">
        <f t="shared" si="5"/>
        <v>6.2716989584499949E-2</v>
      </c>
      <c r="DQ29" s="192">
        <f t="shared" si="50"/>
        <v>-0.30000000000000027</v>
      </c>
      <c r="DR29" s="36">
        <f t="shared" si="6"/>
        <v>0.62938204021475941</v>
      </c>
      <c r="DS29" s="36">
        <f t="shared" si="7"/>
        <v>0.63344159480344941</v>
      </c>
      <c r="DT29" s="192">
        <f t="shared" si="51"/>
        <v>-0.40000000000000036</v>
      </c>
      <c r="DU29" s="36">
        <f t="shared" si="8"/>
        <v>7.0472058053415124E-2</v>
      </c>
      <c r="DV29" s="36">
        <f t="shared" si="52"/>
        <v>7.0472721513975767E-2</v>
      </c>
      <c r="DW29" s="192">
        <f t="shared" si="53"/>
        <v>0</v>
      </c>
      <c r="DX29" s="36">
        <f t="shared" si="54"/>
        <v>0.23655270442133614</v>
      </c>
      <c r="DY29" s="36">
        <f t="shared" si="55"/>
        <v>0.22305804101670756</v>
      </c>
      <c r="DZ29" s="192">
        <f t="shared" si="56"/>
        <v>1.3999999999999986</v>
      </c>
      <c r="EA29" s="36">
        <f t="shared" si="57"/>
        <v>6.1569536919278821E-2</v>
      </c>
      <c r="EB29" s="36">
        <f t="shared" si="58"/>
        <v>6.1366695700372162E-2</v>
      </c>
      <c r="EC29" s="192">
        <f t="shared" si="59"/>
        <v>0.10000000000000009</v>
      </c>
      <c r="ED29" s="36">
        <f t="shared" si="60"/>
        <v>0.6314057006059699</v>
      </c>
      <c r="EE29" s="36">
        <f t="shared" si="61"/>
        <v>0.64510254176894444</v>
      </c>
      <c r="EF29" s="192">
        <f t="shared" si="62"/>
        <v>-1.4000000000000012</v>
      </c>
      <c r="EG29" s="36">
        <f t="shared" si="63"/>
        <v>9.0588554380254954E-2</v>
      </c>
      <c r="EH29" s="36">
        <f t="shared" si="64"/>
        <v>8.7489779231398196E-2</v>
      </c>
      <c r="EI29" s="192">
        <f t="shared" si="65"/>
        <v>0.40000000000000036</v>
      </c>
      <c r="EJ29" s="36">
        <f t="shared" si="66"/>
        <v>0.29400596691076758</v>
      </c>
      <c r="EK29" s="36">
        <f t="shared" si="67"/>
        <v>0.27146361406377761</v>
      </c>
      <c r="EL29" s="192">
        <f t="shared" si="68"/>
        <v>2.2999999999999963</v>
      </c>
      <c r="EM29" s="36">
        <f t="shared" si="69"/>
        <v>6.1567670192568487E-2</v>
      </c>
      <c r="EN29" s="36">
        <f t="shared" si="70"/>
        <v>6.8683565004088301E-2</v>
      </c>
      <c r="EO29" s="192">
        <f t="shared" si="71"/>
        <v>-0.70000000000000062</v>
      </c>
      <c r="EP29" s="36">
        <f t="shared" si="72"/>
        <v>0.55383780851640896</v>
      </c>
      <c r="EQ29" s="36">
        <f t="shared" si="73"/>
        <v>0.57236304170073593</v>
      </c>
      <c r="ER29" s="192">
        <f t="shared" si="74"/>
        <v>-1.7999999999999905</v>
      </c>
      <c r="ES29" s="36">
        <f t="shared" si="75"/>
        <v>5.7052297939778132E-2</v>
      </c>
      <c r="ET29" s="36">
        <f t="shared" si="76"/>
        <v>6.3643595863166272E-2</v>
      </c>
      <c r="EU29" s="192">
        <f t="shared" si="77"/>
        <v>-0.7</v>
      </c>
      <c r="EV29" s="36">
        <f t="shared" si="78"/>
        <v>0.23534072900158479</v>
      </c>
      <c r="EW29" s="36">
        <f t="shared" si="79"/>
        <v>0.25139220365950676</v>
      </c>
      <c r="EX29" s="192">
        <f t="shared" si="80"/>
        <v>-1.6000000000000014</v>
      </c>
      <c r="EY29" s="36">
        <f t="shared" si="81"/>
        <v>6.6561014263074481E-2</v>
      </c>
      <c r="EZ29" s="36">
        <f t="shared" si="82"/>
        <v>6.9212410501193311E-2</v>
      </c>
      <c r="FA29" s="192">
        <f t="shared" si="83"/>
        <v>-0.20000000000000018</v>
      </c>
      <c r="FB29" s="36">
        <f t="shared" si="84"/>
        <v>0.64104595879556259</v>
      </c>
      <c r="FC29" s="36">
        <f t="shared" si="85"/>
        <v>0.61575178997613367</v>
      </c>
      <c r="FD29" s="192">
        <f t="shared" si="86"/>
        <v>2.5000000000000022</v>
      </c>
      <c r="FF29" s="36">
        <f t="shared" si="87"/>
        <v>5.246330782200663E-2</v>
      </c>
      <c r="FG29" s="36">
        <f t="shared" si="9"/>
        <v>4.8041085134680403E-2</v>
      </c>
      <c r="FH29" s="192">
        <f t="shared" si="88"/>
        <v>0.39999999999999969</v>
      </c>
      <c r="FI29" s="36">
        <f t="shared" si="10"/>
        <v>0.16981717092085957</v>
      </c>
      <c r="FJ29" s="36">
        <f t="shared" si="11"/>
        <v>0.16533561940166969</v>
      </c>
      <c r="FK29" s="192">
        <f t="shared" si="89"/>
        <v>0.50000000000000044</v>
      </c>
      <c r="FL29" s="36">
        <f t="shared" si="12"/>
        <v>7.0421823311744888E-2</v>
      </c>
      <c r="FM29" s="36">
        <f t="shared" si="13"/>
        <v>7.246863332638967E-2</v>
      </c>
      <c r="FN29" s="192">
        <f t="shared" si="90"/>
        <v>-0.19999999999999879</v>
      </c>
      <c r="FO29" s="36">
        <f t="shared" si="14"/>
        <v>0.70729769794538888</v>
      </c>
      <c r="FP29" s="36">
        <f t="shared" si="91"/>
        <v>0.7141546621372602</v>
      </c>
      <c r="FQ29" s="192">
        <f t="shared" si="92"/>
        <v>-0.70000000000000062</v>
      </c>
      <c r="FR29" s="36">
        <f t="shared" si="93"/>
        <v>4.9503759206355462E-2</v>
      </c>
      <c r="FS29" s="36">
        <f t="shared" si="94"/>
        <v>4.4200488210520666E-2</v>
      </c>
      <c r="FT29" s="192">
        <f t="shared" si="95"/>
        <v>0.60000000000000053</v>
      </c>
      <c r="FU29" s="36">
        <f t="shared" si="96"/>
        <v>0.16607589114113555</v>
      </c>
      <c r="FV29" s="36">
        <f t="shared" si="97"/>
        <v>0.15825934172053971</v>
      </c>
      <c r="FW29" s="192">
        <f t="shared" si="98"/>
        <v>0.80000000000000071</v>
      </c>
      <c r="FX29" s="36">
        <f t="shared" si="99"/>
        <v>7.0594924618888555E-2</v>
      </c>
      <c r="FY29" s="36">
        <f t="shared" si="100"/>
        <v>7.1056537639600487E-2</v>
      </c>
      <c r="FZ29" s="192">
        <f t="shared" si="101"/>
        <v>0</v>
      </c>
      <c r="GA29" s="36">
        <f t="shared" si="102"/>
        <v>0.71382542503362045</v>
      </c>
      <c r="GB29" s="36">
        <f t="shared" si="103"/>
        <v>0.72648363242933911</v>
      </c>
      <c r="GC29" s="192">
        <f t="shared" si="104"/>
        <v>-1.2000000000000011</v>
      </c>
      <c r="GD29" s="36">
        <f t="shared" si="105"/>
        <v>7.1407282300928909E-2</v>
      </c>
      <c r="GE29" s="36">
        <f t="shared" si="106"/>
        <v>6.5170575468318684E-2</v>
      </c>
      <c r="GF29" s="192">
        <f t="shared" si="107"/>
        <v>0.5999999999999992</v>
      </c>
      <c r="GG29" s="36">
        <f t="shared" si="108"/>
        <v>0.21158909145099597</v>
      </c>
      <c r="GH29" s="36">
        <f t="shared" si="109"/>
        <v>0.20222517226120487</v>
      </c>
      <c r="GI29" s="192">
        <f t="shared" si="110"/>
        <v>0.99999999999999811</v>
      </c>
      <c r="GJ29" s="36">
        <f t="shared" si="111"/>
        <v>7.841968440050999E-2</v>
      </c>
      <c r="GK29" s="36">
        <f t="shared" si="112"/>
        <v>8.0034557599511141E-2</v>
      </c>
      <c r="GL29" s="192">
        <f t="shared" si="113"/>
        <v>-0.20000000000000018</v>
      </c>
      <c r="GM29" s="36">
        <f t="shared" si="114"/>
        <v>0.63858394184756506</v>
      </c>
      <c r="GN29" s="36">
        <f t="shared" si="115"/>
        <v>0.65256969467096526</v>
      </c>
      <c r="GO29" s="192">
        <f t="shared" si="116"/>
        <v>-1.4000000000000012</v>
      </c>
      <c r="GP29" s="36">
        <f t="shared" si="117"/>
        <v>5.8989431490645373E-2</v>
      </c>
      <c r="GQ29" s="36">
        <f t="shared" si="118"/>
        <v>5.1786853860880666E-2</v>
      </c>
      <c r="GR29" s="192">
        <f t="shared" si="119"/>
        <v>0.7</v>
      </c>
      <c r="GS29" s="36">
        <f t="shared" si="120"/>
        <v>0.18026385115241175</v>
      </c>
      <c r="GT29" s="36">
        <f t="shared" si="121"/>
        <v>0.17318655605190386</v>
      </c>
      <c r="GU29" s="192">
        <f t="shared" si="122"/>
        <v>0.70000000000000062</v>
      </c>
      <c r="GV29" s="36">
        <f t="shared" si="123"/>
        <v>7.9888839530150732E-2</v>
      </c>
      <c r="GW29" s="36">
        <f t="shared" si="124"/>
        <v>7.9982982344182094E-2</v>
      </c>
      <c r="GX29" s="192">
        <f t="shared" si="125"/>
        <v>0</v>
      </c>
      <c r="GY29" s="36">
        <f t="shared" si="126"/>
        <v>0.68085787782679219</v>
      </c>
      <c r="GZ29" s="36">
        <f t="shared" si="127"/>
        <v>0.69504360774303342</v>
      </c>
      <c r="HA29" s="192">
        <f t="shared" si="128"/>
        <v>-1.3999999999999901</v>
      </c>
      <c r="HB29" s="140">
        <v>0</v>
      </c>
    </row>
    <row r="30" spans="2:210" s="12" customFormat="1" ht="14.25" customHeight="1">
      <c r="B30" s="264"/>
      <c r="C30" s="273"/>
      <c r="D30" s="135" t="s">
        <v>200</v>
      </c>
      <c r="E30" s="160">
        <v>0</v>
      </c>
      <c r="F30" s="161">
        <v>0</v>
      </c>
      <c r="G30" s="61" t="str">
        <f>IFERROR(F30/E30,"-")</f>
        <v>-</v>
      </c>
      <c r="H30" s="62">
        <v>0</v>
      </c>
      <c r="I30" s="61" t="str">
        <f>IFERROR(H30/E30,"-")</f>
        <v>-</v>
      </c>
      <c r="J30" s="62">
        <v>0</v>
      </c>
      <c r="K30" s="61" t="str">
        <f>IFERROR(J30/E30,"-")</f>
        <v>-</v>
      </c>
      <c r="L30" s="160">
        <v>5</v>
      </c>
      <c r="M30" s="161">
        <v>0</v>
      </c>
      <c r="N30" s="61">
        <f>IFERROR(M30/L30,"-")</f>
        <v>0</v>
      </c>
      <c r="O30" s="62">
        <v>0</v>
      </c>
      <c r="P30" s="61">
        <f>IFERROR(O30/L30,"-")</f>
        <v>0</v>
      </c>
      <c r="Q30" s="62">
        <v>0</v>
      </c>
      <c r="R30" s="61">
        <f>IFERROR(Q30/L30,"-")</f>
        <v>0</v>
      </c>
      <c r="S30" s="160">
        <v>22</v>
      </c>
      <c r="T30" s="161">
        <v>1</v>
      </c>
      <c r="U30" s="61">
        <f>IFERROR(T30/S30,"-")</f>
        <v>4.5454545454545456E-2</v>
      </c>
      <c r="V30" s="62">
        <v>0</v>
      </c>
      <c r="W30" s="61">
        <f>IFERROR(V30/S30,"-")</f>
        <v>0</v>
      </c>
      <c r="X30" s="62">
        <v>1</v>
      </c>
      <c r="Y30" s="61">
        <f>IFERROR(X30/S30,"-")</f>
        <v>4.5454545454545456E-2</v>
      </c>
      <c r="Z30" s="160">
        <v>49</v>
      </c>
      <c r="AA30" s="161">
        <v>0</v>
      </c>
      <c r="AB30" s="61">
        <f>IFERROR(AA30/Z30,"-")</f>
        <v>0</v>
      </c>
      <c r="AC30" s="62">
        <v>1</v>
      </c>
      <c r="AD30" s="61">
        <f>IFERROR(AC30/Z30,"-")</f>
        <v>2.0408163265306121E-2</v>
      </c>
      <c r="AE30" s="62">
        <v>3</v>
      </c>
      <c r="AF30" s="61">
        <f>IFERROR(AE30/Z30,"-")</f>
        <v>6.1224489795918366E-2</v>
      </c>
      <c r="AG30" s="160">
        <v>117</v>
      </c>
      <c r="AH30" s="161">
        <v>0</v>
      </c>
      <c r="AI30" s="61">
        <f>IFERROR(AH30/AG30,"-")</f>
        <v>0</v>
      </c>
      <c r="AJ30" s="62">
        <v>0</v>
      </c>
      <c r="AK30" s="61">
        <f>IFERROR(AJ30/AG30,"-")</f>
        <v>0</v>
      </c>
      <c r="AL30" s="62">
        <v>2</v>
      </c>
      <c r="AM30" s="61">
        <f>IFERROR(AL30/AG30,"-")</f>
        <v>1.7094017094017096E-2</v>
      </c>
      <c r="AN30" s="160">
        <v>94</v>
      </c>
      <c r="AO30" s="161">
        <v>0</v>
      </c>
      <c r="AP30" s="61">
        <f>IFERROR(AO30/AN30,"-")</f>
        <v>0</v>
      </c>
      <c r="AQ30" s="62">
        <v>2</v>
      </c>
      <c r="AR30" s="61">
        <f>IFERROR(AQ30/AN30,"-")</f>
        <v>2.1276595744680851E-2</v>
      </c>
      <c r="AS30" s="62">
        <v>0</v>
      </c>
      <c r="AT30" s="61">
        <f>IFERROR(AS30/AN30,"-")</f>
        <v>0</v>
      </c>
      <c r="AU30" s="160">
        <v>137</v>
      </c>
      <c r="AV30" s="161">
        <v>0</v>
      </c>
      <c r="AW30" s="61">
        <f>IFERROR(AV30/AU30,"-")</f>
        <v>0</v>
      </c>
      <c r="AX30" s="62">
        <v>0</v>
      </c>
      <c r="AY30" s="61">
        <f>IFERROR(AX30/AU30,"-")</f>
        <v>0</v>
      </c>
      <c r="AZ30" s="62">
        <v>0</v>
      </c>
      <c r="BA30" s="61">
        <f>IFERROR(AZ30/AU30,"-")</f>
        <v>0</v>
      </c>
      <c r="BB30" s="160">
        <f t="shared" si="15"/>
        <v>424</v>
      </c>
      <c r="BC30" s="63">
        <f t="shared" si="16"/>
        <v>1</v>
      </c>
      <c r="BD30" s="61">
        <f>IFERROR(BC30/BB30,"-")</f>
        <v>2.3584905660377358E-3</v>
      </c>
      <c r="BE30" s="63">
        <f t="shared" si="17"/>
        <v>3</v>
      </c>
      <c r="BF30" s="61">
        <f>IFERROR(BE30/BB30,"-")</f>
        <v>7.0754716981132077E-3</v>
      </c>
      <c r="BG30" s="63">
        <f t="shared" si="18"/>
        <v>6</v>
      </c>
      <c r="BH30" s="61">
        <f>IFERROR(BG30/BB30,"-")</f>
        <v>1.4150943396226415E-2</v>
      </c>
      <c r="BJ30" s="264"/>
      <c r="BK30" s="273"/>
      <c r="BL30" s="208" t="s">
        <v>199</v>
      </c>
      <c r="BM30" s="38">
        <v>175</v>
      </c>
      <c r="BN30" s="38">
        <v>1</v>
      </c>
      <c r="BO30" s="84">
        <v>5.7142857142857143E-3</v>
      </c>
      <c r="BP30" s="38">
        <v>2</v>
      </c>
      <c r="BQ30" s="84">
        <v>1.1428571428571429E-2</v>
      </c>
      <c r="BR30" s="38">
        <v>5</v>
      </c>
      <c r="BS30" s="84">
        <v>2.8571428571428571E-2</v>
      </c>
      <c r="BU30" s="184"/>
      <c r="BV30" s="188" t="s">
        <v>199</v>
      </c>
      <c r="BW30" s="36">
        <f t="shared" si="19"/>
        <v>0.97641509433962259</v>
      </c>
      <c r="BX30" s="36">
        <f t="shared" si="157"/>
        <v>0.95428571428571429</v>
      </c>
      <c r="BY30" s="137">
        <v>24</v>
      </c>
      <c r="BZ30" s="141" t="s">
        <v>114</v>
      </c>
      <c r="CA30" s="36">
        <f t="shared" si="153"/>
        <v>3.1831427930957182E-2</v>
      </c>
      <c r="CB30" s="36">
        <f t="shared" si="20"/>
        <v>2.8327922077922077E-2</v>
      </c>
      <c r="CC30" s="36">
        <f t="shared" si="21"/>
        <v>9.213180901143242E-2</v>
      </c>
      <c r="CD30" s="36">
        <f t="shared" si="22"/>
        <v>8.2224025974025977E-2</v>
      </c>
      <c r="CE30" s="36">
        <f t="shared" si="23"/>
        <v>8.1147724725397899E-2</v>
      </c>
      <c r="CF30" s="36">
        <f t="shared" si="24"/>
        <v>8.3198051948051951E-2</v>
      </c>
      <c r="CG30" s="36">
        <f t="shared" si="154"/>
        <v>0.79488903833221247</v>
      </c>
      <c r="CH30" s="36">
        <f t="shared" si="25"/>
        <v>0.80625000000000002</v>
      </c>
      <c r="CI30" s="36">
        <f t="shared" si="155"/>
        <v>3.0823077791577284E-2</v>
      </c>
      <c r="CJ30" s="36">
        <f t="shared" si="26"/>
        <v>2.6068325199381025E-2</v>
      </c>
      <c r="CK30" s="36">
        <f t="shared" si="27"/>
        <v>9.2017613187309472E-2</v>
      </c>
      <c r="CL30" s="36">
        <f t="shared" si="28"/>
        <v>7.8800142840138074E-2</v>
      </c>
      <c r="CM30" s="36">
        <f t="shared" si="29"/>
        <v>8.4565880094840243E-2</v>
      </c>
      <c r="CN30" s="36">
        <f t="shared" si="30"/>
        <v>8.665635043447209E-2</v>
      </c>
      <c r="CO30" s="36">
        <f t="shared" si="31"/>
        <v>0.79259342892627305</v>
      </c>
      <c r="CP30" s="36">
        <f t="shared" si="32"/>
        <v>0.80847518152600883</v>
      </c>
      <c r="CQ30" s="36">
        <f t="shared" si="33"/>
        <v>4.7358834244080147E-2</v>
      </c>
      <c r="CR30" s="36">
        <f t="shared" si="34"/>
        <v>4.1828793774319063E-2</v>
      </c>
      <c r="CS30" s="36">
        <f t="shared" si="35"/>
        <v>0.11885245901639344</v>
      </c>
      <c r="CT30" s="36">
        <f t="shared" si="36"/>
        <v>0.10505836575875487</v>
      </c>
      <c r="CU30" s="36">
        <f t="shared" si="37"/>
        <v>9.7905282331511842E-2</v>
      </c>
      <c r="CV30" s="36">
        <f t="shared" si="38"/>
        <v>8.5603112840466927E-2</v>
      </c>
      <c r="CW30" s="36">
        <f t="shared" si="39"/>
        <v>0.73588342440801457</v>
      </c>
      <c r="CX30" s="36">
        <f t="shared" si="40"/>
        <v>0.76750972762645919</v>
      </c>
      <c r="CY30" s="36">
        <f t="shared" si="41"/>
        <v>3.0860144451739988E-2</v>
      </c>
      <c r="CZ30" s="36">
        <f t="shared" si="42"/>
        <v>2.8515878159429683E-2</v>
      </c>
      <c r="DA30" s="36">
        <f t="shared" si="43"/>
        <v>0.10177281680892974</v>
      </c>
      <c r="DB30" s="36">
        <f t="shared" si="44"/>
        <v>8.6195722618276086E-2</v>
      </c>
      <c r="DC30" s="36">
        <f t="shared" si="45"/>
        <v>7.6822061720288909E-2</v>
      </c>
      <c r="DD30" s="36">
        <f t="shared" si="46"/>
        <v>7.6474400518470514E-2</v>
      </c>
      <c r="DE30" s="36">
        <f t="shared" si="47"/>
        <v>0.79054497701904136</v>
      </c>
      <c r="DF30" s="36">
        <f t="shared" si="48"/>
        <v>0.80881399870382376</v>
      </c>
      <c r="DH30" s="141" t="s">
        <v>15</v>
      </c>
      <c r="DI30" s="36">
        <f t="shared" si="0"/>
        <v>4.2290208897287913E-2</v>
      </c>
      <c r="DJ30" s="36">
        <f t="shared" si="1"/>
        <v>4.550840155105558E-2</v>
      </c>
      <c r="DK30" s="192">
        <f t="shared" si="156"/>
        <v>-0.39999999999999969</v>
      </c>
      <c r="DL30" s="36">
        <f t="shared" si="2"/>
        <v>0.21865263803054294</v>
      </c>
      <c r="DM30" s="36">
        <f t="shared" si="3"/>
        <v>0.21580137871607066</v>
      </c>
      <c r="DN30" s="192">
        <f t="shared" si="49"/>
        <v>0.30000000000000027</v>
      </c>
      <c r="DO30" s="36">
        <f t="shared" si="4"/>
        <v>4.3822462842841824E-2</v>
      </c>
      <c r="DP30" s="36">
        <f t="shared" si="5"/>
        <v>5.2563550193881946E-2</v>
      </c>
      <c r="DQ30" s="192">
        <f t="shared" si="50"/>
        <v>-0.90000000000000013</v>
      </c>
      <c r="DR30" s="36">
        <f t="shared" si="6"/>
        <v>0.69523469022932738</v>
      </c>
      <c r="DS30" s="36">
        <f t="shared" si="7"/>
        <v>0.68612666953899182</v>
      </c>
      <c r="DT30" s="192">
        <f t="shared" si="51"/>
        <v>0.8999999999999897</v>
      </c>
      <c r="DU30" s="36">
        <f t="shared" si="8"/>
        <v>4.2615868028279658E-2</v>
      </c>
      <c r="DV30" s="36">
        <f t="shared" si="52"/>
        <v>4.502482486567367E-2</v>
      </c>
      <c r="DW30" s="192">
        <f t="shared" si="53"/>
        <v>-0.20000000000000018</v>
      </c>
      <c r="DX30" s="36">
        <f t="shared" si="54"/>
        <v>0.22761194029850745</v>
      </c>
      <c r="DY30" s="36">
        <f t="shared" si="55"/>
        <v>0.21866285792015236</v>
      </c>
      <c r="DZ30" s="192">
        <f t="shared" si="56"/>
        <v>0.9000000000000008</v>
      </c>
      <c r="EA30" s="36">
        <f t="shared" si="57"/>
        <v>4.399057344854674E-2</v>
      </c>
      <c r="EB30" s="36">
        <f t="shared" si="58"/>
        <v>5.1894171257566485E-2</v>
      </c>
      <c r="EC30" s="192">
        <f t="shared" si="59"/>
        <v>-0.8</v>
      </c>
      <c r="ED30" s="36">
        <f t="shared" si="60"/>
        <v>0.6857816182246661</v>
      </c>
      <c r="EE30" s="36">
        <f t="shared" si="61"/>
        <v>0.68441814595660755</v>
      </c>
      <c r="EF30" s="192">
        <f t="shared" si="62"/>
        <v>0.20000000000000018</v>
      </c>
      <c r="EG30" s="36">
        <f t="shared" si="63"/>
        <v>4.7010309278350516E-2</v>
      </c>
      <c r="EH30" s="36">
        <f t="shared" si="64"/>
        <v>5.5483870967741933E-2</v>
      </c>
      <c r="EI30" s="192">
        <f t="shared" si="65"/>
        <v>-0.8</v>
      </c>
      <c r="EJ30" s="36">
        <f t="shared" si="66"/>
        <v>0.23835051546391753</v>
      </c>
      <c r="EK30" s="36">
        <f t="shared" si="67"/>
        <v>0.23956989247311827</v>
      </c>
      <c r="EL30" s="192">
        <f t="shared" si="68"/>
        <v>-0.20000000000000018</v>
      </c>
      <c r="EM30" s="36">
        <f t="shared" si="69"/>
        <v>4.9896907216494847E-2</v>
      </c>
      <c r="EN30" s="36">
        <f t="shared" si="70"/>
        <v>5.9784946236559139E-2</v>
      </c>
      <c r="EO30" s="192">
        <f t="shared" si="71"/>
        <v>-0.99999999999999956</v>
      </c>
      <c r="EP30" s="36">
        <f t="shared" si="72"/>
        <v>0.66474226804123715</v>
      </c>
      <c r="EQ30" s="36">
        <f t="shared" si="73"/>
        <v>0.64516129032258063</v>
      </c>
      <c r="ER30" s="192">
        <f t="shared" si="74"/>
        <v>2.0000000000000018</v>
      </c>
      <c r="ES30" s="36">
        <f t="shared" si="75"/>
        <v>5.3135888501742161E-2</v>
      </c>
      <c r="ET30" s="36">
        <f t="shared" si="76"/>
        <v>4.278523489932886E-2</v>
      </c>
      <c r="EU30" s="192">
        <f t="shared" si="77"/>
        <v>1.0000000000000002</v>
      </c>
      <c r="EV30" s="36">
        <f t="shared" si="78"/>
        <v>0.19337979094076654</v>
      </c>
      <c r="EW30" s="36">
        <f t="shared" si="79"/>
        <v>0.18959731543624161</v>
      </c>
      <c r="EX30" s="192">
        <f t="shared" si="80"/>
        <v>0.30000000000000027</v>
      </c>
      <c r="EY30" s="36">
        <f t="shared" si="81"/>
        <v>5.2264808362369339E-2</v>
      </c>
      <c r="EZ30" s="36">
        <f t="shared" si="82"/>
        <v>5.5369127516778527E-2</v>
      </c>
      <c r="FA30" s="192">
        <f t="shared" si="83"/>
        <v>-0.30000000000000027</v>
      </c>
      <c r="FB30" s="36">
        <f t="shared" si="84"/>
        <v>0.70121951219512191</v>
      </c>
      <c r="FC30" s="36">
        <f t="shared" si="85"/>
        <v>0.71224832214765099</v>
      </c>
      <c r="FD30" s="192">
        <f t="shared" si="86"/>
        <v>-1.100000000000001</v>
      </c>
      <c r="FF30" s="36">
        <f t="shared" si="87"/>
        <v>5.246330782200663E-2</v>
      </c>
      <c r="FG30" s="36">
        <f t="shared" si="9"/>
        <v>4.8041085134680403E-2</v>
      </c>
      <c r="FH30" s="192">
        <f t="shared" si="88"/>
        <v>0.39999999999999969</v>
      </c>
      <c r="FI30" s="36">
        <f t="shared" si="10"/>
        <v>0.16981717092085957</v>
      </c>
      <c r="FJ30" s="36">
        <f t="shared" si="11"/>
        <v>0.16533561940166969</v>
      </c>
      <c r="FK30" s="192">
        <f t="shared" si="89"/>
        <v>0.50000000000000044</v>
      </c>
      <c r="FL30" s="36">
        <f t="shared" si="12"/>
        <v>7.0421823311744888E-2</v>
      </c>
      <c r="FM30" s="36">
        <f t="shared" si="13"/>
        <v>7.246863332638967E-2</v>
      </c>
      <c r="FN30" s="192">
        <f t="shared" si="90"/>
        <v>-0.19999999999999879</v>
      </c>
      <c r="FO30" s="36">
        <f t="shared" si="14"/>
        <v>0.70729769794538888</v>
      </c>
      <c r="FP30" s="36">
        <f t="shared" si="91"/>
        <v>0.7141546621372602</v>
      </c>
      <c r="FQ30" s="192">
        <f t="shared" si="92"/>
        <v>-0.70000000000000062</v>
      </c>
      <c r="FR30" s="36">
        <f t="shared" si="93"/>
        <v>4.9503759206355462E-2</v>
      </c>
      <c r="FS30" s="36">
        <f t="shared" si="94"/>
        <v>4.4200488210520666E-2</v>
      </c>
      <c r="FT30" s="192">
        <f t="shared" si="95"/>
        <v>0.60000000000000053</v>
      </c>
      <c r="FU30" s="36">
        <f t="shared" si="96"/>
        <v>0.16607589114113555</v>
      </c>
      <c r="FV30" s="36">
        <f t="shared" si="97"/>
        <v>0.15825934172053971</v>
      </c>
      <c r="FW30" s="192">
        <f t="shared" si="98"/>
        <v>0.80000000000000071</v>
      </c>
      <c r="FX30" s="36">
        <f t="shared" si="99"/>
        <v>7.0594924618888555E-2</v>
      </c>
      <c r="FY30" s="36">
        <f t="shared" si="100"/>
        <v>7.1056537639600487E-2</v>
      </c>
      <c r="FZ30" s="192">
        <f t="shared" si="101"/>
        <v>0</v>
      </c>
      <c r="GA30" s="36">
        <f t="shared" si="102"/>
        <v>0.71382542503362045</v>
      </c>
      <c r="GB30" s="36">
        <f t="shared" si="103"/>
        <v>0.72648363242933911</v>
      </c>
      <c r="GC30" s="192">
        <f t="shared" si="104"/>
        <v>-1.2000000000000011</v>
      </c>
      <c r="GD30" s="36">
        <f t="shared" si="105"/>
        <v>7.1407282300928909E-2</v>
      </c>
      <c r="GE30" s="36">
        <f t="shared" si="106"/>
        <v>6.5170575468318684E-2</v>
      </c>
      <c r="GF30" s="192">
        <f t="shared" si="107"/>
        <v>0.5999999999999992</v>
      </c>
      <c r="GG30" s="36">
        <f t="shared" si="108"/>
        <v>0.21158909145099597</v>
      </c>
      <c r="GH30" s="36">
        <f t="shared" si="109"/>
        <v>0.20222517226120487</v>
      </c>
      <c r="GI30" s="192">
        <f t="shared" si="110"/>
        <v>0.99999999999999811</v>
      </c>
      <c r="GJ30" s="36">
        <f t="shared" si="111"/>
        <v>7.841968440050999E-2</v>
      </c>
      <c r="GK30" s="36">
        <f t="shared" si="112"/>
        <v>8.0034557599511141E-2</v>
      </c>
      <c r="GL30" s="192">
        <f t="shared" si="113"/>
        <v>-0.20000000000000018</v>
      </c>
      <c r="GM30" s="36">
        <f t="shared" si="114"/>
        <v>0.63858394184756506</v>
      </c>
      <c r="GN30" s="36">
        <f t="shared" si="115"/>
        <v>0.65256969467096526</v>
      </c>
      <c r="GO30" s="192">
        <f t="shared" si="116"/>
        <v>-1.4000000000000012</v>
      </c>
      <c r="GP30" s="36">
        <f t="shared" si="117"/>
        <v>5.8989431490645373E-2</v>
      </c>
      <c r="GQ30" s="36">
        <f t="shared" si="118"/>
        <v>5.1786853860880666E-2</v>
      </c>
      <c r="GR30" s="192">
        <f t="shared" si="119"/>
        <v>0.7</v>
      </c>
      <c r="GS30" s="36">
        <f t="shared" si="120"/>
        <v>0.18026385115241175</v>
      </c>
      <c r="GT30" s="36">
        <f t="shared" si="121"/>
        <v>0.17318655605190386</v>
      </c>
      <c r="GU30" s="192">
        <f t="shared" si="122"/>
        <v>0.70000000000000062</v>
      </c>
      <c r="GV30" s="36">
        <f t="shared" si="123"/>
        <v>7.9888839530150732E-2</v>
      </c>
      <c r="GW30" s="36">
        <f t="shared" si="124"/>
        <v>7.9982982344182094E-2</v>
      </c>
      <c r="GX30" s="192">
        <f t="shared" si="125"/>
        <v>0</v>
      </c>
      <c r="GY30" s="36">
        <f t="shared" si="126"/>
        <v>0.68085787782679219</v>
      </c>
      <c r="GZ30" s="36">
        <f t="shared" si="127"/>
        <v>0.69504360774303342</v>
      </c>
      <c r="HA30" s="192">
        <f t="shared" si="128"/>
        <v>-1.3999999999999901</v>
      </c>
      <c r="HB30" s="140">
        <v>0</v>
      </c>
    </row>
    <row r="31" spans="2:210" s="12" customFormat="1" ht="14.25" customHeight="1">
      <c r="B31" s="265"/>
      <c r="C31" s="274"/>
      <c r="D31" s="150" t="s">
        <v>67</v>
      </c>
      <c r="E31" s="37">
        <v>12</v>
      </c>
      <c r="F31" s="233">
        <v>2</v>
      </c>
      <c r="G31" s="13">
        <f t="shared" si="129"/>
        <v>0.16666666666666666</v>
      </c>
      <c r="H31" s="33">
        <v>1</v>
      </c>
      <c r="I31" s="13">
        <f t="shared" si="130"/>
        <v>8.3333333333333329E-2</v>
      </c>
      <c r="J31" s="33">
        <v>0</v>
      </c>
      <c r="K31" s="13">
        <f t="shared" si="131"/>
        <v>0</v>
      </c>
      <c r="L31" s="37">
        <v>55</v>
      </c>
      <c r="M31" s="233">
        <v>3</v>
      </c>
      <c r="N31" s="13">
        <f t="shared" si="132"/>
        <v>5.4545454545454543E-2</v>
      </c>
      <c r="O31" s="33">
        <v>4</v>
      </c>
      <c r="P31" s="13">
        <f t="shared" si="133"/>
        <v>7.2727272727272724E-2</v>
      </c>
      <c r="Q31" s="33">
        <v>3</v>
      </c>
      <c r="R31" s="13">
        <f t="shared" si="134"/>
        <v>5.4545454545454543E-2</v>
      </c>
      <c r="S31" s="37">
        <v>3328</v>
      </c>
      <c r="T31" s="233">
        <v>171</v>
      </c>
      <c r="U31" s="13">
        <f t="shared" si="135"/>
        <v>5.1382211538461536E-2</v>
      </c>
      <c r="V31" s="33">
        <v>396</v>
      </c>
      <c r="W31" s="13">
        <f t="shared" si="136"/>
        <v>0.11899038461538461</v>
      </c>
      <c r="X31" s="33">
        <v>368</v>
      </c>
      <c r="Y31" s="13">
        <f t="shared" si="137"/>
        <v>0.11057692307692307</v>
      </c>
      <c r="Z31" s="37">
        <v>2377</v>
      </c>
      <c r="AA31" s="233">
        <v>96</v>
      </c>
      <c r="AB31" s="13">
        <f t="shared" si="138"/>
        <v>4.0387042490534285E-2</v>
      </c>
      <c r="AC31" s="33">
        <v>227</v>
      </c>
      <c r="AD31" s="13">
        <f t="shared" si="139"/>
        <v>9.5498527555742535E-2</v>
      </c>
      <c r="AE31" s="33">
        <v>283</v>
      </c>
      <c r="AF31" s="13">
        <f t="shared" si="140"/>
        <v>0.11905763567522086</v>
      </c>
      <c r="AG31" s="37">
        <v>1579</v>
      </c>
      <c r="AH31" s="233">
        <v>33</v>
      </c>
      <c r="AI31" s="13">
        <f t="shared" si="141"/>
        <v>2.089930335655478E-2</v>
      </c>
      <c r="AJ31" s="33">
        <v>86</v>
      </c>
      <c r="AK31" s="13">
        <f t="shared" si="142"/>
        <v>5.446485117162761E-2</v>
      </c>
      <c r="AL31" s="33">
        <v>164</v>
      </c>
      <c r="AM31" s="13">
        <f t="shared" si="143"/>
        <v>0.103863204559848</v>
      </c>
      <c r="AN31" s="37">
        <v>788</v>
      </c>
      <c r="AO31" s="233">
        <v>6</v>
      </c>
      <c r="AP31" s="13">
        <f t="shared" si="144"/>
        <v>7.6142131979695434E-3</v>
      </c>
      <c r="AQ31" s="33">
        <v>42</v>
      </c>
      <c r="AR31" s="13">
        <f t="shared" si="145"/>
        <v>5.3299492385786802E-2</v>
      </c>
      <c r="AS31" s="33">
        <v>50</v>
      </c>
      <c r="AT31" s="13">
        <f t="shared" si="146"/>
        <v>6.3451776649746189E-2</v>
      </c>
      <c r="AU31" s="37">
        <v>354</v>
      </c>
      <c r="AV31" s="233">
        <v>3</v>
      </c>
      <c r="AW31" s="13">
        <f t="shared" si="147"/>
        <v>8.4745762711864406E-3</v>
      </c>
      <c r="AX31" s="33">
        <v>7</v>
      </c>
      <c r="AY31" s="13">
        <f t="shared" si="148"/>
        <v>1.977401129943503E-2</v>
      </c>
      <c r="AZ31" s="33">
        <v>9</v>
      </c>
      <c r="BA31" s="13">
        <f t="shared" si="149"/>
        <v>2.5423728813559324E-2</v>
      </c>
      <c r="BB31" s="37">
        <f t="shared" si="15"/>
        <v>8493</v>
      </c>
      <c r="BC31" s="69">
        <f t="shared" si="16"/>
        <v>314</v>
      </c>
      <c r="BD31" s="13">
        <f t="shared" si="150"/>
        <v>3.6971623690097724E-2</v>
      </c>
      <c r="BE31" s="69">
        <f t="shared" si="17"/>
        <v>763</v>
      </c>
      <c r="BF31" s="13">
        <f t="shared" si="151"/>
        <v>8.9838690686447661E-2</v>
      </c>
      <c r="BG31" s="69">
        <f t="shared" si="18"/>
        <v>877</v>
      </c>
      <c r="BH31" s="13">
        <f t="shared" si="152"/>
        <v>0.10326150947839396</v>
      </c>
      <c r="BJ31" s="265"/>
      <c r="BK31" s="274"/>
      <c r="BL31" s="203" t="s">
        <v>67</v>
      </c>
      <c r="BM31" s="38">
        <v>7774</v>
      </c>
      <c r="BN31" s="38">
        <v>247</v>
      </c>
      <c r="BO31" s="84">
        <v>3.177257525083612E-2</v>
      </c>
      <c r="BP31" s="38">
        <v>646</v>
      </c>
      <c r="BQ31" s="84">
        <v>8.3097504502186781E-2</v>
      </c>
      <c r="BR31" s="38">
        <v>831</v>
      </c>
      <c r="BS31" s="84">
        <v>0.10689477746333934</v>
      </c>
      <c r="BU31" s="185"/>
      <c r="BV31" s="116" t="s">
        <v>67</v>
      </c>
      <c r="BW31" s="36">
        <f t="shared" si="19"/>
        <v>0.76992817614506059</v>
      </c>
      <c r="BX31" s="36">
        <f t="shared" si="157"/>
        <v>0.77823514278363781</v>
      </c>
      <c r="BY31" s="137">
        <v>25</v>
      </c>
      <c r="BZ31" s="141" t="s">
        <v>115</v>
      </c>
      <c r="CA31" s="36">
        <f t="shared" si="153"/>
        <v>3.0440057350832689E-2</v>
      </c>
      <c r="CB31" s="36">
        <f t="shared" si="20"/>
        <v>2.6085901480223248E-2</v>
      </c>
      <c r="CC31" s="36">
        <f t="shared" si="21"/>
        <v>0.11668688651152531</v>
      </c>
      <c r="CD31" s="36">
        <f t="shared" si="22"/>
        <v>0.11526328561028877</v>
      </c>
      <c r="CE31" s="36">
        <f t="shared" si="23"/>
        <v>6.7497518473585524E-2</v>
      </c>
      <c r="CF31" s="36">
        <f t="shared" si="24"/>
        <v>6.2848823101189027E-2</v>
      </c>
      <c r="CG31" s="36">
        <f t="shared" si="154"/>
        <v>0.78537553766405643</v>
      </c>
      <c r="CH31" s="36">
        <f t="shared" si="25"/>
        <v>0.79580198980829897</v>
      </c>
      <c r="CI31" s="36">
        <f t="shared" si="155"/>
        <v>3.4245334299691975E-2</v>
      </c>
      <c r="CJ31" s="36">
        <f t="shared" si="26"/>
        <v>2.7212178877259751E-2</v>
      </c>
      <c r="CK31" s="36">
        <f t="shared" si="27"/>
        <v>0.12266714984598659</v>
      </c>
      <c r="CL31" s="36">
        <f t="shared" si="28"/>
        <v>0.11607992388201713</v>
      </c>
      <c r="CM31" s="36">
        <f t="shared" si="29"/>
        <v>7.2295705743794167E-2</v>
      </c>
      <c r="CN31" s="36">
        <f t="shared" si="30"/>
        <v>5.9752616555661275E-2</v>
      </c>
      <c r="CO31" s="36">
        <f t="shared" si="31"/>
        <v>0.77079181011052722</v>
      </c>
      <c r="CP31" s="36">
        <f t="shared" si="32"/>
        <v>0.79695528068506183</v>
      </c>
      <c r="CQ31" s="36">
        <f t="shared" si="33"/>
        <v>3.6611629576453697E-2</v>
      </c>
      <c r="CR31" s="36">
        <f t="shared" si="34"/>
        <v>2.8963414634146343E-2</v>
      </c>
      <c r="CS31" s="36">
        <f t="shared" si="35"/>
        <v>0.14931801866475233</v>
      </c>
      <c r="CT31" s="36">
        <f t="shared" si="36"/>
        <v>0.13948170731707318</v>
      </c>
      <c r="CU31" s="36">
        <f t="shared" si="37"/>
        <v>7.6812634601579319E-2</v>
      </c>
      <c r="CV31" s="36">
        <f t="shared" si="38"/>
        <v>7.4695121951219509E-2</v>
      </c>
      <c r="CW31" s="36">
        <f t="shared" si="39"/>
        <v>0.73725771715721466</v>
      </c>
      <c r="CX31" s="36">
        <f t="shared" si="40"/>
        <v>0.75685975609756095</v>
      </c>
      <c r="CY31" s="36">
        <f t="shared" si="41"/>
        <v>2.5087108013937282E-2</v>
      </c>
      <c r="CZ31" s="36">
        <f t="shared" si="42"/>
        <v>2.4673439767779391E-2</v>
      </c>
      <c r="DA31" s="36">
        <f t="shared" si="43"/>
        <v>0.11498257839721254</v>
      </c>
      <c r="DB31" s="36">
        <f t="shared" si="44"/>
        <v>0.10595065312046444</v>
      </c>
      <c r="DC31" s="36">
        <f t="shared" si="45"/>
        <v>7.1080139372822301E-2</v>
      </c>
      <c r="DD31" s="36">
        <f t="shared" si="46"/>
        <v>7.2568940493468792E-2</v>
      </c>
      <c r="DE31" s="36">
        <f t="shared" si="47"/>
        <v>0.78885017421602788</v>
      </c>
      <c r="DF31" s="36">
        <f t="shared" si="48"/>
        <v>0.79680696661828743</v>
      </c>
      <c r="DH31" s="141" t="s">
        <v>9</v>
      </c>
      <c r="DI31" s="36">
        <f t="shared" si="0"/>
        <v>5.3821481655323473E-2</v>
      </c>
      <c r="DJ31" s="36">
        <f t="shared" si="1"/>
        <v>4.6941323345817729E-2</v>
      </c>
      <c r="DK31" s="192">
        <f t="shared" si="156"/>
        <v>0.7</v>
      </c>
      <c r="DL31" s="36">
        <f t="shared" si="2"/>
        <v>0.13314558397872173</v>
      </c>
      <c r="DM31" s="36">
        <f t="shared" si="3"/>
        <v>0.12833957553058678</v>
      </c>
      <c r="DN31" s="192">
        <f t="shared" si="49"/>
        <v>0.50000000000000044</v>
      </c>
      <c r="DO31" s="36">
        <f t="shared" si="4"/>
        <v>7.3613392787295631E-2</v>
      </c>
      <c r="DP31" s="36">
        <f t="shared" si="5"/>
        <v>7.9816895547232619E-2</v>
      </c>
      <c r="DQ31" s="192">
        <f t="shared" si="50"/>
        <v>-0.60000000000000053</v>
      </c>
      <c r="DR31" s="36">
        <f t="shared" si="6"/>
        <v>0.73941954157865919</v>
      </c>
      <c r="DS31" s="36">
        <f t="shared" si="7"/>
        <v>0.74490220557636289</v>
      </c>
      <c r="DT31" s="192">
        <f t="shared" si="51"/>
        <v>-0.60000000000000053</v>
      </c>
      <c r="DU31" s="36">
        <f t="shared" si="8"/>
        <v>5.0993377483443708E-2</v>
      </c>
      <c r="DV31" s="36">
        <f t="shared" si="52"/>
        <v>4.4607500582343348E-2</v>
      </c>
      <c r="DW31" s="192">
        <f t="shared" si="53"/>
        <v>0.59999999999999987</v>
      </c>
      <c r="DX31" s="36">
        <f t="shared" si="54"/>
        <v>0.12737306843267107</v>
      </c>
      <c r="DY31" s="36">
        <f t="shared" si="55"/>
        <v>0.12194269741439553</v>
      </c>
      <c r="DZ31" s="192">
        <f t="shared" si="56"/>
        <v>0.50000000000000044</v>
      </c>
      <c r="EA31" s="36">
        <f t="shared" si="57"/>
        <v>7.3841059602649001E-2</v>
      </c>
      <c r="EB31" s="36">
        <f t="shared" si="58"/>
        <v>7.7917540181691128E-2</v>
      </c>
      <c r="EC31" s="192">
        <f t="shared" si="59"/>
        <v>-0.40000000000000036</v>
      </c>
      <c r="ED31" s="36">
        <f t="shared" si="60"/>
        <v>0.74779249448123619</v>
      </c>
      <c r="EE31" s="36">
        <f t="shared" si="61"/>
        <v>0.75553226182156996</v>
      </c>
      <c r="EF31" s="192">
        <f t="shared" si="62"/>
        <v>-0.80000000000000071</v>
      </c>
      <c r="EG31" s="36">
        <f t="shared" si="63"/>
        <v>6.8950563746747615E-2</v>
      </c>
      <c r="EH31" s="36">
        <f t="shared" si="64"/>
        <v>6.0579455662862158E-2</v>
      </c>
      <c r="EI31" s="192">
        <f t="shared" si="65"/>
        <v>0.80000000000000071</v>
      </c>
      <c r="EJ31" s="36">
        <f t="shared" si="66"/>
        <v>0.17259323503902863</v>
      </c>
      <c r="EK31" s="36">
        <f t="shared" si="67"/>
        <v>0.1527655838454785</v>
      </c>
      <c r="EL31" s="192">
        <f t="shared" si="68"/>
        <v>1.9999999999999991</v>
      </c>
      <c r="EM31" s="36">
        <f t="shared" si="69"/>
        <v>8.2827406764960976E-2</v>
      </c>
      <c r="EN31" s="36">
        <f t="shared" si="70"/>
        <v>9.4381035996488144E-2</v>
      </c>
      <c r="EO31" s="192">
        <f t="shared" si="71"/>
        <v>-1.0999999999999996</v>
      </c>
      <c r="EP31" s="36">
        <f t="shared" si="72"/>
        <v>0.67562879444926283</v>
      </c>
      <c r="EQ31" s="36">
        <f t="shared" si="73"/>
        <v>0.69227392449517122</v>
      </c>
      <c r="ER31" s="192">
        <f t="shared" si="74"/>
        <v>-1.5999999999999903</v>
      </c>
      <c r="ES31" s="36">
        <f t="shared" si="75"/>
        <v>6.8111455108359129E-2</v>
      </c>
      <c r="ET31" s="36">
        <f t="shared" si="76"/>
        <v>4.4680851063829789E-2</v>
      </c>
      <c r="EU31" s="192">
        <f t="shared" si="77"/>
        <v>2.3000000000000007</v>
      </c>
      <c r="EV31" s="36">
        <f t="shared" si="78"/>
        <v>0.15273477812177502</v>
      </c>
      <c r="EW31" s="36">
        <f t="shared" si="79"/>
        <v>0.15212765957446808</v>
      </c>
      <c r="EX31" s="192">
        <f t="shared" si="80"/>
        <v>0.10000000000000009</v>
      </c>
      <c r="EY31" s="36">
        <f t="shared" si="81"/>
        <v>8.2559339525283798E-2</v>
      </c>
      <c r="EZ31" s="36">
        <f t="shared" si="82"/>
        <v>7.6595744680851063E-2</v>
      </c>
      <c r="FA31" s="192">
        <f t="shared" si="83"/>
        <v>0.60000000000000053</v>
      </c>
      <c r="FB31" s="36">
        <f t="shared" si="84"/>
        <v>0.69659442724458209</v>
      </c>
      <c r="FC31" s="36">
        <f t="shared" si="85"/>
        <v>0.72659574468085109</v>
      </c>
      <c r="FD31" s="192">
        <f t="shared" si="86"/>
        <v>-3.0000000000000027</v>
      </c>
      <c r="FF31" s="36">
        <f t="shared" si="87"/>
        <v>5.246330782200663E-2</v>
      </c>
      <c r="FG31" s="36">
        <f t="shared" si="9"/>
        <v>4.8041085134680403E-2</v>
      </c>
      <c r="FH31" s="192">
        <f t="shared" si="88"/>
        <v>0.39999999999999969</v>
      </c>
      <c r="FI31" s="36">
        <f t="shared" si="10"/>
        <v>0.16981717092085957</v>
      </c>
      <c r="FJ31" s="36">
        <f t="shared" si="11"/>
        <v>0.16533561940166969</v>
      </c>
      <c r="FK31" s="192">
        <f t="shared" si="89"/>
        <v>0.50000000000000044</v>
      </c>
      <c r="FL31" s="36">
        <f t="shared" si="12"/>
        <v>7.0421823311744888E-2</v>
      </c>
      <c r="FM31" s="36">
        <f t="shared" si="13"/>
        <v>7.246863332638967E-2</v>
      </c>
      <c r="FN31" s="192">
        <f t="shared" si="90"/>
        <v>-0.19999999999999879</v>
      </c>
      <c r="FO31" s="36">
        <f t="shared" si="14"/>
        <v>0.70729769794538888</v>
      </c>
      <c r="FP31" s="36">
        <f t="shared" si="91"/>
        <v>0.7141546621372602</v>
      </c>
      <c r="FQ31" s="192">
        <f t="shared" si="92"/>
        <v>-0.70000000000000062</v>
      </c>
      <c r="FR31" s="36">
        <f t="shared" si="93"/>
        <v>4.9503759206355462E-2</v>
      </c>
      <c r="FS31" s="36">
        <f t="shared" si="94"/>
        <v>4.4200488210520666E-2</v>
      </c>
      <c r="FT31" s="192">
        <f t="shared" si="95"/>
        <v>0.60000000000000053</v>
      </c>
      <c r="FU31" s="36">
        <f t="shared" si="96"/>
        <v>0.16607589114113555</v>
      </c>
      <c r="FV31" s="36">
        <f t="shared" si="97"/>
        <v>0.15825934172053971</v>
      </c>
      <c r="FW31" s="192">
        <f t="shared" si="98"/>
        <v>0.80000000000000071</v>
      </c>
      <c r="FX31" s="36">
        <f t="shared" si="99"/>
        <v>7.0594924618888555E-2</v>
      </c>
      <c r="FY31" s="36">
        <f t="shared" si="100"/>
        <v>7.1056537639600487E-2</v>
      </c>
      <c r="FZ31" s="192">
        <f t="shared" si="101"/>
        <v>0</v>
      </c>
      <c r="GA31" s="36">
        <f t="shared" si="102"/>
        <v>0.71382542503362045</v>
      </c>
      <c r="GB31" s="36">
        <f t="shared" si="103"/>
        <v>0.72648363242933911</v>
      </c>
      <c r="GC31" s="192">
        <f t="shared" si="104"/>
        <v>-1.2000000000000011</v>
      </c>
      <c r="GD31" s="36">
        <f t="shared" si="105"/>
        <v>7.1407282300928909E-2</v>
      </c>
      <c r="GE31" s="36">
        <f t="shared" si="106"/>
        <v>6.5170575468318684E-2</v>
      </c>
      <c r="GF31" s="192">
        <f t="shared" si="107"/>
        <v>0.5999999999999992</v>
      </c>
      <c r="GG31" s="36">
        <f t="shared" si="108"/>
        <v>0.21158909145099597</v>
      </c>
      <c r="GH31" s="36">
        <f t="shared" si="109"/>
        <v>0.20222517226120487</v>
      </c>
      <c r="GI31" s="192">
        <f t="shared" si="110"/>
        <v>0.99999999999999811</v>
      </c>
      <c r="GJ31" s="36">
        <f t="shared" si="111"/>
        <v>7.841968440050999E-2</v>
      </c>
      <c r="GK31" s="36">
        <f t="shared" si="112"/>
        <v>8.0034557599511141E-2</v>
      </c>
      <c r="GL31" s="192">
        <f t="shared" si="113"/>
        <v>-0.20000000000000018</v>
      </c>
      <c r="GM31" s="36">
        <f t="shared" si="114"/>
        <v>0.63858394184756506</v>
      </c>
      <c r="GN31" s="36">
        <f t="shared" si="115"/>
        <v>0.65256969467096526</v>
      </c>
      <c r="GO31" s="192">
        <f t="shared" si="116"/>
        <v>-1.4000000000000012</v>
      </c>
      <c r="GP31" s="36">
        <f t="shared" si="117"/>
        <v>5.8989431490645373E-2</v>
      </c>
      <c r="GQ31" s="36">
        <f t="shared" si="118"/>
        <v>5.1786853860880666E-2</v>
      </c>
      <c r="GR31" s="192">
        <f t="shared" si="119"/>
        <v>0.7</v>
      </c>
      <c r="GS31" s="36">
        <f t="shared" si="120"/>
        <v>0.18026385115241175</v>
      </c>
      <c r="GT31" s="36">
        <f t="shared" si="121"/>
        <v>0.17318655605190386</v>
      </c>
      <c r="GU31" s="192">
        <f t="shared" si="122"/>
        <v>0.70000000000000062</v>
      </c>
      <c r="GV31" s="36">
        <f t="shared" si="123"/>
        <v>7.9888839530150732E-2</v>
      </c>
      <c r="GW31" s="36">
        <f t="shared" si="124"/>
        <v>7.9982982344182094E-2</v>
      </c>
      <c r="GX31" s="192">
        <f t="shared" si="125"/>
        <v>0</v>
      </c>
      <c r="GY31" s="36">
        <f t="shared" si="126"/>
        <v>0.68085787782679219</v>
      </c>
      <c r="GZ31" s="36">
        <f t="shared" si="127"/>
        <v>0.69504360774303342</v>
      </c>
      <c r="HA31" s="192">
        <f t="shared" si="128"/>
        <v>-1.3999999999999901</v>
      </c>
      <c r="HB31" s="140">
        <v>0</v>
      </c>
    </row>
    <row r="32" spans="2:210" s="12" customFormat="1" ht="14.25" customHeight="1">
      <c r="B32" s="263">
        <v>6</v>
      </c>
      <c r="C32" s="272" t="s">
        <v>102</v>
      </c>
      <c r="D32" s="134" t="s">
        <v>138</v>
      </c>
      <c r="E32" s="119">
        <v>15</v>
      </c>
      <c r="F32" s="82">
        <v>4</v>
      </c>
      <c r="G32" s="71">
        <f t="shared" si="129"/>
        <v>0.26666666666666666</v>
      </c>
      <c r="H32" s="72">
        <v>1</v>
      </c>
      <c r="I32" s="71">
        <f t="shared" si="130"/>
        <v>6.6666666666666666E-2</v>
      </c>
      <c r="J32" s="72">
        <v>0</v>
      </c>
      <c r="K32" s="71">
        <f t="shared" si="131"/>
        <v>0</v>
      </c>
      <c r="L32" s="119">
        <v>55</v>
      </c>
      <c r="M32" s="82">
        <v>1</v>
      </c>
      <c r="N32" s="71">
        <f t="shared" si="132"/>
        <v>1.8181818181818181E-2</v>
      </c>
      <c r="O32" s="72">
        <v>1</v>
      </c>
      <c r="P32" s="71">
        <f t="shared" si="133"/>
        <v>1.8181818181818181E-2</v>
      </c>
      <c r="Q32" s="72">
        <v>2</v>
      </c>
      <c r="R32" s="71">
        <f t="shared" si="134"/>
        <v>3.6363636363636362E-2</v>
      </c>
      <c r="S32" s="119">
        <v>3093</v>
      </c>
      <c r="T32" s="82">
        <v>155</v>
      </c>
      <c r="U32" s="71">
        <f t="shared" si="135"/>
        <v>5.0113158745554477E-2</v>
      </c>
      <c r="V32" s="72">
        <v>301</v>
      </c>
      <c r="W32" s="71">
        <f t="shared" si="136"/>
        <v>9.7316521176850954E-2</v>
      </c>
      <c r="X32" s="72">
        <v>406</v>
      </c>
      <c r="Y32" s="71">
        <f t="shared" si="137"/>
        <v>0.13126414484319432</v>
      </c>
      <c r="Z32" s="119">
        <v>2811</v>
      </c>
      <c r="AA32" s="82">
        <v>96</v>
      </c>
      <c r="AB32" s="71">
        <f t="shared" si="138"/>
        <v>3.4151547491995733E-2</v>
      </c>
      <c r="AC32" s="72">
        <v>246</v>
      </c>
      <c r="AD32" s="71">
        <f t="shared" si="139"/>
        <v>8.7513340448239066E-2</v>
      </c>
      <c r="AE32" s="72">
        <v>470</v>
      </c>
      <c r="AF32" s="71">
        <f t="shared" si="140"/>
        <v>0.1672002845962291</v>
      </c>
      <c r="AG32" s="119">
        <v>1821</v>
      </c>
      <c r="AH32" s="82">
        <v>40</v>
      </c>
      <c r="AI32" s="71">
        <f t="shared" si="141"/>
        <v>2.1965952773201538E-2</v>
      </c>
      <c r="AJ32" s="72">
        <v>114</v>
      </c>
      <c r="AK32" s="71">
        <f t="shared" si="142"/>
        <v>6.260296540362438E-2</v>
      </c>
      <c r="AL32" s="72">
        <v>252</v>
      </c>
      <c r="AM32" s="71">
        <f t="shared" si="143"/>
        <v>0.13838550247116968</v>
      </c>
      <c r="AN32" s="119">
        <v>825</v>
      </c>
      <c r="AO32" s="82">
        <v>12</v>
      </c>
      <c r="AP32" s="71">
        <f t="shared" si="144"/>
        <v>1.4545454545454545E-2</v>
      </c>
      <c r="AQ32" s="72">
        <v>36</v>
      </c>
      <c r="AR32" s="71">
        <f t="shared" si="145"/>
        <v>4.363636363636364E-2</v>
      </c>
      <c r="AS32" s="72">
        <v>76</v>
      </c>
      <c r="AT32" s="71">
        <f t="shared" si="146"/>
        <v>9.2121212121212118E-2</v>
      </c>
      <c r="AU32" s="119">
        <v>239</v>
      </c>
      <c r="AV32" s="82">
        <v>0</v>
      </c>
      <c r="AW32" s="71">
        <f t="shared" si="147"/>
        <v>0</v>
      </c>
      <c r="AX32" s="72">
        <v>7</v>
      </c>
      <c r="AY32" s="71">
        <f t="shared" si="148"/>
        <v>2.9288702928870293E-2</v>
      </c>
      <c r="AZ32" s="72">
        <v>10</v>
      </c>
      <c r="BA32" s="71">
        <f t="shared" si="149"/>
        <v>4.1841004184100417E-2</v>
      </c>
      <c r="BB32" s="119">
        <f t="shared" si="15"/>
        <v>8859</v>
      </c>
      <c r="BC32" s="73">
        <f t="shared" si="16"/>
        <v>308</v>
      </c>
      <c r="BD32" s="71">
        <f t="shared" si="150"/>
        <v>3.4766903713737439E-2</v>
      </c>
      <c r="BE32" s="73">
        <f t="shared" si="17"/>
        <v>706</v>
      </c>
      <c r="BF32" s="71">
        <f t="shared" si="151"/>
        <v>7.9692967603566991E-2</v>
      </c>
      <c r="BG32" s="73">
        <f t="shared" si="18"/>
        <v>1216</v>
      </c>
      <c r="BH32" s="71">
        <f t="shared" si="152"/>
        <v>0.13726154193475562</v>
      </c>
      <c r="BJ32" s="263">
        <v>6</v>
      </c>
      <c r="BK32" s="272" t="s">
        <v>102</v>
      </c>
      <c r="BL32" s="208" t="s">
        <v>138</v>
      </c>
      <c r="BM32" s="38">
        <v>8539</v>
      </c>
      <c r="BN32" s="38">
        <v>275</v>
      </c>
      <c r="BO32" s="84">
        <v>3.2205176250146385E-2</v>
      </c>
      <c r="BP32" s="38">
        <v>684</v>
      </c>
      <c r="BQ32" s="84">
        <v>8.0103056564000463E-2</v>
      </c>
      <c r="BR32" s="38">
        <v>1190</v>
      </c>
      <c r="BS32" s="84">
        <v>0.13936058086426983</v>
      </c>
      <c r="BU32" s="183" t="s">
        <v>102</v>
      </c>
      <c r="BV32" s="5" t="s">
        <v>138</v>
      </c>
      <c r="BW32" s="36">
        <f t="shared" si="19"/>
        <v>0.7482785867479399</v>
      </c>
      <c r="BX32" s="36">
        <f t="shared" si="157"/>
        <v>0.74833118632158335</v>
      </c>
      <c r="BY32" s="137">
        <v>26</v>
      </c>
      <c r="BZ32" s="141" t="s">
        <v>30</v>
      </c>
      <c r="CA32" s="36">
        <f t="shared" si="153"/>
        <v>3.7250940661354405E-2</v>
      </c>
      <c r="CB32" s="36">
        <f t="shared" si="20"/>
        <v>3.310138049351441E-2</v>
      </c>
      <c r="CC32" s="36">
        <f t="shared" si="21"/>
        <v>0.17606326651696194</v>
      </c>
      <c r="CD32" s="36">
        <f t="shared" si="22"/>
        <v>0.17034103480895957</v>
      </c>
      <c r="CE32" s="36">
        <f t="shared" si="23"/>
        <v>5.0649262866970579E-2</v>
      </c>
      <c r="CF32" s="36">
        <f t="shared" si="24"/>
        <v>5.0970834869887287E-2</v>
      </c>
      <c r="CG32" s="36">
        <f t="shared" si="154"/>
        <v>0.73603652995471303</v>
      </c>
      <c r="CH32" s="36">
        <f t="shared" si="25"/>
        <v>0.74558674982763873</v>
      </c>
      <c r="CI32" s="36">
        <f t="shared" si="155"/>
        <v>3.6132283062792994E-2</v>
      </c>
      <c r="CJ32" s="36">
        <f t="shared" si="26"/>
        <v>3.0642007040286082E-2</v>
      </c>
      <c r="CK32" s="36">
        <f t="shared" si="27"/>
        <v>0.17457027139075804</v>
      </c>
      <c r="CL32" s="36">
        <f t="shared" si="28"/>
        <v>0.16558082360172097</v>
      </c>
      <c r="CM32" s="36">
        <f t="shared" si="29"/>
        <v>5.0600078663987837E-2</v>
      </c>
      <c r="CN32" s="36">
        <f t="shared" si="30"/>
        <v>4.9349052913896185E-2</v>
      </c>
      <c r="CO32" s="36">
        <f t="shared" si="31"/>
        <v>0.73869736688246113</v>
      </c>
      <c r="CP32" s="36">
        <f t="shared" si="32"/>
        <v>0.7544281164440968</v>
      </c>
      <c r="CQ32" s="36">
        <f t="shared" si="33"/>
        <v>4.9482588699080156E-2</v>
      </c>
      <c r="CR32" s="36">
        <f t="shared" si="34"/>
        <v>4.3762219726278133E-2</v>
      </c>
      <c r="CS32" s="36">
        <f t="shared" si="35"/>
        <v>0.2123850197109067</v>
      </c>
      <c r="CT32" s="36">
        <f t="shared" si="36"/>
        <v>0.20050750863180664</v>
      </c>
      <c r="CU32" s="36">
        <f t="shared" si="37"/>
        <v>5.888633377135348E-2</v>
      </c>
      <c r="CV32" s="36">
        <f t="shared" si="38"/>
        <v>5.7781105703232249E-2</v>
      </c>
      <c r="CW32" s="36">
        <f t="shared" si="39"/>
        <v>0.67924605781865965</v>
      </c>
      <c r="CX32" s="36">
        <f t="shared" si="40"/>
        <v>0.69794916593868295</v>
      </c>
      <c r="CY32" s="36">
        <f t="shared" si="41"/>
        <v>3.8549493629532833E-2</v>
      </c>
      <c r="CZ32" s="36">
        <f t="shared" si="42"/>
        <v>3.7621497998856487E-2</v>
      </c>
      <c r="DA32" s="36">
        <f t="shared" si="43"/>
        <v>0.19492540564085811</v>
      </c>
      <c r="DB32" s="36">
        <f t="shared" si="44"/>
        <v>0.17918810748999428</v>
      </c>
      <c r="DC32" s="36">
        <f t="shared" si="45"/>
        <v>5.6844168572361971E-2</v>
      </c>
      <c r="DD32" s="36">
        <f t="shared" si="46"/>
        <v>5.9576901086335052E-2</v>
      </c>
      <c r="DE32" s="36">
        <f t="shared" si="47"/>
        <v>0.70968093215724704</v>
      </c>
      <c r="DF32" s="36">
        <f t="shared" si="48"/>
        <v>0.72361349342481418</v>
      </c>
      <c r="DH32" s="141" t="s">
        <v>43</v>
      </c>
      <c r="DI32" s="36">
        <f t="shared" si="0"/>
        <v>4.9270879363676537E-2</v>
      </c>
      <c r="DJ32" s="36">
        <f t="shared" si="1"/>
        <v>4.5081004930734914E-2</v>
      </c>
      <c r="DK32" s="192">
        <f t="shared" si="156"/>
        <v>0.40000000000000036</v>
      </c>
      <c r="DL32" s="36">
        <f t="shared" si="2"/>
        <v>0.16272646928855503</v>
      </c>
      <c r="DM32" s="36">
        <f t="shared" si="3"/>
        <v>0.16118807231744542</v>
      </c>
      <c r="DN32" s="192">
        <f t="shared" si="49"/>
        <v>0.20000000000000018</v>
      </c>
      <c r="DO32" s="36">
        <f t="shared" si="4"/>
        <v>8.0424215642951838E-2</v>
      </c>
      <c r="DP32" s="36">
        <f t="shared" si="5"/>
        <v>8.4174688894106592E-2</v>
      </c>
      <c r="DQ32" s="192">
        <f t="shared" si="50"/>
        <v>-0.40000000000000036</v>
      </c>
      <c r="DR32" s="36">
        <f t="shared" si="6"/>
        <v>0.7075784357048166</v>
      </c>
      <c r="DS32" s="36">
        <f t="shared" si="7"/>
        <v>0.70955623385771305</v>
      </c>
      <c r="DT32" s="192">
        <f t="shared" si="51"/>
        <v>-0.20000000000000018</v>
      </c>
      <c r="DU32" s="36">
        <f t="shared" si="8"/>
        <v>4.7286575690257064E-2</v>
      </c>
      <c r="DV32" s="36">
        <f t="shared" si="52"/>
        <v>4.1520760380190098E-2</v>
      </c>
      <c r="DW32" s="192">
        <f t="shared" si="53"/>
        <v>0.49999999999999978</v>
      </c>
      <c r="DX32" s="36">
        <f t="shared" si="54"/>
        <v>0.15994922246905743</v>
      </c>
      <c r="DY32" s="36">
        <f t="shared" si="55"/>
        <v>0.1569117892279473</v>
      </c>
      <c r="DZ32" s="192">
        <f t="shared" si="56"/>
        <v>0.30000000000000027</v>
      </c>
      <c r="EA32" s="36">
        <f t="shared" si="57"/>
        <v>8.3782926055220572E-2</v>
      </c>
      <c r="EB32" s="36">
        <f t="shared" si="58"/>
        <v>8.354177088544272E-2</v>
      </c>
      <c r="EC32" s="192">
        <f t="shared" si="59"/>
        <v>0</v>
      </c>
      <c r="ED32" s="36">
        <f t="shared" si="60"/>
        <v>0.70898127578546488</v>
      </c>
      <c r="EE32" s="36">
        <f t="shared" si="61"/>
        <v>0.71802567950641982</v>
      </c>
      <c r="EF32" s="192">
        <f t="shared" si="62"/>
        <v>-0.9000000000000008</v>
      </c>
      <c r="EG32" s="36">
        <f t="shared" si="63"/>
        <v>5.8533916849015315E-2</v>
      </c>
      <c r="EH32" s="36">
        <f t="shared" si="64"/>
        <v>5.9456398640996604E-2</v>
      </c>
      <c r="EI32" s="192">
        <f t="shared" si="65"/>
        <v>0</v>
      </c>
      <c r="EJ32" s="36">
        <f t="shared" si="66"/>
        <v>0.19310722100656455</v>
      </c>
      <c r="EK32" s="36">
        <f t="shared" si="67"/>
        <v>0.17723669309173273</v>
      </c>
      <c r="EL32" s="192">
        <f t="shared" si="68"/>
        <v>1.6000000000000014</v>
      </c>
      <c r="EM32" s="36">
        <f t="shared" si="69"/>
        <v>7.932166301969365E-2</v>
      </c>
      <c r="EN32" s="36">
        <f t="shared" si="70"/>
        <v>9.1732729331823332E-2</v>
      </c>
      <c r="EO32" s="192">
        <f t="shared" si="71"/>
        <v>-1.2999999999999998</v>
      </c>
      <c r="EP32" s="36">
        <f t="shared" si="72"/>
        <v>0.66903719912472648</v>
      </c>
      <c r="EQ32" s="36">
        <f t="shared" si="73"/>
        <v>0.67157417893544735</v>
      </c>
      <c r="ER32" s="192">
        <f t="shared" si="74"/>
        <v>-0.30000000000000027</v>
      </c>
      <c r="ES32" s="36">
        <f t="shared" si="75"/>
        <v>6.5146579804560262E-2</v>
      </c>
      <c r="ET32" s="36">
        <f t="shared" si="76"/>
        <v>4.8013245033112585E-2</v>
      </c>
      <c r="EU32" s="192">
        <f t="shared" si="77"/>
        <v>1.7000000000000002</v>
      </c>
      <c r="EV32" s="36">
        <f t="shared" si="78"/>
        <v>0.1758957654723127</v>
      </c>
      <c r="EW32" s="36">
        <f t="shared" si="79"/>
        <v>0.19701986754966888</v>
      </c>
      <c r="EX32" s="192">
        <f t="shared" si="80"/>
        <v>-2.1000000000000019</v>
      </c>
      <c r="EY32" s="36">
        <f t="shared" si="81"/>
        <v>8.4690553745928335E-2</v>
      </c>
      <c r="EZ32" s="36">
        <f t="shared" si="82"/>
        <v>8.1125827814569534E-2</v>
      </c>
      <c r="FA32" s="192">
        <f t="shared" si="83"/>
        <v>0.40000000000000036</v>
      </c>
      <c r="FB32" s="36">
        <f t="shared" si="84"/>
        <v>0.67426710097719866</v>
      </c>
      <c r="FC32" s="36">
        <f t="shared" si="85"/>
        <v>0.67384105960264906</v>
      </c>
      <c r="FD32" s="192">
        <f t="shared" si="86"/>
        <v>0</v>
      </c>
      <c r="FF32" s="36">
        <f t="shared" si="87"/>
        <v>5.246330782200663E-2</v>
      </c>
      <c r="FG32" s="36">
        <f t="shared" si="9"/>
        <v>4.8041085134680403E-2</v>
      </c>
      <c r="FH32" s="192">
        <f t="shared" si="88"/>
        <v>0.39999999999999969</v>
      </c>
      <c r="FI32" s="36">
        <f t="shared" si="10"/>
        <v>0.16981717092085957</v>
      </c>
      <c r="FJ32" s="36">
        <f t="shared" si="11"/>
        <v>0.16533561940166969</v>
      </c>
      <c r="FK32" s="192">
        <f t="shared" si="89"/>
        <v>0.50000000000000044</v>
      </c>
      <c r="FL32" s="36">
        <f t="shared" si="12"/>
        <v>7.0421823311744888E-2</v>
      </c>
      <c r="FM32" s="36">
        <f t="shared" si="13"/>
        <v>7.246863332638967E-2</v>
      </c>
      <c r="FN32" s="192">
        <f t="shared" si="90"/>
        <v>-0.19999999999999879</v>
      </c>
      <c r="FO32" s="36">
        <f t="shared" si="14"/>
        <v>0.70729769794538888</v>
      </c>
      <c r="FP32" s="36">
        <f t="shared" si="91"/>
        <v>0.7141546621372602</v>
      </c>
      <c r="FQ32" s="192">
        <f t="shared" si="92"/>
        <v>-0.70000000000000062</v>
      </c>
      <c r="FR32" s="36">
        <f t="shared" si="93"/>
        <v>4.9503759206355462E-2</v>
      </c>
      <c r="FS32" s="36">
        <f t="shared" si="94"/>
        <v>4.4200488210520666E-2</v>
      </c>
      <c r="FT32" s="192">
        <f t="shared" si="95"/>
        <v>0.60000000000000053</v>
      </c>
      <c r="FU32" s="36">
        <f t="shared" si="96"/>
        <v>0.16607589114113555</v>
      </c>
      <c r="FV32" s="36">
        <f t="shared" si="97"/>
        <v>0.15825934172053971</v>
      </c>
      <c r="FW32" s="192">
        <f t="shared" si="98"/>
        <v>0.80000000000000071</v>
      </c>
      <c r="FX32" s="36">
        <f t="shared" si="99"/>
        <v>7.0594924618888555E-2</v>
      </c>
      <c r="FY32" s="36">
        <f t="shared" si="100"/>
        <v>7.1056537639600487E-2</v>
      </c>
      <c r="FZ32" s="192">
        <f t="shared" si="101"/>
        <v>0</v>
      </c>
      <c r="GA32" s="36">
        <f t="shared" si="102"/>
        <v>0.71382542503362045</v>
      </c>
      <c r="GB32" s="36">
        <f t="shared" si="103"/>
        <v>0.72648363242933911</v>
      </c>
      <c r="GC32" s="192">
        <f t="shared" si="104"/>
        <v>-1.2000000000000011</v>
      </c>
      <c r="GD32" s="36">
        <f t="shared" si="105"/>
        <v>7.1407282300928909E-2</v>
      </c>
      <c r="GE32" s="36">
        <f t="shared" si="106"/>
        <v>6.5170575468318684E-2</v>
      </c>
      <c r="GF32" s="192">
        <f t="shared" si="107"/>
        <v>0.5999999999999992</v>
      </c>
      <c r="GG32" s="36">
        <f t="shared" si="108"/>
        <v>0.21158909145099597</v>
      </c>
      <c r="GH32" s="36">
        <f t="shared" si="109"/>
        <v>0.20222517226120487</v>
      </c>
      <c r="GI32" s="192">
        <f t="shared" si="110"/>
        <v>0.99999999999999811</v>
      </c>
      <c r="GJ32" s="36">
        <f t="shared" si="111"/>
        <v>7.841968440050999E-2</v>
      </c>
      <c r="GK32" s="36">
        <f t="shared" si="112"/>
        <v>8.0034557599511141E-2</v>
      </c>
      <c r="GL32" s="192">
        <f t="shared" si="113"/>
        <v>-0.20000000000000018</v>
      </c>
      <c r="GM32" s="36">
        <f t="shared" si="114"/>
        <v>0.63858394184756506</v>
      </c>
      <c r="GN32" s="36">
        <f t="shared" si="115"/>
        <v>0.65256969467096526</v>
      </c>
      <c r="GO32" s="192">
        <f t="shared" si="116"/>
        <v>-1.4000000000000012</v>
      </c>
      <c r="GP32" s="36">
        <f t="shared" si="117"/>
        <v>5.8989431490645373E-2</v>
      </c>
      <c r="GQ32" s="36">
        <f t="shared" si="118"/>
        <v>5.1786853860880666E-2</v>
      </c>
      <c r="GR32" s="192">
        <f t="shared" si="119"/>
        <v>0.7</v>
      </c>
      <c r="GS32" s="36">
        <f t="shared" si="120"/>
        <v>0.18026385115241175</v>
      </c>
      <c r="GT32" s="36">
        <f t="shared" si="121"/>
        <v>0.17318655605190386</v>
      </c>
      <c r="GU32" s="192">
        <f t="shared" si="122"/>
        <v>0.70000000000000062</v>
      </c>
      <c r="GV32" s="36">
        <f t="shared" si="123"/>
        <v>7.9888839530150732E-2</v>
      </c>
      <c r="GW32" s="36">
        <f t="shared" si="124"/>
        <v>7.9982982344182094E-2</v>
      </c>
      <c r="GX32" s="192">
        <f t="shared" si="125"/>
        <v>0</v>
      </c>
      <c r="GY32" s="36">
        <f t="shared" si="126"/>
        <v>0.68085787782679219</v>
      </c>
      <c r="GZ32" s="36">
        <f t="shared" si="127"/>
        <v>0.69504360774303342</v>
      </c>
      <c r="HA32" s="192">
        <f t="shared" si="128"/>
        <v>-1.3999999999999901</v>
      </c>
      <c r="HB32" s="140">
        <v>0</v>
      </c>
    </row>
    <row r="33" spans="2:210" s="12" customFormat="1" ht="14.25" customHeight="1">
      <c r="B33" s="264"/>
      <c r="C33" s="273"/>
      <c r="D33" s="207" t="s">
        <v>277</v>
      </c>
      <c r="E33" s="166">
        <v>0</v>
      </c>
      <c r="F33" s="214">
        <v>0</v>
      </c>
      <c r="G33" s="83" t="str">
        <f t="shared" si="129"/>
        <v>-</v>
      </c>
      <c r="H33" s="230">
        <v>0</v>
      </c>
      <c r="I33" s="83" t="str">
        <f>IFERROR(H33/E33,"-")</f>
        <v>-</v>
      </c>
      <c r="J33" s="230">
        <v>0</v>
      </c>
      <c r="K33" s="83" t="str">
        <f>IFERROR(J33/E33,"-")</f>
        <v>-</v>
      </c>
      <c r="L33" s="166">
        <v>2</v>
      </c>
      <c r="M33" s="214">
        <v>0</v>
      </c>
      <c r="N33" s="83">
        <f>IFERROR(M33/L33,"-")</f>
        <v>0</v>
      </c>
      <c r="O33" s="230">
        <v>0</v>
      </c>
      <c r="P33" s="83">
        <f>IFERROR(O33/L33,"-")</f>
        <v>0</v>
      </c>
      <c r="Q33" s="230">
        <v>0</v>
      </c>
      <c r="R33" s="83">
        <f>IFERROR(Q33/L33,"-")</f>
        <v>0</v>
      </c>
      <c r="S33" s="166">
        <v>610</v>
      </c>
      <c r="T33" s="214">
        <v>42</v>
      </c>
      <c r="U33" s="83">
        <f>IFERROR(T33/S33,"-")</f>
        <v>6.8852459016393447E-2</v>
      </c>
      <c r="V33" s="230">
        <v>78</v>
      </c>
      <c r="W33" s="83">
        <f>IFERROR(V33/S33,"-")</f>
        <v>0.12786885245901639</v>
      </c>
      <c r="X33" s="230">
        <v>93</v>
      </c>
      <c r="Y33" s="83">
        <f>IFERROR(X33/S33,"-")</f>
        <v>0.15245901639344261</v>
      </c>
      <c r="Z33" s="166">
        <v>491</v>
      </c>
      <c r="AA33" s="214">
        <v>35</v>
      </c>
      <c r="AB33" s="83">
        <f>IFERROR(AA33/Z33,"-")</f>
        <v>7.128309572301425E-2</v>
      </c>
      <c r="AC33" s="230">
        <v>59</v>
      </c>
      <c r="AD33" s="83">
        <f>IFERROR(AC33/Z33,"-")</f>
        <v>0.12016293279022404</v>
      </c>
      <c r="AE33" s="230">
        <v>91</v>
      </c>
      <c r="AF33" s="83">
        <f>IFERROR(AE33/Z33,"-")</f>
        <v>0.18533604887983707</v>
      </c>
      <c r="AG33" s="166">
        <v>281</v>
      </c>
      <c r="AH33" s="214">
        <v>10</v>
      </c>
      <c r="AI33" s="83">
        <f>IFERROR(AH33/AG33,"-")</f>
        <v>3.5587188612099648E-2</v>
      </c>
      <c r="AJ33" s="230">
        <v>25</v>
      </c>
      <c r="AK33" s="83">
        <f>IFERROR(AJ33/AG33,"-")</f>
        <v>8.8967971530249115E-2</v>
      </c>
      <c r="AL33" s="230">
        <v>51</v>
      </c>
      <c r="AM33" s="83">
        <f>IFERROR(AL33/AG33,"-")</f>
        <v>0.18149466192170818</v>
      </c>
      <c r="AN33" s="166">
        <v>104</v>
      </c>
      <c r="AO33" s="214">
        <v>2</v>
      </c>
      <c r="AP33" s="83">
        <f>IFERROR(AO33/AN33,"-")</f>
        <v>1.9230769230769232E-2</v>
      </c>
      <c r="AQ33" s="230">
        <v>1</v>
      </c>
      <c r="AR33" s="83">
        <f>IFERROR(AQ33/AN33,"-")</f>
        <v>9.6153846153846159E-3</v>
      </c>
      <c r="AS33" s="230">
        <v>11</v>
      </c>
      <c r="AT33" s="83">
        <f>IFERROR(AS33/AN33,"-")</f>
        <v>0.10576923076923077</v>
      </c>
      <c r="AU33" s="166">
        <v>31</v>
      </c>
      <c r="AV33" s="214">
        <v>1</v>
      </c>
      <c r="AW33" s="83">
        <f>IFERROR(AV33/AU33,"-")</f>
        <v>3.2258064516129031E-2</v>
      </c>
      <c r="AX33" s="230">
        <v>4</v>
      </c>
      <c r="AY33" s="83">
        <f>IFERROR(AX33/AU33,"-")</f>
        <v>0.12903225806451613</v>
      </c>
      <c r="AZ33" s="230">
        <v>0</v>
      </c>
      <c r="BA33" s="83">
        <f>IFERROR(AZ33/AU33,"-")</f>
        <v>0</v>
      </c>
      <c r="BB33" s="166">
        <f t="shared" si="15"/>
        <v>1519</v>
      </c>
      <c r="BC33" s="167">
        <f t="shared" si="16"/>
        <v>90</v>
      </c>
      <c r="BD33" s="83">
        <f>IFERROR(BC33/BB33,"-")</f>
        <v>5.9249506254114549E-2</v>
      </c>
      <c r="BE33" s="167">
        <f t="shared" si="17"/>
        <v>167</v>
      </c>
      <c r="BF33" s="83">
        <f>IFERROR(BE33/BB33,"-")</f>
        <v>0.10994075049374588</v>
      </c>
      <c r="BG33" s="167">
        <f t="shared" si="18"/>
        <v>246</v>
      </c>
      <c r="BH33" s="83">
        <f>IFERROR(BG33/BB33,"-")</f>
        <v>0.16194865042791309</v>
      </c>
      <c r="BJ33" s="264"/>
      <c r="BK33" s="273"/>
      <c r="BL33" s="208" t="s">
        <v>276</v>
      </c>
      <c r="BM33" s="38">
        <v>1541</v>
      </c>
      <c r="BN33" s="38">
        <v>90</v>
      </c>
      <c r="BO33" s="84">
        <v>5.8403634003893576E-2</v>
      </c>
      <c r="BP33" s="38">
        <v>148</v>
      </c>
      <c r="BQ33" s="84">
        <v>9.604153147306943E-2</v>
      </c>
      <c r="BR33" s="38">
        <v>268</v>
      </c>
      <c r="BS33" s="84">
        <v>0.17391304347826086</v>
      </c>
      <c r="BU33" s="218"/>
      <c r="BV33" s="208" t="s">
        <v>273</v>
      </c>
      <c r="BW33" s="36">
        <f t="shared" si="19"/>
        <v>0.66886109282422646</v>
      </c>
      <c r="BX33" s="36">
        <f t="shared" si="157"/>
        <v>0.67164179104477617</v>
      </c>
      <c r="BY33" s="137">
        <v>27</v>
      </c>
      <c r="BZ33" s="141" t="s">
        <v>31</v>
      </c>
      <c r="CA33" s="36">
        <f t="shared" si="153"/>
        <v>3.6260253542132734E-2</v>
      </c>
      <c r="CB33" s="36">
        <f t="shared" si="20"/>
        <v>3.3464078248349141E-2</v>
      </c>
      <c r="CC33" s="36">
        <f t="shared" si="21"/>
        <v>0.15426920208799402</v>
      </c>
      <c r="CD33" s="36">
        <f t="shared" si="22"/>
        <v>0.15341840027803982</v>
      </c>
      <c r="CE33" s="36">
        <f t="shared" si="23"/>
        <v>4.7306114839671884E-2</v>
      </c>
      <c r="CF33" s="36">
        <f t="shared" si="24"/>
        <v>5.1437366565711733E-2</v>
      </c>
      <c r="CG33" s="36">
        <f t="shared" si="154"/>
        <v>0.76216442953020136</v>
      </c>
      <c r="CH33" s="36">
        <f t="shared" si="25"/>
        <v>0.76168015490789931</v>
      </c>
      <c r="CI33" s="36">
        <f t="shared" si="155"/>
        <v>3.4533857354551896E-2</v>
      </c>
      <c r="CJ33" s="36">
        <f t="shared" si="26"/>
        <v>3.0098321182529596E-2</v>
      </c>
      <c r="CK33" s="36">
        <f t="shared" si="27"/>
        <v>0.15933251723471425</v>
      </c>
      <c r="CL33" s="36">
        <f t="shared" si="28"/>
        <v>0.15196307939268278</v>
      </c>
      <c r="CM33" s="36">
        <f t="shared" si="29"/>
        <v>4.6324334772244055E-2</v>
      </c>
      <c r="CN33" s="36">
        <f t="shared" si="30"/>
        <v>4.8826165473881349E-2</v>
      </c>
      <c r="CO33" s="36">
        <f t="shared" si="31"/>
        <v>0.75980929063848979</v>
      </c>
      <c r="CP33" s="36">
        <f t="shared" si="32"/>
        <v>0.76911243395090634</v>
      </c>
      <c r="CQ33" s="36">
        <f t="shared" si="33"/>
        <v>5.5406613047363718E-2</v>
      </c>
      <c r="CR33" s="36">
        <f t="shared" si="34"/>
        <v>4.7677637649953863E-2</v>
      </c>
      <c r="CS33" s="36">
        <f t="shared" si="35"/>
        <v>0.17932677986297288</v>
      </c>
      <c r="CT33" s="36">
        <f t="shared" si="36"/>
        <v>0.18117502306982466</v>
      </c>
      <c r="CU33" s="36">
        <f t="shared" si="37"/>
        <v>6.2555853440571935E-2</v>
      </c>
      <c r="CV33" s="36">
        <f t="shared" si="38"/>
        <v>6.3980313749615506E-2</v>
      </c>
      <c r="CW33" s="36">
        <f t="shared" si="39"/>
        <v>0.70271075364909141</v>
      </c>
      <c r="CX33" s="36">
        <f t="shared" si="40"/>
        <v>0.70716702553060595</v>
      </c>
      <c r="CY33" s="36">
        <f t="shared" si="41"/>
        <v>3.8329911019849415E-2</v>
      </c>
      <c r="CZ33" s="36">
        <f t="shared" si="42"/>
        <v>4.6799724707501718E-2</v>
      </c>
      <c r="DA33" s="36">
        <f t="shared" si="43"/>
        <v>0.15742642026009582</v>
      </c>
      <c r="DB33" s="36">
        <f t="shared" si="44"/>
        <v>0.15278733654507914</v>
      </c>
      <c r="DC33" s="36">
        <f t="shared" si="45"/>
        <v>5.7494866529774126E-2</v>
      </c>
      <c r="DD33" s="36">
        <f t="shared" si="46"/>
        <v>6.3317274604267032E-2</v>
      </c>
      <c r="DE33" s="36">
        <f t="shared" si="47"/>
        <v>0.74674880219028061</v>
      </c>
      <c r="DF33" s="36">
        <f t="shared" si="48"/>
        <v>0.73709566414315209</v>
      </c>
      <c r="DH33" s="141" t="s">
        <v>25</v>
      </c>
      <c r="DI33" s="36">
        <f t="shared" si="0"/>
        <v>0.11136493432324386</v>
      </c>
      <c r="DJ33" s="36">
        <f t="shared" si="1"/>
        <v>9.9062783432429705E-2</v>
      </c>
      <c r="DK33" s="192">
        <f t="shared" si="156"/>
        <v>1.1999999999999997</v>
      </c>
      <c r="DL33" s="36">
        <f t="shared" si="2"/>
        <v>0.27298686464877214</v>
      </c>
      <c r="DM33" s="36">
        <f t="shared" si="3"/>
        <v>0.27652927542073968</v>
      </c>
      <c r="DN33" s="192">
        <f t="shared" si="49"/>
        <v>-0.40000000000000036</v>
      </c>
      <c r="DO33" s="36">
        <f t="shared" si="4"/>
        <v>6.5296021321149825E-2</v>
      </c>
      <c r="DP33" s="36">
        <f t="shared" si="5"/>
        <v>6.7923007155094223E-2</v>
      </c>
      <c r="DQ33" s="192">
        <f t="shared" si="50"/>
        <v>-0.30000000000000027</v>
      </c>
      <c r="DR33" s="36">
        <f t="shared" si="6"/>
        <v>0.55035217970683414</v>
      </c>
      <c r="DS33" s="36">
        <f t="shared" si="7"/>
        <v>0.55648493399173637</v>
      </c>
      <c r="DT33" s="192">
        <f t="shared" si="51"/>
        <v>-0.60000000000000053</v>
      </c>
      <c r="DU33" s="36">
        <f t="shared" si="8"/>
        <v>0.10711343037627026</v>
      </c>
      <c r="DV33" s="36">
        <f t="shared" si="52"/>
        <v>9.2956534213168837E-2</v>
      </c>
      <c r="DW33" s="192">
        <f t="shared" si="53"/>
        <v>1.4</v>
      </c>
      <c r="DX33" s="36">
        <f t="shared" si="54"/>
        <v>0.28000549299642957</v>
      </c>
      <c r="DY33" s="36">
        <f t="shared" si="55"/>
        <v>0.27743508822263663</v>
      </c>
      <c r="DZ33" s="192">
        <f t="shared" si="56"/>
        <v>0.30000000000000027</v>
      </c>
      <c r="EA33" s="36">
        <f t="shared" si="57"/>
        <v>6.4680032957978584E-2</v>
      </c>
      <c r="EB33" s="36">
        <f t="shared" si="58"/>
        <v>6.8569789126380717E-2</v>
      </c>
      <c r="EC33" s="192">
        <f t="shared" si="59"/>
        <v>-0.40000000000000036</v>
      </c>
      <c r="ED33" s="36">
        <f t="shared" si="60"/>
        <v>0.54820104366932165</v>
      </c>
      <c r="EE33" s="36">
        <f t="shared" si="61"/>
        <v>0.56103858843781385</v>
      </c>
      <c r="EF33" s="192">
        <f t="shared" si="62"/>
        <v>-1.3000000000000012</v>
      </c>
      <c r="EG33" s="36">
        <f t="shared" si="63"/>
        <v>0.140715667311412</v>
      </c>
      <c r="EH33" s="36">
        <f t="shared" si="64"/>
        <v>0.12555610479485912</v>
      </c>
      <c r="EI33" s="192">
        <f t="shared" si="65"/>
        <v>1.4999999999999987</v>
      </c>
      <c r="EJ33" s="36">
        <f t="shared" si="66"/>
        <v>0.30174081237911027</v>
      </c>
      <c r="EK33" s="36">
        <f t="shared" si="67"/>
        <v>0.29065743944636679</v>
      </c>
      <c r="EL33" s="192">
        <f t="shared" si="68"/>
        <v>1.100000000000001</v>
      </c>
      <c r="EM33" s="36">
        <f t="shared" si="69"/>
        <v>7.2050290135396516E-2</v>
      </c>
      <c r="EN33" s="36">
        <f t="shared" si="70"/>
        <v>7.3158675234799797E-2</v>
      </c>
      <c r="EO33" s="192">
        <f t="shared" si="71"/>
        <v>-0.10000000000000009</v>
      </c>
      <c r="EP33" s="36">
        <f t="shared" si="72"/>
        <v>0.48549323017408125</v>
      </c>
      <c r="EQ33" s="36">
        <f t="shared" si="73"/>
        <v>0.51062778052397428</v>
      </c>
      <c r="ER33" s="192">
        <f t="shared" si="74"/>
        <v>-2.6000000000000023</v>
      </c>
      <c r="ES33" s="36">
        <f t="shared" si="75"/>
        <v>0.13079019073569481</v>
      </c>
      <c r="ET33" s="36">
        <f t="shared" si="76"/>
        <v>0.11019283746556474</v>
      </c>
      <c r="EU33" s="192">
        <f t="shared" si="77"/>
        <v>2.1000000000000005</v>
      </c>
      <c r="EV33" s="36">
        <f t="shared" si="78"/>
        <v>0.2670299727520436</v>
      </c>
      <c r="EW33" s="36">
        <f t="shared" si="79"/>
        <v>0.2975206611570248</v>
      </c>
      <c r="EX33" s="192">
        <f t="shared" si="80"/>
        <v>-3.099999999999997</v>
      </c>
      <c r="EY33" s="36">
        <f t="shared" si="81"/>
        <v>8.3106267029972758E-2</v>
      </c>
      <c r="EZ33" s="36">
        <f t="shared" si="82"/>
        <v>6.4738292011019286E-2</v>
      </c>
      <c r="FA33" s="192">
        <f t="shared" si="83"/>
        <v>1.8000000000000003</v>
      </c>
      <c r="FB33" s="36">
        <f t="shared" si="84"/>
        <v>0.51907356948228878</v>
      </c>
      <c r="FC33" s="36">
        <f t="shared" si="85"/>
        <v>0.52754820936639113</v>
      </c>
      <c r="FD33" s="192">
        <f t="shared" si="86"/>
        <v>-0.9000000000000008</v>
      </c>
      <c r="FF33" s="36">
        <f t="shared" si="87"/>
        <v>5.246330782200663E-2</v>
      </c>
      <c r="FG33" s="36">
        <f t="shared" si="9"/>
        <v>4.8041085134680403E-2</v>
      </c>
      <c r="FH33" s="192">
        <f t="shared" si="88"/>
        <v>0.39999999999999969</v>
      </c>
      <c r="FI33" s="36">
        <f t="shared" si="10"/>
        <v>0.16981717092085957</v>
      </c>
      <c r="FJ33" s="36">
        <f t="shared" si="11"/>
        <v>0.16533561940166969</v>
      </c>
      <c r="FK33" s="192">
        <f t="shared" si="89"/>
        <v>0.50000000000000044</v>
      </c>
      <c r="FL33" s="36">
        <f t="shared" si="12"/>
        <v>7.0421823311744888E-2</v>
      </c>
      <c r="FM33" s="36">
        <f t="shared" si="13"/>
        <v>7.246863332638967E-2</v>
      </c>
      <c r="FN33" s="192">
        <f t="shared" si="90"/>
        <v>-0.19999999999999879</v>
      </c>
      <c r="FO33" s="36">
        <f t="shared" si="14"/>
        <v>0.70729769794538888</v>
      </c>
      <c r="FP33" s="36">
        <f t="shared" si="91"/>
        <v>0.7141546621372602</v>
      </c>
      <c r="FQ33" s="192">
        <f t="shared" si="92"/>
        <v>-0.70000000000000062</v>
      </c>
      <c r="FR33" s="36">
        <f t="shared" si="93"/>
        <v>4.9503759206355462E-2</v>
      </c>
      <c r="FS33" s="36">
        <f t="shared" si="94"/>
        <v>4.4200488210520666E-2</v>
      </c>
      <c r="FT33" s="192">
        <f t="shared" si="95"/>
        <v>0.60000000000000053</v>
      </c>
      <c r="FU33" s="36">
        <f t="shared" si="96"/>
        <v>0.16607589114113555</v>
      </c>
      <c r="FV33" s="36">
        <f t="shared" si="97"/>
        <v>0.15825934172053971</v>
      </c>
      <c r="FW33" s="192">
        <f t="shared" si="98"/>
        <v>0.80000000000000071</v>
      </c>
      <c r="FX33" s="36">
        <f t="shared" si="99"/>
        <v>7.0594924618888555E-2</v>
      </c>
      <c r="FY33" s="36">
        <f t="shared" si="100"/>
        <v>7.1056537639600487E-2</v>
      </c>
      <c r="FZ33" s="192">
        <f t="shared" si="101"/>
        <v>0</v>
      </c>
      <c r="GA33" s="36">
        <f t="shared" si="102"/>
        <v>0.71382542503362045</v>
      </c>
      <c r="GB33" s="36">
        <f t="shared" si="103"/>
        <v>0.72648363242933911</v>
      </c>
      <c r="GC33" s="192">
        <f t="shared" si="104"/>
        <v>-1.2000000000000011</v>
      </c>
      <c r="GD33" s="36">
        <f t="shared" si="105"/>
        <v>7.1407282300928909E-2</v>
      </c>
      <c r="GE33" s="36">
        <f t="shared" si="106"/>
        <v>6.5170575468318684E-2</v>
      </c>
      <c r="GF33" s="192">
        <f t="shared" si="107"/>
        <v>0.5999999999999992</v>
      </c>
      <c r="GG33" s="36">
        <f t="shared" si="108"/>
        <v>0.21158909145099597</v>
      </c>
      <c r="GH33" s="36">
        <f t="shared" si="109"/>
        <v>0.20222517226120487</v>
      </c>
      <c r="GI33" s="192">
        <f t="shared" si="110"/>
        <v>0.99999999999999811</v>
      </c>
      <c r="GJ33" s="36">
        <f t="shared" si="111"/>
        <v>7.841968440050999E-2</v>
      </c>
      <c r="GK33" s="36">
        <f t="shared" si="112"/>
        <v>8.0034557599511141E-2</v>
      </c>
      <c r="GL33" s="192">
        <f t="shared" si="113"/>
        <v>-0.20000000000000018</v>
      </c>
      <c r="GM33" s="36">
        <f t="shared" si="114"/>
        <v>0.63858394184756506</v>
      </c>
      <c r="GN33" s="36">
        <f t="shared" si="115"/>
        <v>0.65256969467096526</v>
      </c>
      <c r="GO33" s="192">
        <f t="shared" si="116"/>
        <v>-1.4000000000000012</v>
      </c>
      <c r="GP33" s="36">
        <f t="shared" si="117"/>
        <v>5.8989431490645373E-2</v>
      </c>
      <c r="GQ33" s="36">
        <f t="shared" si="118"/>
        <v>5.1786853860880666E-2</v>
      </c>
      <c r="GR33" s="192">
        <f t="shared" si="119"/>
        <v>0.7</v>
      </c>
      <c r="GS33" s="36">
        <f t="shared" si="120"/>
        <v>0.18026385115241175</v>
      </c>
      <c r="GT33" s="36">
        <f t="shared" si="121"/>
        <v>0.17318655605190386</v>
      </c>
      <c r="GU33" s="192">
        <f t="shared" si="122"/>
        <v>0.70000000000000062</v>
      </c>
      <c r="GV33" s="36">
        <f t="shared" si="123"/>
        <v>7.9888839530150732E-2</v>
      </c>
      <c r="GW33" s="36">
        <f t="shared" si="124"/>
        <v>7.9982982344182094E-2</v>
      </c>
      <c r="GX33" s="192">
        <f t="shared" si="125"/>
        <v>0</v>
      </c>
      <c r="GY33" s="36">
        <f t="shared" si="126"/>
        <v>0.68085787782679219</v>
      </c>
      <c r="GZ33" s="36">
        <f t="shared" si="127"/>
        <v>0.69504360774303342</v>
      </c>
      <c r="HA33" s="192">
        <f t="shared" si="128"/>
        <v>-1.3999999999999901</v>
      </c>
      <c r="HB33" s="140">
        <v>0</v>
      </c>
    </row>
    <row r="34" spans="2:210" s="12" customFormat="1" ht="14.25" customHeight="1">
      <c r="B34" s="264"/>
      <c r="C34" s="273"/>
      <c r="D34" s="165" t="s">
        <v>156</v>
      </c>
      <c r="E34" s="160">
        <v>0</v>
      </c>
      <c r="F34" s="161">
        <v>0</v>
      </c>
      <c r="G34" s="61" t="str">
        <f t="shared" si="129"/>
        <v>-</v>
      </c>
      <c r="H34" s="62">
        <v>0</v>
      </c>
      <c r="I34" s="61" t="str">
        <f t="shared" si="130"/>
        <v>-</v>
      </c>
      <c r="J34" s="62">
        <v>0</v>
      </c>
      <c r="K34" s="61" t="str">
        <f t="shared" si="131"/>
        <v>-</v>
      </c>
      <c r="L34" s="160">
        <v>1</v>
      </c>
      <c r="M34" s="161">
        <v>0</v>
      </c>
      <c r="N34" s="61">
        <f t="shared" si="132"/>
        <v>0</v>
      </c>
      <c r="O34" s="62">
        <v>0</v>
      </c>
      <c r="P34" s="61">
        <f t="shared" si="133"/>
        <v>0</v>
      </c>
      <c r="Q34" s="62">
        <v>0</v>
      </c>
      <c r="R34" s="61">
        <f t="shared" si="134"/>
        <v>0</v>
      </c>
      <c r="S34" s="160">
        <v>339</v>
      </c>
      <c r="T34" s="161">
        <v>26</v>
      </c>
      <c r="U34" s="61">
        <f t="shared" si="135"/>
        <v>7.6696165191740412E-2</v>
      </c>
      <c r="V34" s="62">
        <v>34</v>
      </c>
      <c r="W34" s="61">
        <f t="shared" si="136"/>
        <v>0.10029498525073746</v>
      </c>
      <c r="X34" s="62">
        <v>49</v>
      </c>
      <c r="Y34" s="61">
        <f t="shared" si="137"/>
        <v>0.14454277286135694</v>
      </c>
      <c r="Z34" s="160">
        <v>199</v>
      </c>
      <c r="AA34" s="161">
        <v>7</v>
      </c>
      <c r="AB34" s="61">
        <f t="shared" si="138"/>
        <v>3.5175879396984924E-2</v>
      </c>
      <c r="AC34" s="62">
        <v>21</v>
      </c>
      <c r="AD34" s="61">
        <f t="shared" si="139"/>
        <v>0.10552763819095477</v>
      </c>
      <c r="AE34" s="62">
        <v>41</v>
      </c>
      <c r="AF34" s="61">
        <f t="shared" si="140"/>
        <v>0.20603015075376885</v>
      </c>
      <c r="AG34" s="160">
        <v>83</v>
      </c>
      <c r="AH34" s="161">
        <v>1</v>
      </c>
      <c r="AI34" s="61">
        <f t="shared" si="141"/>
        <v>1.2048192771084338E-2</v>
      </c>
      <c r="AJ34" s="62">
        <v>7</v>
      </c>
      <c r="AK34" s="61">
        <f t="shared" si="142"/>
        <v>8.4337349397590355E-2</v>
      </c>
      <c r="AL34" s="62">
        <v>12</v>
      </c>
      <c r="AM34" s="61">
        <f t="shared" si="143"/>
        <v>0.14457831325301204</v>
      </c>
      <c r="AN34" s="160">
        <v>32</v>
      </c>
      <c r="AO34" s="161">
        <v>1</v>
      </c>
      <c r="AP34" s="61">
        <f t="shared" si="144"/>
        <v>3.125E-2</v>
      </c>
      <c r="AQ34" s="62">
        <v>1</v>
      </c>
      <c r="AR34" s="61">
        <f t="shared" si="145"/>
        <v>3.125E-2</v>
      </c>
      <c r="AS34" s="62">
        <v>1</v>
      </c>
      <c r="AT34" s="61">
        <f t="shared" si="146"/>
        <v>3.125E-2</v>
      </c>
      <c r="AU34" s="160">
        <v>6</v>
      </c>
      <c r="AV34" s="161">
        <v>0</v>
      </c>
      <c r="AW34" s="61">
        <f t="shared" si="147"/>
        <v>0</v>
      </c>
      <c r="AX34" s="62">
        <v>0</v>
      </c>
      <c r="AY34" s="61">
        <f t="shared" si="148"/>
        <v>0</v>
      </c>
      <c r="AZ34" s="62">
        <v>0</v>
      </c>
      <c r="BA34" s="61">
        <f t="shared" si="149"/>
        <v>0</v>
      </c>
      <c r="BB34" s="160">
        <f t="shared" si="15"/>
        <v>660</v>
      </c>
      <c r="BC34" s="63">
        <f t="shared" si="16"/>
        <v>35</v>
      </c>
      <c r="BD34" s="61">
        <f t="shared" si="150"/>
        <v>5.3030303030303032E-2</v>
      </c>
      <c r="BE34" s="63">
        <f t="shared" si="17"/>
        <v>63</v>
      </c>
      <c r="BF34" s="61">
        <f t="shared" si="151"/>
        <v>9.5454545454545459E-2</v>
      </c>
      <c r="BG34" s="63">
        <f t="shared" si="18"/>
        <v>103</v>
      </c>
      <c r="BH34" s="61">
        <f t="shared" si="152"/>
        <v>0.15606060606060607</v>
      </c>
      <c r="BJ34" s="264"/>
      <c r="BK34" s="273"/>
      <c r="BL34" s="208" t="s">
        <v>156</v>
      </c>
      <c r="BM34" s="38">
        <v>658</v>
      </c>
      <c r="BN34" s="38">
        <v>32</v>
      </c>
      <c r="BO34" s="84">
        <v>4.8632218844984802E-2</v>
      </c>
      <c r="BP34" s="38">
        <v>58</v>
      </c>
      <c r="BQ34" s="84">
        <v>8.8145896656534953E-2</v>
      </c>
      <c r="BR34" s="38">
        <v>97</v>
      </c>
      <c r="BS34" s="84">
        <v>0.14741641337386019</v>
      </c>
      <c r="BU34" s="184"/>
      <c r="BV34" s="5" t="s">
        <v>156</v>
      </c>
      <c r="BW34" s="36">
        <f t="shared" si="19"/>
        <v>0.69545454545454544</v>
      </c>
      <c r="BX34" s="36">
        <f t="shared" si="157"/>
        <v>0.71580547112462001</v>
      </c>
      <c r="BY34" s="137">
        <v>28</v>
      </c>
      <c r="BZ34" s="141" t="s">
        <v>32</v>
      </c>
      <c r="CA34" s="36">
        <f t="shared" si="153"/>
        <v>2.6106387617178983E-2</v>
      </c>
      <c r="CB34" s="36">
        <f t="shared" si="20"/>
        <v>2.2383262228975513E-2</v>
      </c>
      <c r="CC34" s="36">
        <f t="shared" si="21"/>
        <v>0.17925659472422062</v>
      </c>
      <c r="CD34" s="36">
        <f t="shared" si="22"/>
        <v>0.16977382970019286</v>
      </c>
      <c r="CE34" s="36">
        <f t="shared" si="23"/>
        <v>3.4608676695007633E-2</v>
      </c>
      <c r="CF34" s="36">
        <f t="shared" si="24"/>
        <v>3.307813687101864E-2</v>
      </c>
      <c r="CG34" s="36">
        <f t="shared" si="154"/>
        <v>0.76002834096359273</v>
      </c>
      <c r="CH34" s="36">
        <f t="shared" si="25"/>
        <v>0.77476477119981302</v>
      </c>
      <c r="CI34" s="36">
        <f t="shared" si="155"/>
        <v>2.5855063898943636E-2</v>
      </c>
      <c r="CJ34" s="36">
        <f t="shared" si="26"/>
        <v>2.131480324797002E-2</v>
      </c>
      <c r="CK34" s="36">
        <f t="shared" si="27"/>
        <v>0.1799512447366477</v>
      </c>
      <c r="CL34" s="36">
        <f t="shared" si="28"/>
        <v>0.16677076826983137</v>
      </c>
      <c r="CM34" s="36">
        <f t="shared" si="29"/>
        <v>3.560611656940238E-2</v>
      </c>
      <c r="CN34" s="36">
        <f t="shared" si="30"/>
        <v>3.3885071830106181E-2</v>
      </c>
      <c r="CO34" s="36">
        <f t="shared" si="31"/>
        <v>0.75858757479500627</v>
      </c>
      <c r="CP34" s="36">
        <f t="shared" si="32"/>
        <v>0.7780293566520925</v>
      </c>
      <c r="CQ34" s="36">
        <f t="shared" si="33"/>
        <v>3.6229453203622947E-2</v>
      </c>
      <c r="CR34" s="36">
        <f t="shared" si="34"/>
        <v>3.0924369747899159E-2</v>
      </c>
      <c r="CS34" s="36">
        <f t="shared" si="35"/>
        <v>0.21066756122106675</v>
      </c>
      <c r="CT34" s="36">
        <f t="shared" si="36"/>
        <v>0.19966386554621848</v>
      </c>
      <c r="CU34" s="36">
        <f t="shared" si="37"/>
        <v>4.0254948004025494E-2</v>
      </c>
      <c r="CV34" s="36">
        <f t="shared" si="38"/>
        <v>3.3613445378151259E-2</v>
      </c>
      <c r="CW34" s="36">
        <f t="shared" si="39"/>
        <v>0.71284803757128479</v>
      </c>
      <c r="CX34" s="36">
        <f t="shared" si="40"/>
        <v>0.7357983193277311</v>
      </c>
      <c r="CY34" s="36">
        <f t="shared" si="41"/>
        <v>1.9644527595884004E-2</v>
      </c>
      <c r="CZ34" s="36">
        <f t="shared" si="42"/>
        <v>1.8518518518518517E-2</v>
      </c>
      <c r="DA34" s="36">
        <f t="shared" si="43"/>
        <v>0.19925163704396631</v>
      </c>
      <c r="DB34" s="36">
        <f t="shared" si="44"/>
        <v>0.16975308641975309</v>
      </c>
      <c r="DC34" s="36">
        <f t="shared" si="45"/>
        <v>2.9934518241347054E-2</v>
      </c>
      <c r="DD34" s="36">
        <f t="shared" si="46"/>
        <v>3.0864197530864196E-2</v>
      </c>
      <c r="DE34" s="36">
        <f t="shared" si="47"/>
        <v>0.75116931711880264</v>
      </c>
      <c r="DF34" s="36">
        <f t="shared" si="48"/>
        <v>0.78086419753086422</v>
      </c>
      <c r="DH34" s="141" t="s">
        <v>20</v>
      </c>
      <c r="DI34" s="36">
        <f t="shared" si="0"/>
        <v>5.1020408163265307E-2</v>
      </c>
      <c r="DJ34" s="36">
        <f t="shared" si="1"/>
        <v>4.5350593909825501E-2</v>
      </c>
      <c r="DK34" s="192">
        <f t="shared" si="156"/>
        <v>0.59999999999999987</v>
      </c>
      <c r="DL34" s="36">
        <f t="shared" si="2"/>
        <v>0.15260039499670836</v>
      </c>
      <c r="DM34" s="36">
        <f t="shared" si="3"/>
        <v>0.14641921578954664</v>
      </c>
      <c r="DN34" s="192">
        <f t="shared" si="49"/>
        <v>0.70000000000000062</v>
      </c>
      <c r="DO34" s="36">
        <f t="shared" si="4"/>
        <v>8.7373271889400916E-2</v>
      </c>
      <c r="DP34" s="36">
        <f t="shared" si="5"/>
        <v>8.9467629488974201E-2</v>
      </c>
      <c r="DQ34" s="192">
        <f t="shared" si="50"/>
        <v>-0.20000000000000018</v>
      </c>
      <c r="DR34" s="36">
        <f t="shared" si="6"/>
        <v>0.70900592495062542</v>
      </c>
      <c r="DS34" s="36">
        <f t="shared" si="7"/>
        <v>0.71876256081165368</v>
      </c>
      <c r="DT34" s="192">
        <f t="shared" si="51"/>
        <v>-1.0000000000000009</v>
      </c>
      <c r="DU34" s="36">
        <f t="shared" si="8"/>
        <v>4.9833771387791333E-2</v>
      </c>
      <c r="DV34" s="36">
        <f t="shared" si="52"/>
        <v>4.4240552325581398E-2</v>
      </c>
      <c r="DW34" s="192">
        <f t="shared" si="53"/>
        <v>0.60000000000000053</v>
      </c>
      <c r="DX34" s="36">
        <f t="shared" si="54"/>
        <v>0.15197298567474893</v>
      </c>
      <c r="DY34" s="36">
        <f t="shared" si="55"/>
        <v>0.14453125</v>
      </c>
      <c r="DZ34" s="192">
        <f t="shared" si="56"/>
        <v>0.70000000000000062</v>
      </c>
      <c r="EA34" s="36">
        <f t="shared" si="57"/>
        <v>8.7465840455344557E-2</v>
      </c>
      <c r="EB34" s="36">
        <f t="shared" si="58"/>
        <v>8.7481831395348833E-2</v>
      </c>
      <c r="EC34" s="192">
        <f t="shared" si="59"/>
        <v>0</v>
      </c>
      <c r="ED34" s="36">
        <f t="shared" si="60"/>
        <v>0.71072740248211519</v>
      </c>
      <c r="EE34" s="36">
        <f t="shared" si="61"/>
        <v>0.72374636627906974</v>
      </c>
      <c r="EF34" s="192">
        <f t="shared" si="62"/>
        <v>-1.3000000000000012</v>
      </c>
      <c r="EG34" s="36">
        <f t="shared" si="63"/>
        <v>6.5879145842798734E-2</v>
      </c>
      <c r="EH34" s="36">
        <f t="shared" si="64"/>
        <v>5.5524553571428568E-2</v>
      </c>
      <c r="EI34" s="192">
        <f t="shared" si="65"/>
        <v>1.0000000000000002</v>
      </c>
      <c r="EJ34" s="36">
        <f t="shared" si="66"/>
        <v>0.17846433439345752</v>
      </c>
      <c r="EK34" s="36">
        <f t="shared" si="67"/>
        <v>0.16480654761904762</v>
      </c>
      <c r="EL34" s="192">
        <f t="shared" si="68"/>
        <v>1.2999999999999985</v>
      </c>
      <c r="EM34" s="36">
        <f t="shared" si="69"/>
        <v>9.6047251249432072E-2</v>
      </c>
      <c r="EN34" s="36">
        <f t="shared" si="70"/>
        <v>0.10230654761904762</v>
      </c>
      <c r="EO34" s="192">
        <f t="shared" si="71"/>
        <v>-0.5999999999999992</v>
      </c>
      <c r="EP34" s="36">
        <f t="shared" si="72"/>
        <v>0.65960926851431168</v>
      </c>
      <c r="EQ34" s="36">
        <f t="shared" si="73"/>
        <v>0.67736235119047616</v>
      </c>
      <c r="ER34" s="192">
        <f t="shared" si="74"/>
        <v>-1.7000000000000015</v>
      </c>
      <c r="ES34" s="36">
        <f t="shared" si="75"/>
        <v>5.2215480786909359E-2</v>
      </c>
      <c r="ET34" s="36">
        <f t="shared" si="76"/>
        <v>4.4060234244283326E-2</v>
      </c>
      <c r="EU34" s="192">
        <f t="shared" si="77"/>
        <v>0.8</v>
      </c>
      <c r="EV34" s="36">
        <f t="shared" si="78"/>
        <v>0.15811730097444382</v>
      </c>
      <c r="EW34" s="36">
        <f t="shared" si="79"/>
        <v>0.14909834541736383</v>
      </c>
      <c r="EX34" s="192">
        <f t="shared" si="80"/>
        <v>0.9000000000000008</v>
      </c>
      <c r="EY34" s="36">
        <f t="shared" si="81"/>
        <v>9.5421952564809703E-2</v>
      </c>
      <c r="EZ34" s="36">
        <f t="shared" si="82"/>
        <v>9.6672243911507721E-2</v>
      </c>
      <c r="FA34" s="192">
        <f t="shared" si="83"/>
        <v>-0.20000000000000018</v>
      </c>
      <c r="FB34" s="36">
        <f t="shared" si="84"/>
        <v>0.69424526567383715</v>
      </c>
      <c r="FC34" s="36">
        <f t="shared" si="85"/>
        <v>0.71016917642684518</v>
      </c>
      <c r="FD34" s="192">
        <f t="shared" si="86"/>
        <v>-1.6000000000000014</v>
      </c>
      <c r="FF34" s="36">
        <f t="shared" si="87"/>
        <v>5.246330782200663E-2</v>
      </c>
      <c r="FG34" s="36">
        <f t="shared" si="9"/>
        <v>4.8041085134680403E-2</v>
      </c>
      <c r="FH34" s="192">
        <f t="shared" si="88"/>
        <v>0.39999999999999969</v>
      </c>
      <c r="FI34" s="36">
        <f t="shared" si="10"/>
        <v>0.16981717092085957</v>
      </c>
      <c r="FJ34" s="36">
        <f t="shared" si="11"/>
        <v>0.16533561940166969</v>
      </c>
      <c r="FK34" s="192">
        <f t="shared" si="89"/>
        <v>0.50000000000000044</v>
      </c>
      <c r="FL34" s="36">
        <f t="shared" si="12"/>
        <v>7.0421823311744888E-2</v>
      </c>
      <c r="FM34" s="36">
        <f t="shared" si="13"/>
        <v>7.246863332638967E-2</v>
      </c>
      <c r="FN34" s="192">
        <f t="shared" si="90"/>
        <v>-0.19999999999999879</v>
      </c>
      <c r="FO34" s="36">
        <f t="shared" si="14"/>
        <v>0.70729769794538888</v>
      </c>
      <c r="FP34" s="36">
        <f t="shared" si="91"/>
        <v>0.7141546621372602</v>
      </c>
      <c r="FQ34" s="192">
        <f t="shared" si="92"/>
        <v>-0.70000000000000062</v>
      </c>
      <c r="FR34" s="36">
        <f t="shared" si="93"/>
        <v>4.9503759206355462E-2</v>
      </c>
      <c r="FS34" s="36">
        <f t="shared" si="94"/>
        <v>4.4200488210520666E-2</v>
      </c>
      <c r="FT34" s="192">
        <f t="shared" si="95"/>
        <v>0.60000000000000053</v>
      </c>
      <c r="FU34" s="36">
        <f t="shared" si="96"/>
        <v>0.16607589114113555</v>
      </c>
      <c r="FV34" s="36">
        <f t="shared" si="97"/>
        <v>0.15825934172053971</v>
      </c>
      <c r="FW34" s="192">
        <f t="shared" si="98"/>
        <v>0.80000000000000071</v>
      </c>
      <c r="FX34" s="36">
        <f t="shared" si="99"/>
        <v>7.0594924618888555E-2</v>
      </c>
      <c r="FY34" s="36">
        <f t="shared" si="100"/>
        <v>7.1056537639600487E-2</v>
      </c>
      <c r="FZ34" s="192">
        <f t="shared" si="101"/>
        <v>0</v>
      </c>
      <c r="GA34" s="36">
        <f t="shared" si="102"/>
        <v>0.71382542503362045</v>
      </c>
      <c r="GB34" s="36">
        <f t="shared" si="103"/>
        <v>0.72648363242933911</v>
      </c>
      <c r="GC34" s="192">
        <f t="shared" si="104"/>
        <v>-1.2000000000000011</v>
      </c>
      <c r="GD34" s="36">
        <f t="shared" si="105"/>
        <v>7.1407282300928909E-2</v>
      </c>
      <c r="GE34" s="36">
        <f t="shared" si="106"/>
        <v>6.5170575468318684E-2</v>
      </c>
      <c r="GF34" s="192">
        <f t="shared" si="107"/>
        <v>0.5999999999999992</v>
      </c>
      <c r="GG34" s="36">
        <f t="shared" si="108"/>
        <v>0.21158909145099597</v>
      </c>
      <c r="GH34" s="36">
        <f t="shared" si="109"/>
        <v>0.20222517226120487</v>
      </c>
      <c r="GI34" s="192">
        <f t="shared" si="110"/>
        <v>0.99999999999999811</v>
      </c>
      <c r="GJ34" s="36">
        <f t="shared" si="111"/>
        <v>7.841968440050999E-2</v>
      </c>
      <c r="GK34" s="36">
        <f t="shared" si="112"/>
        <v>8.0034557599511141E-2</v>
      </c>
      <c r="GL34" s="192">
        <f t="shared" si="113"/>
        <v>-0.20000000000000018</v>
      </c>
      <c r="GM34" s="36">
        <f t="shared" si="114"/>
        <v>0.63858394184756506</v>
      </c>
      <c r="GN34" s="36">
        <f t="shared" si="115"/>
        <v>0.65256969467096526</v>
      </c>
      <c r="GO34" s="192">
        <f t="shared" si="116"/>
        <v>-1.4000000000000012</v>
      </c>
      <c r="GP34" s="36">
        <f t="shared" si="117"/>
        <v>5.8989431490645373E-2</v>
      </c>
      <c r="GQ34" s="36">
        <f t="shared" si="118"/>
        <v>5.1786853860880666E-2</v>
      </c>
      <c r="GR34" s="192">
        <f t="shared" si="119"/>
        <v>0.7</v>
      </c>
      <c r="GS34" s="36">
        <f t="shared" si="120"/>
        <v>0.18026385115241175</v>
      </c>
      <c r="GT34" s="36">
        <f t="shared" si="121"/>
        <v>0.17318655605190386</v>
      </c>
      <c r="GU34" s="192">
        <f t="shared" si="122"/>
        <v>0.70000000000000062</v>
      </c>
      <c r="GV34" s="36">
        <f t="shared" si="123"/>
        <v>7.9888839530150732E-2</v>
      </c>
      <c r="GW34" s="36">
        <f t="shared" si="124"/>
        <v>7.9982982344182094E-2</v>
      </c>
      <c r="GX34" s="192">
        <f t="shared" si="125"/>
        <v>0</v>
      </c>
      <c r="GY34" s="36">
        <f t="shared" si="126"/>
        <v>0.68085787782679219</v>
      </c>
      <c r="GZ34" s="36">
        <f t="shared" si="127"/>
        <v>0.69504360774303342</v>
      </c>
      <c r="HA34" s="192">
        <f t="shared" si="128"/>
        <v>-1.3999999999999901</v>
      </c>
      <c r="HB34" s="140">
        <v>0</v>
      </c>
    </row>
    <row r="35" spans="2:210" s="12" customFormat="1" ht="14.25" customHeight="1">
      <c r="B35" s="264"/>
      <c r="C35" s="273"/>
      <c r="D35" s="135" t="s">
        <v>200</v>
      </c>
      <c r="E35" s="166">
        <v>0</v>
      </c>
      <c r="F35" s="214">
        <v>0</v>
      </c>
      <c r="G35" s="83" t="str">
        <f>IFERROR(F35/E35,"-")</f>
        <v>-</v>
      </c>
      <c r="H35" s="230">
        <v>0</v>
      </c>
      <c r="I35" s="83" t="str">
        <f>IFERROR(H35/E35,"-")</f>
        <v>-</v>
      </c>
      <c r="J35" s="230">
        <v>0</v>
      </c>
      <c r="K35" s="83" t="str">
        <f>IFERROR(J35/E35,"-")</f>
        <v>-</v>
      </c>
      <c r="L35" s="166">
        <v>7</v>
      </c>
      <c r="M35" s="214">
        <v>0</v>
      </c>
      <c r="N35" s="83">
        <f>IFERROR(M35/L35,"-")</f>
        <v>0</v>
      </c>
      <c r="O35" s="230">
        <v>0</v>
      </c>
      <c r="P35" s="83">
        <f>IFERROR(O35/L35,"-")</f>
        <v>0</v>
      </c>
      <c r="Q35" s="230">
        <v>0</v>
      </c>
      <c r="R35" s="83">
        <f>IFERROR(Q35/L35,"-")</f>
        <v>0</v>
      </c>
      <c r="S35" s="166">
        <v>31</v>
      </c>
      <c r="T35" s="214">
        <v>0</v>
      </c>
      <c r="U35" s="83">
        <f>IFERROR(T35/S35,"-")</f>
        <v>0</v>
      </c>
      <c r="V35" s="230">
        <v>0</v>
      </c>
      <c r="W35" s="83">
        <f>IFERROR(V35/S35,"-")</f>
        <v>0</v>
      </c>
      <c r="X35" s="230">
        <v>0</v>
      </c>
      <c r="Y35" s="83">
        <f>IFERROR(X35/S35,"-")</f>
        <v>0</v>
      </c>
      <c r="Z35" s="166">
        <v>74</v>
      </c>
      <c r="AA35" s="214">
        <v>0</v>
      </c>
      <c r="AB35" s="83">
        <f>IFERROR(AA35/Z35,"-")</f>
        <v>0</v>
      </c>
      <c r="AC35" s="230">
        <v>3</v>
      </c>
      <c r="AD35" s="83">
        <f>IFERROR(AC35/Z35,"-")</f>
        <v>4.0540540540540543E-2</v>
      </c>
      <c r="AE35" s="230">
        <v>2</v>
      </c>
      <c r="AF35" s="83">
        <f>IFERROR(AE35/Z35,"-")</f>
        <v>2.7027027027027029E-2</v>
      </c>
      <c r="AG35" s="166">
        <v>133</v>
      </c>
      <c r="AH35" s="214">
        <v>0</v>
      </c>
      <c r="AI35" s="83">
        <f>IFERROR(AH35/AG35,"-")</f>
        <v>0</v>
      </c>
      <c r="AJ35" s="230">
        <v>0</v>
      </c>
      <c r="AK35" s="83">
        <f>IFERROR(AJ35/AG35,"-")</f>
        <v>0</v>
      </c>
      <c r="AL35" s="230">
        <v>2</v>
      </c>
      <c r="AM35" s="83">
        <f>IFERROR(AL35/AG35,"-")</f>
        <v>1.5037593984962405E-2</v>
      </c>
      <c r="AN35" s="166">
        <v>134</v>
      </c>
      <c r="AO35" s="214">
        <v>0</v>
      </c>
      <c r="AP35" s="83">
        <f>IFERROR(AO35/AN35,"-")</f>
        <v>0</v>
      </c>
      <c r="AQ35" s="230">
        <v>0</v>
      </c>
      <c r="AR35" s="83">
        <f>IFERROR(AQ35/AN35,"-")</f>
        <v>0</v>
      </c>
      <c r="AS35" s="230">
        <v>2</v>
      </c>
      <c r="AT35" s="83">
        <f>IFERROR(AS35/AN35,"-")</f>
        <v>1.4925373134328358E-2</v>
      </c>
      <c r="AU35" s="166">
        <v>138</v>
      </c>
      <c r="AV35" s="214">
        <v>1</v>
      </c>
      <c r="AW35" s="83">
        <f>IFERROR(AV35/AU35,"-")</f>
        <v>7.246376811594203E-3</v>
      </c>
      <c r="AX35" s="230">
        <v>0</v>
      </c>
      <c r="AY35" s="83">
        <f>IFERROR(AX35/AU35,"-")</f>
        <v>0</v>
      </c>
      <c r="AZ35" s="230">
        <v>0</v>
      </c>
      <c r="BA35" s="83">
        <f>IFERROR(AZ35/AU35,"-")</f>
        <v>0</v>
      </c>
      <c r="BB35" s="166">
        <f t="shared" si="15"/>
        <v>517</v>
      </c>
      <c r="BC35" s="167">
        <f t="shared" si="16"/>
        <v>1</v>
      </c>
      <c r="BD35" s="83">
        <f>IFERROR(BC35/BB35,"-")</f>
        <v>1.9342359767891683E-3</v>
      </c>
      <c r="BE35" s="167">
        <f t="shared" si="17"/>
        <v>3</v>
      </c>
      <c r="BF35" s="83">
        <f>IFERROR(BE35/BB35,"-")</f>
        <v>5.8027079303675051E-3</v>
      </c>
      <c r="BG35" s="167">
        <f t="shared" si="18"/>
        <v>6</v>
      </c>
      <c r="BH35" s="83">
        <f>IFERROR(BG35/BB35,"-")</f>
        <v>1.160541586073501E-2</v>
      </c>
      <c r="BJ35" s="264"/>
      <c r="BK35" s="273"/>
      <c r="BL35" s="208" t="s">
        <v>199</v>
      </c>
      <c r="BM35" s="38">
        <v>233</v>
      </c>
      <c r="BN35" s="38">
        <v>0</v>
      </c>
      <c r="BO35" s="84">
        <v>0</v>
      </c>
      <c r="BP35" s="38">
        <v>4</v>
      </c>
      <c r="BQ35" s="84">
        <v>1.7167381974248927E-2</v>
      </c>
      <c r="BR35" s="38">
        <v>4</v>
      </c>
      <c r="BS35" s="84">
        <v>1.7167381974248927E-2</v>
      </c>
      <c r="BU35" s="184"/>
      <c r="BV35" s="188" t="s">
        <v>199</v>
      </c>
      <c r="BW35" s="36">
        <f t="shared" si="19"/>
        <v>0.98065764023210833</v>
      </c>
      <c r="BX35" s="36">
        <f t="shared" si="157"/>
        <v>0.96566523605150212</v>
      </c>
      <c r="BY35" s="137">
        <v>29</v>
      </c>
      <c r="BZ35" s="141" t="s">
        <v>33</v>
      </c>
      <c r="CA35" s="36">
        <f t="shared" si="153"/>
        <v>3.0397912589693411E-2</v>
      </c>
      <c r="CB35" s="36">
        <f t="shared" si="20"/>
        <v>2.9022473459258239E-2</v>
      </c>
      <c r="CC35" s="36">
        <f t="shared" si="21"/>
        <v>0.18643183300717547</v>
      </c>
      <c r="CD35" s="36">
        <f t="shared" si="22"/>
        <v>0.18082172893974907</v>
      </c>
      <c r="CE35" s="36">
        <f t="shared" si="23"/>
        <v>3.7964774951076322E-2</v>
      </c>
      <c r="CF35" s="36">
        <f t="shared" si="24"/>
        <v>4.3154556735144081E-2</v>
      </c>
      <c r="CG35" s="36">
        <f t="shared" si="154"/>
        <v>0.74520547945205484</v>
      </c>
      <c r="CH35" s="36">
        <f t="shared" si="25"/>
        <v>0.74700124086584863</v>
      </c>
      <c r="CI35" s="36">
        <f t="shared" si="155"/>
        <v>2.9574350469872859E-2</v>
      </c>
      <c r="CJ35" s="36">
        <f t="shared" si="26"/>
        <v>2.746615087040619E-2</v>
      </c>
      <c r="CK35" s="36">
        <f t="shared" si="27"/>
        <v>0.18638290031324858</v>
      </c>
      <c r="CL35" s="36">
        <f t="shared" si="28"/>
        <v>0.17814313346228239</v>
      </c>
      <c r="CM35" s="36">
        <f t="shared" si="29"/>
        <v>3.8879675695596097E-2</v>
      </c>
      <c r="CN35" s="36">
        <f t="shared" si="30"/>
        <v>4.1392649903288198E-2</v>
      </c>
      <c r="CO35" s="36">
        <f t="shared" si="31"/>
        <v>0.74516307352128253</v>
      </c>
      <c r="CP35" s="36">
        <f t="shared" si="32"/>
        <v>0.75299806576402317</v>
      </c>
      <c r="CQ35" s="36">
        <f t="shared" si="33"/>
        <v>3.5762032085561495E-2</v>
      </c>
      <c r="CR35" s="36">
        <f t="shared" si="34"/>
        <v>3.5006605019815062E-2</v>
      </c>
      <c r="CS35" s="36">
        <f t="shared" si="35"/>
        <v>0.21758021390374332</v>
      </c>
      <c r="CT35" s="36">
        <f t="shared" si="36"/>
        <v>0.20937912813738441</v>
      </c>
      <c r="CU35" s="36">
        <f t="shared" si="37"/>
        <v>3.9772727272727272E-2</v>
      </c>
      <c r="CV35" s="36">
        <f t="shared" si="38"/>
        <v>4.9537648612945837E-2</v>
      </c>
      <c r="CW35" s="36">
        <f t="shared" si="39"/>
        <v>0.70688502673796794</v>
      </c>
      <c r="CX35" s="36">
        <f t="shared" si="40"/>
        <v>0.70607661822985468</v>
      </c>
      <c r="CY35" s="36">
        <f t="shared" si="41"/>
        <v>4.0261153427638738E-2</v>
      </c>
      <c r="CZ35" s="36">
        <f t="shared" si="42"/>
        <v>3.6004645760743324E-2</v>
      </c>
      <c r="DA35" s="36">
        <f t="shared" si="43"/>
        <v>0.19260065288356909</v>
      </c>
      <c r="DB35" s="36">
        <f t="shared" si="44"/>
        <v>0.16492450638792103</v>
      </c>
      <c r="DC35" s="36">
        <f t="shared" si="45"/>
        <v>4.2437431991294884E-2</v>
      </c>
      <c r="DD35" s="36">
        <f t="shared" si="46"/>
        <v>4.9941927990708478E-2</v>
      </c>
      <c r="DE35" s="36">
        <f t="shared" si="47"/>
        <v>0.72470076169749731</v>
      </c>
      <c r="DF35" s="36">
        <f t="shared" si="48"/>
        <v>0.74912891986062713</v>
      </c>
      <c r="DH35" s="141" t="s">
        <v>44</v>
      </c>
      <c r="DI35" s="36">
        <f t="shared" si="0"/>
        <v>3.9381013788314649E-2</v>
      </c>
      <c r="DJ35" s="36">
        <f t="shared" si="1"/>
        <v>3.689567430025445E-2</v>
      </c>
      <c r="DK35" s="192">
        <f t="shared" si="156"/>
        <v>0.20000000000000018</v>
      </c>
      <c r="DL35" s="36">
        <f t="shared" si="2"/>
        <v>0.16754290248983236</v>
      </c>
      <c r="DM35" s="36">
        <f t="shared" si="3"/>
        <v>0.15447413061916879</v>
      </c>
      <c r="DN35" s="192">
        <f t="shared" si="49"/>
        <v>1.4000000000000012</v>
      </c>
      <c r="DO35" s="36">
        <f t="shared" si="4"/>
        <v>5.3566114472770557E-2</v>
      </c>
      <c r="DP35" s="36">
        <f t="shared" si="5"/>
        <v>5.7251908396946563E-2</v>
      </c>
      <c r="DQ35" s="192">
        <f t="shared" si="50"/>
        <v>-0.30000000000000027</v>
      </c>
      <c r="DR35" s="36">
        <f t="shared" si="6"/>
        <v>0.73950996924908241</v>
      </c>
      <c r="DS35" s="36">
        <f t="shared" si="7"/>
        <v>0.75137828668363016</v>
      </c>
      <c r="DT35" s="192">
        <f t="shared" si="51"/>
        <v>-1.100000000000001</v>
      </c>
      <c r="DU35" s="36">
        <f t="shared" si="8"/>
        <v>3.4023668639053255E-2</v>
      </c>
      <c r="DV35" s="36">
        <f t="shared" si="52"/>
        <v>3.2506415739948676E-2</v>
      </c>
      <c r="DW35" s="192">
        <f t="shared" si="53"/>
        <v>0.10000000000000009</v>
      </c>
      <c r="DX35" s="36">
        <f t="shared" si="54"/>
        <v>0.15250134480903713</v>
      </c>
      <c r="DY35" s="36">
        <f t="shared" si="55"/>
        <v>0.13915027088679782</v>
      </c>
      <c r="DZ35" s="192">
        <f t="shared" si="56"/>
        <v>1.3999999999999986</v>
      </c>
      <c r="EA35" s="36">
        <f t="shared" si="57"/>
        <v>5.5137170521785905E-2</v>
      </c>
      <c r="EB35" s="36">
        <f t="shared" si="58"/>
        <v>5.9167379526660964E-2</v>
      </c>
      <c r="EC35" s="192">
        <f t="shared" si="59"/>
        <v>-0.39999999999999969</v>
      </c>
      <c r="ED35" s="36">
        <f t="shared" si="60"/>
        <v>0.75833781603012373</v>
      </c>
      <c r="EE35" s="36">
        <f t="shared" si="61"/>
        <v>0.76917593384659255</v>
      </c>
      <c r="EF35" s="192">
        <f t="shared" si="62"/>
        <v>-1.100000000000001</v>
      </c>
      <c r="EG35" s="36">
        <f t="shared" si="63"/>
        <v>6.2903225806451607E-2</v>
      </c>
      <c r="EH35" s="36">
        <f t="shared" si="64"/>
        <v>5.6179775280898875E-2</v>
      </c>
      <c r="EI35" s="192">
        <f t="shared" si="65"/>
        <v>0.7</v>
      </c>
      <c r="EJ35" s="36">
        <f t="shared" si="66"/>
        <v>0.23763440860215054</v>
      </c>
      <c r="EK35" s="36">
        <f t="shared" si="67"/>
        <v>0.21011235955056179</v>
      </c>
      <c r="EL35" s="192">
        <f t="shared" si="68"/>
        <v>2.8</v>
      </c>
      <c r="EM35" s="36">
        <f t="shared" si="69"/>
        <v>5.3763440860215055E-2</v>
      </c>
      <c r="EN35" s="36">
        <f t="shared" si="70"/>
        <v>5.8426966292134834E-2</v>
      </c>
      <c r="EO35" s="192">
        <f t="shared" si="71"/>
        <v>-0.40000000000000036</v>
      </c>
      <c r="EP35" s="36">
        <f t="shared" si="72"/>
        <v>0.64569892473118284</v>
      </c>
      <c r="EQ35" s="36">
        <f t="shared" si="73"/>
        <v>0.67528089887640452</v>
      </c>
      <c r="ER35" s="192">
        <f t="shared" si="74"/>
        <v>-2.9000000000000026</v>
      </c>
      <c r="ES35" s="36">
        <f t="shared" si="75"/>
        <v>5.4989816700610997E-2</v>
      </c>
      <c r="ET35" s="36">
        <f t="shared" si="76"/>
        <v>3.9603960396039604E-2</v>
      </c>
      <c r="EU35" s="192">
        <f t="shared" si="77"/>
        <v>1.5</v>
      </c>
      <c r="EV35" s="36">
        <f t="shared" si="78"/>
        <v>0.22606924643584522</v>
      </c>
      <c r="EW35" s="36">
        <f t="shared" si="79"/>
        <v>0.20990099009900989</v>
      </c>
      <c r="EX35" s="192">
        <f t="shared" si="80"/>
        <v>1.6000000000000014</v>
      </c>
      <c r="EY35" s="36">
        <f t="shared" si="81"/>
        <v>5.9063136456211814E-2</v>
      </c>
      <c r="EZ35" s="36">
        <f t="shared" si="82"/>
        <v>3.9603960396039604E-2</v>
      </c>
      <c r="FA35" s="192">
        <f t="shared" si="83"/>
        <v>1.8999999999999997</v>
      </c>
      <c r="FB35" s="36">
        <f t="shared" si="84"/>
        <v>0.65987780040733202</v>
      </c>
      <c r="FC35" s="36">
        <f t="shared" si="85"/>
        <v>0.71089108910891086</v>
      </c>
      <c r="FD35" s="192">
        <f t="shared" si="86"/>
        <v>-5.0999999999999934</v>
      </c>
      <c r="FF35" s="36">
        <f t="shared" si="87"/>
        <v>5.246330782200663E-2</v>
      </c>
      <c r="FG35" s="36">
        <f t="shared" si="9"/>
        <v>4.8041085134680403E-2</v>
      </c>
      <c r="FH35" s="192">
        <f t="shared" si="88"/>
        <v>0.39999999999999969</v>
      </c>
      <c r="FI35" s="36">
        <f t="shared" si="10"/>
        <v>0.16981717092085957</v>
      </c>
      <c r="FJ35" s="36">
        <f t="shared" si="11"/>
        <v>0.16533561940166969</v>
      </c>
      <c r="FK35" s="192">
        <f t="shared" si="89"/>
        <v>0.50000000000000044</v>
      </c>
      <c r="FL35" s="36">
        <f t="shared" si="12"/>
        <v>7.0421823311744888E-2</v>
      </c>
      <c r="FM35" s="36">
        <f t="shared" si="13"/>
        <v>7.246863332638967E-2</v>
      </c>
      <c r="FN35" s="192">
        <f t="shared" si="90"/>
        <v>-0.19999999999999879</v>
      </c>
      <c r="FO35" s="36">
        <f t="shared" si="14"/>
        <v>0.70729769794538888</v>
      </c>
      <c r="FP35" s="36">
        <f t="shared" si="91"/>
        <v>0.7141546621372602</v>
      </c>
      <c r="FQ35" s="192">
        <f t="shared" si="92"/>
        <v>-0.70000000000000062</v>
      </c>
      <c r="FR35" s="36">
        <f t="shared" si="93"/>
        <v>4.9503759206355462E-2</v>
      </c>
      <c r="FS35" s="36">
        <f t="shared" si="94"/>
        <v>4.4200488210520666E-2</v>
      </c>
      <c r="FT35" s="192">
        <f t="shared" si="95"/>
        <v>0.60000000000000053</v>
      </c>
      <c r="FU35" s="36">
        <f t="shared" si="96"/>
        <v>0.16607589114113555</v>
      </c>
      <c r="FV35" s="36">
        <f t="shared" si="97"/>
        <v>0.15825934172053971</v>
      </c>
      <c r="FW35" s="192">
        <f t="shared" si="98"/>
        <v>0.80000000000000071</v>
      </c>
      <c r="FX35" s="36">
        <f t="shared" si="99"/>
        <v>7.0594924618888555E-2</v>
      </c>
      <c r="FY35" s="36">
        <f t="shared" si="100"/>
        <v>7.1056537639600487E-2</v>
      </c>
      <c r="FZ35" s="192">
        <f t="shared" si="101"/>
        <v>0</v>
      </c>
      <c r="GA35" s="36">
        <f t="shared" si="102"/>
        <v>0.71382542503362045</v>
      </c>
      <c r="GB35" s="36">
        <f t="shared" si="103"/>
        <v>0.72648363242933911</v>
      </c>
      <c r="GC35" s="192">
        <f t="shared" si="104"/>
        <v>-1.2000000000000011</v>
      </c>
      <c r="GD35" s="36">
        <f t="shared" si="105"/>
        <v>7.1407282300928909E-2</v>
      </c>
      <c r="GE35" s="36">
        <f t="shared" si="106"/>
        <v>6.5170575468318684E-2</v>
      </c>
      <c r="GF35" s="192">
        <f t="shared" si="107"/>
        <v>0.5999999999999992</v>
      </c>
      <c r="GG35" s="36">
        <f t="shared" si="108"/>
        <v>0.21158909145099597</v>
      </c>
      <c r="GH35" s="36">
        <f t="shared" si="109"/>
        <v>0.20222517226120487</v>
      </c>
      <c r="GI35" s="192">
        <f t="shared" si="110"/>
        <v>0.99999999999999811</v>
      </c>
      <c r="GJ35" s="36">
        <f t="shared" si="111"/>
        <v>7.841968440050999E-2</v>
      </c>
      <c r="GK35" s="36">
        <f t="shared" si="112"/>
        <v>8.0034557599511141E-2</v>
      </c>
      <c r="GL35" s="192">
        <f t="shared" si="113"/>
        <v>-0.20000000000000018</v>
      </c>
      <c r="GM35" s="36">
        <f t="shared" si="114"/>
        <v>0.63858394184756506</v>
      </c>
      <c r="GN35" s="36">
        <f t="shared" si="115"/>
        <v>0.65256969467096526</v>
      </c>
      <c r="GO35" s="192">
        <f t="shared" si="116"/>
        <v>-1.4000000000000012</v>
      </c>
      <c r="GP35" s="36">
        <f t="shared" si="117"/>
        <v>5.8989431490645373E-2</v>
      </c>
      <c r="GQ35" s="36">
        <f t="shared" si="118"/>
        <v>5.1786853860880666E-2</v>
      </c>
      <c r="GR35" s="192">
        <f t="shared" si="119"/>
        <v>0.7</v>
      </c>
      <c r="GS35" s="36">
        <f t="shared" si="120"/>
        <v>0.18026385115241175</v>
      </c>
      <c r="GT35" s="36">
        <f t="shared" si="121"/>
        <v>0.17318655605190386</v>
      </c>
      <c r="GU35" s="192">
        <f t="shared" si="122"/>
        <v>0.70000000000000062</v>
      </c>
      <c r="GV35" s="36">
        <f t="shared" si="123"/>
        <v>7.9888839530150732E-2</v>
      </c>
      <c r="GW35" s="36">
        <f t="shared" si="124"/>
        <v>7.9982982344182094E-2</v>
      </c>
      <c r="GX35" s="192">
        <f t="shared" si="125"/>
        <v>0</v>
      </c>
      <c r="GY35" s="36">
        <f t="shared" si="126"/>
        <v>0.68085787782679219</v>
      </c>
      <c r="GZ35" s="36">
        <f t="shared" si="127"/>
        <v>0.69504360774303342</v>
      </c>
      <c r="HA35" s="192">
        <f t="shared" si="128"/>
        <v>-1.3999999999999901</v>
      </c>
      <c r="HB35" s="140">
        <v>0</v>
      </c>
    </row>
    <row r="36" spans="2:210" s="12" customFormat="1" ht="14.25" customHeight="1">
      <c r="B36" s="265"/>
      <c r="C36" s="274"/>
      <c r="D36" s="150" t="s">
        <v>67</v>
      </c>
      <c r="E36" s="37">
        <v>15</v>
      </c>
      <c r="F36" s="233">
        <v>4</v>
      </c>
      <c r="G36" s="13">
        <f t="shared" si="129"/>
        <v>0.26666666666666666</v>
      </c>
      <c r="H36" s="33">
        <v>1</v>
      </c>
      <c r="I36" s="13">
        <f t="shared" si="130"/>
        <v>6.6666666666666666E-2</v>
      </c>
      <c r="J36" s="33">
        <v>0</v>
      </c>
      <c r="K36" s="13">
        <f t="shared" si="131"/>
        <v>0</v>
      </c>
      <c r="L36" s="37">
        <v>65</v>
      </c>
      <c r="M36" s="233">
        <v>1</v>
      </c>
      <c r="N36" s="13">
        <f t="shared" si="132"/>
        <v>1.5384615384615385E-2</v>
      </c>
      <c r="O36" s="33">
        <v>1</v>
      </c>
      <c r="P36" s="13">
        <f t="shared" si="133"/>
        <v>1.5384615384615385E-2</v>
      </c>
      <c r="Q36" s="33">
        <v>2</v>
      </c>
      <c r="R36" s="13">
        <f t="shared" si="134"/>
        <v>3.0769230769230771E-2</v>
      </c>
      <c r="S36" s="37">
        <v>4073</v>
      </c>
      <c r="T36" s="233">
        <v>223</v>
      </c>
      <c r="U36" s="13">
        <f t="shared" si="135"/>
        <v>5.4750797937638103E-2</v>
      </c>
      <c r="V36" s="33">
        <v>413</v>
      </c>
      <c r="W36" s="13">
        <f t="shared" si="136"/>
        <v>0.10139945985759882</v>
      </c>
      <c r="X36" s="33">
        <v>548</v>
      </c>
      <c r="Y36" s="13">
        <f t="shared" si="137"/>
        <v>0.13454456174809723</v>
      </c>
      <c r="Z36" s="37">
        <v>3575</v>
      </c>
      <c r="AA36" s="233">
        <v>138</v>
      </c>
      <c r="AB36" s="13">
        <f t="shared" si="138"/>
        <v>3.86013986013986E-2</v>
      </c>
      <c r="AC36" s="33">
        <v>329</v>
      </c>
      <c r="AD36" s="13">
        <f t="shared" si="139"/>
        <v>9.2027972027972027E-2</v>
      </c>
      <c r="AE36" s="33">
        <v>604</v>
      </c>
      <c r="AF36" s="13">
        <f t="shared" si="140"/>
        <v>0.16895104895104895</v>
      </c>
      <c r="AG36" s="37">
        <v>2318</v>
      </c>
      <c r="AH36" s="233">
        <v>51</v>
      </c>
      <c r="AI36" s="13">
        <f t="shared" si="141"/>
        <v>2.2001725625539259E-2</v>
      </c>
      <c r="AJ36" s="33">
        <v>146</v>
      </c>
      <c r="AK36" s="13">
        <f t="shared" si="142"/>
        <v>6.2985332182916312E-2</v>
      </c>
      <c r="AL36" s="33">
        <v>317</v>
      </c>
      <c r="AM36" s="13">
        <f t="shared" si="143"/>
        <v>0.13675582398619499</v>
      </c>
      <c r="AN36" s="37">
        <v>1095</v>
      </c>
      <c r="AO36" s="233">
        <v>15</v>
      </c>
      <c r="AP36" s="13">
        <f t="shared" si="144"/>
        <v>1.3698630136986301E-2</v>
      </c>
      <c r="AQ36" s="33">
        <v>38</v>
      </c>
      <c r="AR36" s="13">
        <f t="shared" si="145"/>
        <v>3.4703196347031964E-2</v>
      </c>
      <c r="AS36" s="33">
        <v>90</v>
      </c>
      <c r="AT36" s="13">
        <f t="shared" si="146"/>
        <v>8.2191780821917804E-2</v>
      </c>
      <c r="AU36" s="37">
        <v>414</v>
      </c>
      <c r="AV36" s="233">
        <v>2</v>
      </c>
      <c r="AW36" s="13">
        <f t="shared" si="147"/>
        <v>4.830917874396135E-3</v>
      </c>
      <c r="AX36" s="33">
        <v>11</v>
      </c>
      <c r="AY36" s="13">
        <f t="shared" si="148"/>
        <v>2.6570048309178744E-2</v>
      </c>
      <c r="AZ36" s="33">
        <v>10</v>
      </c>
      <c r="BA36" s="13">
        <f t="shared" si="149"/>
        <v>2.4154589371980676E-2</v>
      </c>
      <c r="BB36" s="37">
        <f t="shared" si="15"/>
        <v>11555</v>
      </c>
      <c r="BC36" s="69">
        <f t="shared" si="16"/>
        <v>434</v>
      </c>
      <c r="BD36" s="13">
        <f t="shared" si="150"/>
        <v>3.7559498052790997E-2</v>
      </c>
      <c r="BE36" s="69">
        <f t="shared" si="17"/>
        <v>939</v>
      </c>
      <c r="BF36" s="13">
        <f t="shared" si="151"/>
        <v>8.126352228472522E-2</v>
      </c>
      <c r="BG36" s="69">
        <f t="shared" si="18"/>
        <v>1571</v>
      </c>
      <c r="BH36" s="13">
        <f t="shared" si="152"/>
        <v>0.1359584595413241</v>
      </c>
      <c r="BJ36" s="265"/>
      <c r="BK36" s="274"/>
      <c r="BL36" s="203" t="s">
        <v>67</v>
      </c>
      <c r="BM36" s="38">
        <v>10971</v>
      </c>
      <c r="BN36" s="38">
        <v>397</v>
      </c>
      <c r="BO36" s="84">
        <v>3.6186309361042751E-2</v>
      </c>
      <c r="BP36" s="38">
        <v>894</v>
      </c>
      <c r="BQ36" s="84">
        <v>8.1487558107738584E-2</v>
      </c>
      <c r="BR36" s="38">
        <v>1559</v>
      </c>
      <c r="BS36" s="84">
        <v>0.14210190502233161</v>
      </c>
      <c r="BU36" s="185"/>
      <c r="BV36" s="116" t="s">
        <v>67</v>
      </c>
      <c r="BW36" s="36">
        <f t="shared" si="19"/>
        <v>0.74521852012115963</v>
      </c>
      <c r="BX36" s="36">
        <f t="shared" si="157"/>
        <v>0.74022422750888706</v>
      </c>
      <c r="BY36" s="137">
        <v>30</v>
      </c>
      <c r="BZ36" s="141" t="s">
        <v>34</v>
      </c>
      <c r="CA36" s="36">
        <f t="shared" si="153"/>
        <v>3.9666175748649973E-2</v>
      </c>
      <c r="CB36" s="36">
        <f t="shared" si="20"/>
        <v>3.6265915257774992E-2</v>
      </c>
      <c r="CC36" s="36">
        <f t="shared" si="21"/>
        <v>0.16975945017182131</v>
      </c>
      <c r="CD36" s="36">
        <f t="shared" si="22"/>
        <v>0.15946566478814445</v>
      </c>
      <c r="CE36" s="36">
        <f t="shared" si="23"/>
        <v>5.2528227785959745E-2</v>
      </c>
      <c r="CF36" s="36">
        <f t="shared" si="24"/>
        <v>5.2181173032769777E-2</v>
      </c>
      <c r="CG36" s="36">
        <f t="shared" si="154"/>
        <v>0.73804614629356902</v>
      </c>
      <c r="CH36" s="36">
        <f t="shared" si="25"/>
        <v>0.75208724692131079</v>
      </c>
      <c r="CI36" s="36">
        <f t="shared" si="155"/>
        <v>3.8189436087643379E-2</v>
      </c>
      <c r="CJ36" s="36">
        <f t="shared" si="26"/>
        <v>3.2637735576575927E-2</v>
      </c>
      <c r="CK36" s="36">
        <f t="shared" si="27"/>
        <v>0.17116560203310666</v>
      </c>
      <c r="CL36" s="36">
        <f t="shared" si="28"/>
        <v>0.15697884323777891</v>
      </c>
      <c r="CM36" s="36">
        <f t="shared" si="29"/>
        <v>5.22013874579298E-2</v>
      </c>
      <c r="CN36" s="36">
        <f t="shared" si="30"/>
        <v>4.9317640262834861E-2</v>
      </c>
      <c r="CO36" s="36">
        <f t="shared" si="31"/>
        <v>0.73844357442132014</v>
      </c>
      <c r="CP36" s="36">
        <f t="shared" si="32"/>
        <v>0.7610657809228103</v>
      </c>
      <c r="CQ36" s="36">
        <f t="shared" si="33"/>
        <v>5.605058924978442E-2</v>
      </c>
      <c r="CR36" s="36">
        <f t="shared" si="34"/>
        <v>5.2215636466271524E-2</v>
      </c>
      <c r="CS36" s="36">
        <f t="shared" si="35"/>
        <v>0.19430870939925265</v>
      </c>
      <c r="CT36" s="36">
        <f t="shared" si="36"/>
        <v>0.18628281117696868</v>
      </c>
      <c r="CU36" s="36">
        <f t="shared" si="37"/>
        <v>6.2374245472837021E-2</v>
      </c>
      <c r="CV36" s="36">
        <f t="shared" si="38"/>
        <v>6.4916737228337573E-2</v>
      </c>
      <c r="CW36" s="36">
        <f t="shared" si="39"/>
        <v>0.68726645587812585</v>
      </c>
      <c r="CX36" s="36">
        <f t="shared" si="40"/>
        <v>0.69658481512842219</v>
      </c>
      <c r="CY36" s="36">
        <f t="shared" si="41"/>
        <v>3.9693593314763229E-2</v>
      </c>
      <c r="CZ36" s="36">
        <f t="shared" si="42"/>
        <v>4.0786598689002182E-2</v>
      </c>
      <c r="DA36" s="36">
        <f t="shared" si="43"/>
        <v>0.19428969359331477</v>
      </c>
      <c r="DB36" s="36">
        <f t="shared" si="44"/>
        <v>0.15804806991988346</v>
      </c>
      <c r="DC36" s="36">
        <f t="shared" si="45"/>
        <v>6.1977715877437327E-2</v>
      </c>
      <c r="DD36" s="36">
        <f t="shared" si="46"/>
        <v>6.1908230152949745E-2</v>
      </c>
      <c r="DE36" s="36">
        <f t="shared" si="47"/>
        <v>0.70403899721448471</v>
      </c>
      <c r="DF36" s="36">
        <f t="shared" si="48"/>
        <v>0.73925710123816457</v>
      </c>
      <c r="DH36" s="141" t="s">
        <v>16</v>
      </c>
      <c r="DI36" s="36">
        <f t="shared" si="0"/>
        <v>5.7521113900935859E-2</v>
      </c>
      <c r="DJ36" s="36">
        <f t="shared" si="1"/>
        <v>5.3028460228654831E-2</v>
      </c>
      <c r="DK36" s="192">
        <f t="shared" si="156"/>
        <v>0.50000000000000044</v>
      </c>
      <c r="DL36" s="36">
        <f t="shared" si="2"/>
        <v>0.16057977630677928</v>
      </c>
      <c r="DM36" s="36">
        <f t="shared" si="3"/>
        <v>0.16577475066893699</v>
      </c>
      <c r="DN36" s="192">
        <f t="shared" si="49"/>
        <v>-0.50000000000000044</v>
      </c>
      <c r="DO36" s="36">
        <f t="shared" si="4"/>
        <v>6.5281899109792291E-2</v>
      </c>
      <c r="DP36" s="36">
        <f t="shared" si="5"/>
        <v>6.5312576015567989E-2</v>
      </c>
      <c r="DQ36" s="192">
        <f t="shared" si="50"/>
        <v>0</v>
      </c>
      <c r="DR36" s="36">
        <f t="shared" si="6"/>
        <v>0.71661721068249262</v>
      </c>
      <c r="DS36" s="36">
        <f t="shared" si="7"/>
        <v>0.71588421308684014</v>
      </c>
      <c r="DT36" s="192">
        <f t="shared" si="51"/>
        <v>0.10000000000000009</v>
      </c>
      <c r="DU36" s="36">
        <f t="shared" si="8"/>
        <v>5.3260167850225949E-2</v>
      </c>
      <c r="DV36" s="36">
        <f t="shared" si="52"/>
        <v>4.8763853367433933E-2</v>
      </c>
      <c r="DW36" s="192">
        <f t="shared" si="53"/>
        <v>0.39999999999999969</v>
      </c>
      <c r="DX36" s="36">
        <f t="shared" si="54"/>
        <v>0.1552614590058102</v>
      </c>
      <c r="DY36" s="36">
        <f t="shared" si="55"/>
        <v>0.15788576300085252</v>
      </c>
      <c r="DZ36" s="192">
        <f t="shared" si="56"/>
        <v>-0.30000000000000027</v>
      </c>
      <c r="EA36" s="36">
        <f t="shared" si="57"/>
        <v>6.0200129115558422E-2</v>
      </c>
      <c r="EB36" s="36">
        <f t="shared" si="58"/>
        <v>6.0869565217391307E-2</v>
      </c>
      <c r="EC36" s="192">
        <f t="shared" si="59"/>
        <v>-0.10000000000000009</v>
      </c>
      <c r="ED36" s="36">
        <f t="shared" si="60"/>
        <v>0.73127824402840547</v>
      </c>
      <c r="EE36" s="36">
        <f t="shared" si="61"/>
        <v>0.73248081841432222</v>
      </c>
      <c r="EF36" s="192">
        <f t="shared" si="62"/>
        <v>-0.10000000000000009</v>
      </c>
      <c r="EG36" s="36">
        <f t="shared" si="63"/>
        <v>8.0265540132770069E-2</v>
      </c>
      <c r="EH36" s="36">
        <f t="shared" si="64"/>
        <v>7.3775573465592062E-2</v>
      </c>
      <c r="EI36" s="192">
        <f t="shared" si="65"/>
        <v>0.60000000000000053</v>
      </c>
      <c r="EJ36" s="36">
        <f t="shared" si="66"/>
        <v>0.19553409776704889</v>
      </c>
      <c r="EK36" s="36">
        <f t="shared" si="67"/>
        <v>0.20582765034097955</v>
      </c>
      <c r="EL36" s="192">
        <f t="shared" si="68"/>
        <v>-0.99999999999999811</v>
      </c>
      <c r="EM36" s="36">
        <f t="shared" si="69"/>
        <v>8.6904043452021726E-2</v>
      </c>
      <c r="EN36" s="36">
        <f t="shared" si="70"/>
        <v>7.7495350278983258E-2</v>
      </c>
      <c r="EO36" s="192">
        <f t="shared" si="71"/>
        <v>0.99999999999999956</v>
      </c>
      <c r="EP36" s="36">
        <f t="shared" si="72"/>
        <v>0.63729631864815928</v>
      </c>
      <c r="EQ36" s="36">
        <f t="shared" si="73"/>
        <v>0.6429014259144451</v>
      </c>
      <c r="ER36" s="192">
        <f t="shared" si="74"/>
        <v>-0.60000000000000053</v>
      </c>
      <c r="ES36" s="36">
        <f t="shared" si="75"/>
        <v>6.3862928348909651E-2</v>
      </c>
      <c r="ET36" s="36">
        <f t="shared" si="76"/>
        <v>4.8494983277591976E-2</v>
      </c>
      <c r="EU36" s="192">
        <f t="shared" si="77"/>
        <v>1.6</v>
      </c>
      <c r="EV36" s="36">
        <f t="shared" si="78"/>
        <v>0.17912772585669781</v>
      </c>
      <c r="EW36" s="36">
        <f t="shared" si="79"/>
        <v>0.1705685618729097</v>
      </c>
      <c r="EX36" s="192">
        <f t="shared" si="80"/>
        <v>0.79999999999999793</v>
      </c>
      <c r="EY36" s="36">
        <f t="shared" si="81"/>
        <v>8.0996884735202487E-2</v>
      </c>
      <c r="EZ36" s="36">
        <f t="shared" si="82"/>
        <v>8.3612040133779264E-2</v>
      </c>
      <c r="FA36" s="192">
        <f t="shared" si="83"/>
        <v>-0.30000000000000027</v>
      </c>
      <c r="FB36" s="36">
        <f t="shared" si="84"/>
        <v>0.67601246105919</v>
      </c>
      <c r="FC36" s="36">
        <f t="shared" si="85"/>
        <v>0.69732441471571904</v>
      </c>
      <c r="FD36" s="192">
        <f t="shared" si="86"/>
        <v>-2.0999999999999908</v>
      </c>
      <c r="FF36" s="36">
        <f t="shared" si="87"/>
        <v>5.246330782200663E-2</v>
      </c>
      <c r="FG36" s="36">
        <f t="shared" si="9"/>
        <v>4.8041085134680403E-2</v>
      </c>
      <c r="FH36" s="192">
        <f t="shared" si="88"/>
        <v>0.39999999999999969</v>
      </c>
      <c r="FI36" s="36">
        <f t="shared" si="10"/>
        <v>0.16981717092085957</v>
      </c>
      <c r="FJ36" s="36">
        <f t="shared" si="11"/>
        <v>0.16533561940166969</v>
      </c>
      <c r="FK36" s="192">
        <f t="shared" si="89"/>
        <v>0.50000000000000044</v>
      </c>
      <c r="FL36" s="36">
        <f t="shared" si="12"/>
        <v>7.0421823311744888E-2</v>
      </c>
      <c r="FM36" s="36">
        <f t="shared" si="13"/>
        <v>7.246863332638967E-2</v>
      </c>
      <c r="FN36" s="192">
        <f t="shared" si="90"/>
        <v>-0.19999999999999879</v>
      </c>
      <c r="FO36" s="36">
        <f t="shared" si="14"/>
        <v>0.70729769794538888</v>
      </c>
      <c r="FP36" s="36">
        <f t="shared" si="91"/>
        <v>0.7141546621372602</v>
      </c>
      <c r="FQ36" s="192">
        <f t="shared" si="92"/>
        <v>-0.70000000000000062</v>
      </c>
      <c r="FR36" s="36">
        <f t="shared" si="93"/>
        <v>4.9503759206355462E-2</v>
      </c>
      <c r="FS36" s="36">
        <f t="shared" si="94"/>
        <v>4.4200488210520666E-2</v>
      </c>
      <c r="FT36" s="192">
        <f t="shared" si="95"/>
        <v>0.60000000000000053</v>
      </c>
      <c r="FU36" s="36">
        <f t="shared" si="96"/>
        <v>0.16607589114113555</v>
      </c>
      <c r="FV36" s="36">
        <f t="shared" si="97"/>
        <v>0.15825934172053971</v>
      </c>
      <c r="FW36" s="192">
        <f t="shared" si="98"/>
        <v>0.80000000000000071</v>
      </c>
      <c r="FX36" s="36">
        <f t="shared" si="99"/>
        <v>7.0594924618888555E-2</v>
      </c>
      <c r="FY36" s="36">
        <f t="shared" si="100"/>
        <v>7.1056537639600487E-2</v>
      </c>
      <c r="FZ36" s="192">
        <f t="shared" si="101"/>
        <v>0</v>
      </c>
      <c r="GA36" s="36">
        <f t="shared" si="102"/>
        <v>0.71382542503362045</v>
      </c>
      <c r="GB36" s="36">
        <f t="shared" si="103"/>
        <v>0.72648363242933911</v>
      </c>
      <c r="GC36" s="192">
        <f t="shared" si="104"/>
        <v>-1.2000000000000011</v>
      </c>
      <c r="GD36" s="36">
        <f t="shared" si="105"/>
        <v>7.1407282300928909E-2</v>
      </c>
      <c r="GE36" s="36">
        <f t="shared" si="106"/>
        <v>6.5170575468318684E-2</v>
      </c>
      <c r="GF36" s="192">
        <f t="shared" si="107"/>
        <v>0.5999999999999992</v>
      </c>
      <c r="GG36" s="36">
        <f t="shared" si="108"/>
        <v>0.21158909145099597</v>
      </c>
      <c r="GH36" s="36">
        <f t="shared" si="109"/>
        <v>0.20222517226120487</v>
      </c>
      <c r="GI36" s="192">
        <f t="shared" si="110"/>
        <v>0.99999999999999811</v>
      </c>
      <c r="GJ36" s="36">
        <f t="shared" si="111"/>
        <v>7.841968440050999E-2</v>
      </c>
      <c r="GK36" s="36">
        <f t="shared" si="112"/>
        <v>8.0034557599511141E-2</v>
      </c>
      <c r="GL36" s="192">
        <f t="shared" si="113"/>
        <v>-0.20000000000000018</v>
      </c>
      <c r="GM36" s="36">
        <f t="shared" si="114"/>
        <v>0.63858394184756506</v>
      </c>
      <c r="GN36" s="36">
        <f t="shared" si="115"/>
        <v>0.65256969467096526</v>
      </c>
      <c r="GO36" s="192">
        <f t="shared" si="116"/>
        <v>-1.4000000000000012</v>
      </c>
      <c r="GP36" s="36">
        <f t="shared" si="117"/>
        <v>5.8989431490645373E-2</v>
      </c>
      <c r="GQ36" s="36">
        <f t="shared" si="118"/>
        <v>5.1786853860880666E-2</v>
      </c>
      <c r="GR36" s="192">
        <f t="shared" si="119"/>
        <v>0.7</v>
      </c>
      <c r="GS36" s="36">
        <f t="shared" si="120"/>
        <v>0.18026385115241175</v>
      </c>
      <c r="GT36" s="36">
        <f t="shared" si="121"/>
        <v>0.17318655605190386</v>
      </c>
      <c r="GU36" s="192">
        <f t="shared" si="122"/>
        <v>0.70000000000000062</v>
      </c>
      <c r="GV36" s="36">
        <f t="shared" si="123"/>
        <v>7.9888839530150732E-2</v>
      </c>
      <c r="GW36" s="36">
        <f t="shared" si="124"/>
        <v>7.9982982344182094E-2</v>
      </c>
      <c r="GX36" s="192">
        <f t="shared" si="125"/>
        <v>0</v>
      </c>
      <c r="GY36" s="36">
        <f t="shared" si="126"/>
        <v>0.68085787782679219</v>
      </c>
      <c r="GZ36" s="36">
        <f t="shared" si="127"/>
        <v>0.69504360774303342</v>
      </c>
      <c r="HA36" s="192">
        <f t="shared" si="128"/>
        <v>-1.3999999999999901</v>
      </c>
      <c r="HB36" s="140">
        <v>0</v>
      </c>
    </row>
    <row r="37" spans="2:210" s="12" customFormat="1" ht="14.25" customHeight="1">
      <c r="B37" s="263">
        <v>7</v>
      </c>
      <c r="C37" s="272" t="s">
        <v>103</v>
      </c>
      <c r="D37" s="134" t="s">
        <v>138</v>
      </c>
      <c r="E37" s="119">
        <v>20</v>
      </c>
      <c r="F37" s="82">
        <v>0</v>
      </c>
      <c r="G37" s="71">
        <f t="shared" si="129"/>
        <v>0</v>
      </c>
      <c r="H37" s="72">
        <v>2</v>
      </c>
      <c r="I37" s="71">
        <f t="shared" si="130"/>
        <v>0.1</v>
      </c>
      <c r="J37" s="72">
        <v>2</v>
      </c>
      <c r="K37" s="71">
        <f t="shared" si="131"/>
        <v>0.1</v>
      </c>
      <c r="L37" s="119">
        <v>70</v>
      </c>
      <c r="M37" s="82">
        <v>3</v>
      </c>
      <c r="N37" s="71">
        <f t="shared" si="132"/>
        <v>4.2857142857142858E-2</v>
      </c>
      <c r="O37" s="72">
        <v>3</v>
      </c>
      <c r="P37" s="71">
        <f t="shared" si="133"/>
        <v>4.2857142857142858E-2</v>
      </c>
      <c r="Q37" s="72">
        <v>4</v>
      </c>
      <c r="R37" s="71">
        <f t="shared" si="134"/>
        <v>5.7142857142857141E-2</v>
      </c>
      <c r="S37" s="119">
        <v>3010</v>
      </c>
      <c r="T37" s="82">
        <v>171</v>
      </c>
      <c r="U37" s="71">
        <f t="shared" si="135"/>
        <v>5.6810631229235881E-2</v>
      </c>
      <c r="V37" s="72">
        <v>452</v>
      </c>
      <c r="W37" s="71">
        <f t="shared" si="136"/>
        <v>0.15016611295681062</v>
      </c>
      <c r="X37" s="72">
        <v>321</v>
      </c>
      <c r="Y37" s="71">
        <f t="shared" si="137"/>
        <v>0.10664451827242524</v>
      </c>
      <c r="Z37" s="119">
        <v>2594</v>
      </c>
      <c r="AA37" s="82">
        <v>117</v>
      </c>
      <c r="AB37" s="71">
        <f t="shared" si="138"/>
        <v>4.5104086353122588E-2</v>
      </c>
      <c r="AC37" s="72">
        <v>342</v>
      </c>
      <c r="AD37" s="71">
        <f t="shared" si="139"/>
        <v>0.13184271395528141</v>
      </c>
      <c r="AE37" s="72">
        <v>296</v>
      </c>
      <c r="AF37" s="71">
        <f t="shared" si="140"/>
        <v>0.1141094834232845</v>
      </c>
      <c r="AG37" s="119">
        <v>1599</v>
      </c>
      <c r="AH37" s="82">
        <v>46</v>
      </c>
      <c r="AI37" s="71">
        <f t="shared" si="141"/>
        <v>2.8767979987492184E-2</v>
      </c>
      <c r="AJ37" s="72">
        <v>154</v>
      </c>
      <c r="AK37" s="71">
        <f t="shared" si="142"/>
        <v>9.6310193871169486E-2</v>
      </c>
      <c r="AL37" s="72">
        <v>165</v>
      </c>
      <c r="AM37" s="71">
        <f t="shared" si="143"/>
        <v>0.10318949343339587</v>
      </c>
      <c r="AN37" s="119">
        <v>678</v>
      </c>
      <c r="AO37" s="82">
        <v>23</v>
      </c>
      <c r="AP37" s="71">
        <f t="shared" si="144"/>
        <v>3.3923303834808259E-2</v>
      </c>
      <c r="AQ37" s="72">
        <v>43</v>
      </c>
      <c r="AR37" s="71">
        <f t="shared" si="145"/>
        <v>6.3421828908554578E-2</v>
      </c>
      <c r="AS37" s="72">
        <v>36</v>
      </c>
      <c r="AT37" s="71">
        <f t="shared" si="146"/>
        <v>5.3097345132743362E-2</v>
      </c>
      <c r="AU37" s="119">
        <v>226</v>
      </c>
      <c r="AV37" s="82">
        <v>1</v>
      </c>
      <c r="AW37" s="71">
        <f t="shared" si="147"/>
        <v>4.4247787610619468E-3</v>
      </c>
      <c r="AX37" s="72">
        <v>6</v>
      </c>
      <c r="AY37" s="71">
        <f t="shared" si="148"/>
        <v>2.6548672566371681E-2</v>
      </c>
      <c r="AZ37" s="72">
        <v>8</v>
      </c>
      <c r="BA37" s="71">
        <f t="shared" si="149"/>
        <v>3.5398230088495575E-2</v>
      </c>
      <c r="BB37" s="119">
        <f t="shared" si="15"/>
        <v>8197</v>
      </c>
      <c r="BC37" s="73">
        <f t="shared" si="16"/>
        <v>361</v>
      </c>
      <c r="BD37" s="71">
        <f t="shared" si="150"/>
        <v>4.4040502622910822E-2</v>
      </c>
      <c r="BE37" s="73">
        <f t="shared" si="17"/>
        <v>1002</v>
      </c>
      <c r="BF37" s="71">
        <f t="shared" si="151"/>
        <v>0.12223984384530925</v>
      </c>
      <c r="BG37" s="73">
        <f t="shared" si="18"/>
        <v>832</v>
      </c>
      <c r="BH37" s="71">
        <f t="shared" si="152"/>
        <v>0.10150054898133463</v>
      </c>
      <c r="BJ37" s="263">
        <v>7</v>
      </c>
      <c r="BK37" s="272" t="s">
        <v>103</v>
      </c>
      <c r="BL37" s="208" t="s">
        <v>138</v>
      </c>
      <c r="BM37" s="38">
        <v>7851</v>
      </c>
      <c r="BN37" s="38">
        <v>281</v>
      </c>
      <c r="BO37" s="84">
        <v>3.5791618902050695E-2</v>
      </c>
      <c r="BP37" s="38">
        <v>885</v>
      </c>
      <c r="BQ37" s="84">
        <v>0.11272449369507069</v>
      </c>
      <c r="BR37" s="38">
        <v>784</v>
      </c>
      <c r="BS37" s="84">
        <v>9.9859890459814041E-2</v>
      </c>
      <c r="BU37" s="183" t="s">
        <v>103</v>
      </c>
      <c r="BV37" s="5" t="s">
        <v>138</v>
      </c>
      <c r="BW37" s="36">
        <f t="shared" si="19"/>
        <v>0.73221910455044525</v>
      </c>
      <c r="BX37" s="36">
        <f t="shared" si="157"/>
        <v>0.75162399694306459</v>
      </c>
      <c r="BY37" s="137">
        <v>31</v>
      </c>
      <c r="BZ37" s="141" t="s">
        <v>35</v>
      </c>
      <c r="CA37" s="36">
        <f t="shared" si="153"/>
        <v>4.0592760662246957E-2</v>
      </c>
      <c r="CB37" s="36">
        <f t="shared" si="20"/>
        <v>3.357268352303109E-2</v>
      </c>
      <c r="CC37" s="36">
        <f t="shared" si="21"/>
        <v>0.19041372708902046</v>
      </c>
      <c r="CD37" s="36">
        <f t="shared" si="22"/>
        <v>0.18524176915438087</v>
      </c>
      <c r="CE37" s="36">
        <f t="shared" si="23"/>
        <v>5.2291984259226432E-2</v>
      </c>
      <c r="CF37" s="36">
        <f t="shared" si="24"/>
        <v>4.8162859980139028E-2</v>
      </c>
      <c r="CG37" s="36">
        <f t="shared" si="154"/>
        <v>0.71670152798950615</v>
      </c>
      <c r="CH37" s="36">
        <f t="shared" si="25"/>
        <v>0.73302268734244902</v>
      </c>
      <c r="CI37" s="36">
        <f t="shared" si="155"/>
        <v>3.883547878985389E-2</v>
      </c>
      <c r="CJ37" s="36">
        <f t="shared" si="26"/>
        <v>3.0239953743856605E-2</v>
      </c>
      <c r="CK37" s="36">
        <f t="shared" si="27"/>
        <v>0.18304274618434632</v>
      </c>
      <c r="CL37" s="36">
        <f t="shared" si="28"/>
        <v>0.17311361665221162</v>
      </c>
      <c r="CM37" s="36">
        <f t="shared" si="29"/>
        <v>5.2577263592417579E-2</v>
      </c>
      <c r="CN37" s="36">
        <f t="shared" si="30"/>
        <v>4.6603064469499855E-2</v>
      </c>
      <c r="CO37" s="36">
        <f t="shared" si="31"/>
        <v>0.72554451143338217</v>
      </c>
      <c r="CP37" s="36">
        <f t="shared" si="32"/>
        <v>0.75004336513443193</v>
      </c>
      <c r="CQ37" s="36">
        <f t="shared" si="33"/>
        <v>5.081613797351401E-2</v>
      </c>
      <c r="CR37" s="36">
        <f t="shared" si="34"/>
        <v>4.2802790107799617E-2</v>
      </c>
      <c r="CS37" s="36">
        <f t="shared" si="35"/>
        <v>0.23067446874037573</v>
      </c>
      <c r="CT37" s="36">
        <f t="shared" si="36"/>
        <v>0.2187698161065314</v>
      </c>
      <c r="CU37" s="36">
        <f t="shared" si="37"/>
        <v>5.5435786880197103E-2</v>
      </c>
      <c r="CV37" s="36">
        <f t="shared" si="38"/>
        <v>5.0412175015852885E-2</v>
      </c>
      <c r="CW37" s="36">
        <f t="shared" si="39"/>
        <v>0.66307360640591317</v>
      </c>
      <c r="CX37" s="36">
        <f t="shared" si="40"/>
        <v>0.68801521876981608</v>
      </c>
      <c r="CY37" s="36">
        <f t="shared" si="41"/>
        <v>4.4072278536800354E-2</v>
      </c>
      <c r="CZ37" s="36">
        <f t="shared" si="42"/>
        <v>3.9796390559925961E-2</v>
      </c>
      <c r="DA37" s="36">
        <f t="shared" si="43"/>
        <v>0.21595416483032173</v>
      </c>
      <c r="DB37" s="36">
        <f t="shared" si="44"/>
        <v>0.21749190189726977</v>
      </c>
      <c r="DC37" s="36">
        <f t="shared" si="45"/>
        <v>6.0819744380784489E-2</v>
      </c>
      <c r="DD37" s="36">
        <f t="shared" si="46"/>
        <v>6.0620083294770942E-2</v>
      </c>
      <c r="DE37" s="36">
        <f t="shared" si="47"/>
        <v>0.67915381225209348</v>
      </c>
      <c r="DF37" s="36">
        <f t="shared" si="48"/>
        <v>0.68209162424803327</v>
      </c>
      <c r="DH37" s="141" t="s">
        <v>17</v>
      </c>
      <c r="DI37" s="36">
        <f t="shared" si="0"/>
        <v>3.5752078609221465E-2</v>
      </c>
      <c r="DJ37" s="36">
        <f t="shared" si="1"/>
        <v>3.0047400980155861E-2</v>
      </c>
      <c r="DK37" s="192">
        <f t="shared" si="156"/>
        <v>0.59999999999999987</v>
      </c>
      <c r="DL37" s="36">
        <f t="shared" si="2"/>
        <v>0.16712018140589568</v>
      </c>
      <c r="DM37" s="36">
        <f t="shared" si="3"/>
        <v>0.15144211456575882</v>
      </c>
      <c r="DN37" s="192">
        <f t="shared" si="49"/>
        <v>1.6000000000000014</v>
      </c>
      <c r="DO37" s="36">
        <f t="shared" si="4"/>
        <v>4.9886621315192746E-2</v>
      </c>
      <c r="DP37" s="36">
        <f t="shared" si="5"/>
        <v>5.2221418815778901E-2</v>
      </c>
      <c r="DQ37" s="192">
        <f t="shared" si="50"/>
        <v>-0.19999999999999948</v>
      </c>
      <c r="DR37" s="36">
        <f t="shared" si="6"/>
        <v>0.74724111866969012</v>
      </c>
      <c r="DS37" s="36">
        <f t="shared" si="7"/>
        <v>0.76628906563830645</v>
      </c>
      <c r="DT37" s="192">
        <f t="shared" si="51"/>
        <v>-1.9000000000000017</v>
      </c>
      <c r="DU37" s="36">
        <f t="shared" si="8"/>
        <v>3.0272952853598014E-2</v>
      </c>
      <c r="DV37" s="36">
        <f t="shared" si="52"/>
        <v>2.3714891361950187E-2</v>
      </c>
      <c r="DW37" s="192">
        <f t="shared" si="53"/>
        <v>0.59999999999999987</v>
      </c>
      <c r="DX37" s="36">
        <f t="shared" si="54"/>
        <v>0.15049627791563275</v>
      </c>
      <c r="DY37" s="36">
        <f t="shared" si="55"/>
        <v>0.13235294117647059</v>
      </c>
      <c r="DZ37" s="192">
        <f t="shared" si="56"/>
        <v>1.7999999999999989</v>
      </c>
      <c r="EA37" s="36">
        <f t="shared" si="57"/>
        <v>4.6029776674937968E-2</v>
      </c>
      <c r="EB37" s="36">
        <f t="shared" si="58"/>
        <v>5.0476947535771068E-2</v>
      </c>
      <c r="EC37" s="192">
        <f t="shared" si="59"/>
        <v>-0.40000000000000036</v>
      </c>
      <c r="ED37" s="36">
        <f t="shared" si="60"/>
        <v>0.7732009925558313</v>
      </c>
      <c r="EE37" s="36">
        <f t="shared" si="61"/>
        <v>0.79345521992580814</v>
      </c>
      <c r="EF37" s="192">
        <f t="shared" si="62"/>
        <v>-2.0000000000000018</v>
      </c>
      <c r="EG37" s="36">
        <f t="shared" si="63"/>
        <v>4.6285714285714284E-2</v>
      </c>
      <c r="EH37" s="36">
        <f t="shared" si="64"/>
        <v>4.1367423154266017E-2</v>
      </c>
      <c r="EI37" s="192">
        <f t="shared" si="65"/>
        <v>0.49999999999999978</v>
      </c>
      <c r="EJ37" s="36">
        <f t="shared" si="66"/>
        <v>0.20228571428571429</v>
      </c>
      <c r="EK37" s="36">
        <f t="shared" si="67"/>
        <v>0.18816432059752944</v>
      </c>
      <c r="EL37" s="192">
        <f t="shared" si="68"/>
        <v>1.4000000000000012</v>
      </c>
      <c r="EM37" s="36">
        <f t="shared" si="69"/>
        <v>5.8571428571428573E-2</v>
      </c>
      <c r="EN37" s="36">
        <f t="shared" si="70"/>
        <v>5.9752944556162021E-2</v>
      </c>
      <c r="EO37" s="192">
        <f t="shared" si="71"/>
        <v>-0.10000000000000009</v>
      </c>
      <c r="EP37" s="36">
        <f t="shared" si="72"/>
        <v>0.69285714285714284</v>
      </c>
      <c r="EQ37" s="36">
        <f t="shared" si="73"/>
        <v>0.7107153116920425</v>
      </c>
      <c r="ER37" s="192">
        <f t="shared" si="74"/>
        <v>-1.8000000000000016</v>
      </c>
      <c r="ES37" s="36">
        <f t="shared" si="75"/>
        <v>4.9192364170337739E-2</v>
      </c>
      <c r="ET37" s="36">
        <f t="shared" si="76"/>
        <v>4.0160642570281124E-2</v>
      </c>
      <c r="EU37" s="192">
        <f t="shared" si="77"/>
        <v>0.90000000000000013</v>
      </c>
      <c r="EV37" s="36">
        <f t="shared" si="78"/>
        <v>0.21218795888399414</v>
      </c>
      <c r="EW37" s="36">
        <f t="shared" si="79"/>
        <v>0.17991967871485945</v>
      </c>
      <c r="EX37" s="192">
        <f t="shared" si="80"/>
        <v>3.2</v>
      </c>
      <c r="EY37" s="36">
        <f t="shared" si="81"/>
        <v>5.8002936857562408E-2</v>
      </c>
      <c r="EZ37" s="36">
        <f t="shared" si="82"/>
        <v>4.4176706827309238E-2</v>
      </c>
      <c r="FA37" s="192">
        <f t="shared" si="83"/>
        <v>1.4000000000000006</v>
      </c>
      <c r="FB37" s="36">
        <f t="shared" si="84"/>
        <v>0.68061674008810569</v>
      </c>
      <c r="FC37" s="36">
        <f t="shared" si="85"/>
        <v>0.73574297188755022</v>
      </c>
      <c r="FD37" s="192">
        <f t="shared" si="86"/>
        <v>-5.4999999999999938</v>
      </c>
      <c r="FF37" s="36">
        <f t="shared" si="87"/>
        <v>5.246330782200663E-2</v>
      </c>
      <c r="FG37" s="36">
        <f t="shared" si="9"/>
        <v>4.8041085134680403E-2</v>
      </c>
      <c r="FH37" s="192">
        <f t="shared" si="88"/>
        <v>0.39999999999999969</v>
      </c>
      <c r="FI37" s="36">
        <f t="shared" si="10"/>
        <v>0.16981717092085957</v>
      </c>
      <c r="FJ37" s="36">
        <f t="shared" si="11"/>
        <v>0.16533561940166969</v>
      </c>
      <c r="FK37" s="192">
        <f t="shared" si="89"/>
        <v>0.50000000000000044</v>
      </c>
      <c r="FL37" s="36">
        <f t="shared" si="12"/>
        <v>7.0421823311744888E-2</v>
      </c>
      <c r="FM37" s="36">
        <f t="shared" si="13"/>
        <v>7.246863332638967E-2</v>
      </c>
      <c r="FN37" s="192">
        <f t="shared" si="90"/>
        <v>-0.19999999999999879</v>
      </c>
      <c r="FO37" s="36">
        <f t="shared" si="14"/>
        <v>0.70729769794538888</v>
      </c>
      <c r="FP37" s="36">
        <f t="shared" si="91"/>
        <v>0.7141546621372602</v>
      </c>
      <c r="FQ37" s="192">
        <f t="shared" si="92"/>
        <v>-0.70000000000000062</v>
      </c>
      <c r="FR37" s="36">
        <f t="shared" si="93"/>
        <v>4.9503759206355462E-2</v>
      </c>
      <c r="FS37" s="36">
        <f t="shared" si="94"/>
        <v>4.4200488210520666E-2</v>
      </c>
      <c r="FT37" s="192">
        <f t="shared" si="95"/>
        <v>0.60000000000000053</v>
      </c>
      <c r="FU37" s="36">
        <f t="shared" si="96"/>
        <v>0.16607589114113555</v>
      </c>
      <c r="FV37" s="36">
        <f t="shared" si="97"/>
        <v>0.15825934172053971</v>
      </c>
      <c r="FW37" s="192">
        <f t="shared" si="98"/>
        <v>0.80000000000000071</v>
      </c>
      <c r="FX37" s="36">
        <f t="shared" si="99"/>
        <v>7.0594924618888555E-2</v>
      </c>
      <c r="FY37" s="36">
        <f t="shared" si="100"/>
        <v>7.1056537639600487E-2</v>
      </c>
      <c r="FZ37" s="192">
        <f t="shared" si="101"/>
        <v>0</v>
      </c>
      <c r="GA37" s="36">
        <f t="shared" si="102"/>
        <v>0.71382542503362045</v>
      </c>
      <c r="GB37" s="36">
        <f t="shared" si="103"/>
        <v>0.72648363242933911</v>
      </c>
      <c r="GC37" s="192">
        <f t="shared" si="104"/>
        <v>-1.2000000000000011</v>
      </c>
      <c r="GD37" s="36">
        <f t="shared" si="105"/>
        <v>7.1407282300928909E-2</v>
      </c>
      <c r="GE37" s="36">
        <f t="shared" si="106"/>
        <v>6.5170575468318684E-2</v>
      </c>
      <c r="GF37" s="192">
        <f t="shared" si="107"/>
        <v>0.5999999999999992</v>
      </c>
      <c r="GG37" s="36">
        <f t="shared" si="108"/>
        <v>0.21158909145099597</v>
      </c>
      <c r="GH37" s="36">
        <f t="shared" si="109"/>
        <v>0.20222517226120487</v>
      </c>
      <c r="GI37" s="192">
        <f t="shared" si="110"/>
        <v>0.99999999999999811</v>
      </c>
      <c r="GJ37" s="36">
        <f t="shared" si="111"/>
        <v>7.841968440050999E-2</v>
      </c>
      <c r="GK37" s="36">
        <f t="shared" si="112"/>
        <v>8.0034557599511141E-2</v>
      </c>
      <c r="GL37" s="192">
        <f t="shared" si="113"/>
        <v>-0.20000000000000018</v>
      </c>
      <c r="GM37" s="36">
        <f t="shared" si="114"/>
        <v>0.63858394184756506</v>
      </c>
      <c r="GN37" s="36">
        <f t="shared" si="115"/>
        <v>0.65256969467096526</v>
      </c>
      <c r="GO37" s="192">
        <f t="shared" si="116"/>
        <v>-1.4000000000000012</v>
      </c>
      <c r="GP37" s="36">
        <f t="shared" si="117"/>
        <v>5.8989431490645373E-2</v>
      </c>
      <c r="GQ37" s="36">
        <f t="shared" si="118"/>
        <v>5.1786853860880666E-2</v>
      </c>
      <c r="GR37" s="192">
        <f t="shared" si="119"/>
        <v>0.7</v>
      </c>
      <c r="GS37" s="36">
        <f t="shared" si="120"/>
        <v>0.18026385115241175</v>
      </c>
      <c r="GT37" s="36">
        <f t="shared" si="121"/>
        <v>0.17318655605190386</v>
      </c>
      <c r="GU37" s="192">
        <f t="shared" si="122"/>
        <v>0.70000000000000062</v>
      </c>
      <c r="GV37" s="36">
        <f t="shared" si="123"/>
        <v>7.9888839530150732E-2</v>
      </c>
      <c r="GW37" s="36">
        <f t="shared" si="124"/>
        <v>7.9982982344182094E-2</v>
      </c>
      <c r="GX37" s="192">
        <f t="shared" si="125"/>
        <v>0</v>
      </c>
      <c r="GY37" s="36">
        <f t="shared" si="126"/>
        <v>0.68085787782679219</v>
      </c>
      <c r="GZ37" s="36">
        <f t="shared" si="127"/>
        <v>0.69504360774303342</v>
      </c>
      <c r="HA37" s="192">
        <f t="shared" si="128"/>
        <v>-1.3999999999999901</v>
      </c>
      <c r="HB37" s="140">
        <v>0</v>
      </c>
    </row>
    <row r="38" spans="2:210" s="12" customFormat="1" ht="14.25" customHeight="1">
      <c r="B38" s="264"/>
      <c r="C38" s="273"/>
      <c r="D38" s="207" t="s">
        <v>277</v>
      </c>
      <c r="E38" s="166">
        <v>0</v>
      </c>
      <c r="F38" s="214">
        <v>0</v>
      </c>
      <c r="G38" s="83" t="str">
        <f t="shared" si="129"/>
        <v>-</v>
      </c>
      <c r="H38" s="230">
        <v>0</v>
      </c>
      <c r="I38" s="83" t="str">
        <f>IFERROR(H38/E38,"-")</f>
        <v>-</v>
      </c>
      <c r="J38" s="230">
        <v>0</v>
      </c>
      <c r="K38" s="83" t="str">
        <f>IFERROR(J38/E38,"-")</f>
        <v>-</v>
      </c>
      <c r="L38" s="166">
        <v>3</v>
      </c>
      <c r="M38" s="214">
        <v>0</v>
      </c>
      <c r="N38" s="83">
        <f>IFERROR(M38/L38,"-")</f>
        <v>0</v>
      </c>
      <c r="O38" s="230">
        <v>1</v>
      </c>
      <c r="P38" s="83">
        <f>IFERROR(O38/L38,"-")</f>
        <v>0.33333333333333331</v>
      </c>
      <c r="Q38" s="230">
        <v>0</v>
      </c>
      <c r="R38" s="83">
        <f>IFERROR(Q38/L38,"-")</f>
        <v>0</v>
      </c>
      <c r="S38" s="166">
        <v>577</v>
      </c>
      <c r="T38" s="214">
        <v>40</v>
      </c>
      <c r="U38" s="83">
        <f>IFERROR(T38/S38,"-")</f>
        <v>6.9324090121317156E-2</v>
      </c>
      <c r="V38" s="230">
        <v>97</v>
      </c>
      <c r="W38" s="83">
        <f>IFERROR(V38/S38,"-")</f>
        <v>0.1681109185441941</v>
      </c>
      <c r="X38" s="230">
        <v>55</v>
      </c>
      <c r="Y38" s="83">
        <f>IFERROR(X38/S38,"-")</f>
        <v>9.5320623916811092E-2</v>
      </c>
      <c r="Z38" s="166">
        <v>374</v>
      </c>
      <c r="AA38" s="214">
        <v>19</v>
      </c>
      <c r="AB38" s="83">
        <f>IFERROR(AA38/Z38,"-")</f>
        <v>5.0802139037433157E-2</v>
      </c>
      <c r="AC38" s="230">
        <v>50</v>
      </c>
      <c r="AD38" s="83">
        <f>IFERROR(AC38/Z38,"-")</f>
        <v>0.13368983957219252</v>
      </c>
      <c r="AE38" s="230">
        <v>52</v>
      </c>
      <c r="AF38" s="83">
        <f>IFERROR(AE38/Z38,"-")</f>
        <v>0.13903743315508021</v>
      </c>
      <c r="AG38" s="166">
        <v>262</v>
      </c>
      <c r="AH38" s="214">
        <v>20</v>
      </c>
      <c r="AI38" s="83">
        <f>IFERROR(AH38/AG38,"-")</f>
        <v>7.6335877862595422E-2</v>
      </c>
      <c r="AJ38" s="230">
        <v>24</v>
      </c>
      <c r="AK38" s="83">
        <f>IFERROR(AJ38/AG38,"-")</f>
        <v>9.1603053435114504E-2</v>
      </c>
      <c r="AL38" s="230">
        <v>42</v>
      </c>
      <c r="AM38" s="83">
        <f>IFERROR(AL38/AG38,"-")</f>
        <v>0.16030534351145037</v>
      </c>
      <c r="AN38" s="166">
        <v>94</v>
      </c>
      <c r="AO38" s="214">
        <v>2</v>
      </c>
      <c r="AP38" s="83">
        <f>IFERROR(AO38/AN38,"-")</f>
        <v>2.1276595744680851E-2</v>
      </c>
      <c r="AQ38" s="230">
        <v>13</v>
      </c>
      <c r="AR38" s="83">
        <f>IFERROR(AQ38/AN38,"-")</f>
        <v>0.13829787234042554</v>
      </c>
      <c r="AS38" s="230">
        <v>8</v>
      </c>
      <c r="AT38" s="83">
        <f>IFERROR(AS38/AN38,"-")</f>
        <v>8.5106382978723402E-2</v>
      </c>
      <c r="AU38" s="166">
        <v>24</v>
      </c>
      <c r="AV38" s="214">
        <v>0</v>
      </c>
      <c r="AW38" s="83">
        <f>IFERROR(AV38/AU38,"-")</f>
        <v>0</v>
      </c>
      <c r="AX38" s="230">
        <v>0</v>
      </c>
      <c r="AY38" s="83">
        <f>IFERROR(AX38/AU38,"-")</f>
        <v>0</v>
      </c>
      <c r="AZ38" s="230">
        <v>2</v>
      </c>
      <c r="BA38" s="83">
        <f>IFERROR(AZ38/AU38,"-")</f>
        <v>8.3333333333333329E-2</v>
      </c>
      <c r="BB38" s="166">
        <f t="shared" si="15"/>
        <v>1334</v>
      </c>
      <c r="BC38" s="167">
        <f t="shared" si="16"/>
        <v>81</v>
      </c>
      <c r="BD38" s="83">
        <f>IFERROR(BC38/BB38,"-")</f>
        <v>6.0719640179910044E-2</v>
      </c>
      <c r="BE38" s="167">
        <f t="shared" si="17"/>
        <v>185</v>
      </c>
      <c r="BF38" s="83">
        <f>IFERROR(BE38/BB38,"-")</f>
        <v>0.13868065967016491</v>
      </c>
      <c r="BG38" s="167">
        <f t="shared" si="18"/>
        <v>159</v>
      </c>
      <c r="BH38" s="83">
        <f>IFERROR(BG38/BB38,"-")</f>
        <v>0.11919040479760119</v>
      </c>
      <c r="BJ38" s="264"/>
      <c r="BK38" s="273"/>
      <c r="BL38" s="208" t="s">
        <v>276</v>
      </c>
      <c r="BM38" s="38">
        <v>1305</v>
      </c>
      <c r="BN38" s="38">
        <v>62</v>
      </c>
      <c r="BO38" s="84">
        <v>4.75095785440613E-2</v>
      </c>
      <c r="BP38" s="38">
        <v>150</v>
      </c>
      <c r="BQ38" s="84">
        <v>0.11494252873563218</v>
      </c>
      <c r="BR38" s="38">
        <v>149</v>
      </c>
      <c r="BS38" s="84">
        <v>0.11417624521072797</v>
      </c>
      <c r="BU38" s="218"/>
      <c r="BV38" s="208" t="s">
        <v>273</v>
      </c>
      <c r="BW38" s="36">
        <f t="shared" si="19"/>
        <v>0.68140929535232386</v>
      </c>
      <c r="BX38" s="36">
        <f t="shared" si="157"/>
        <v>0.7233716475095785</v>
      </c>
      <c r="BY38" s="137">
        <v>32</v>
      </c>
      <c r="BZ38" s="141" t="s">
        <v>36</v>
      </c>
      <c r="CA38" s="36">
        <f t="shared" si="153"/>
        <v>4.357221609702315E-2</v>
      </c>
      <c r="CB38" s="36">
        <f t="shared" si="20"/>
        <v>3.873388042203986E-2</v>
      </c>
      <c r="CC38" s="36">
        <f t="shared" si="21"/>
        <v>0.1622491730981257</v>
      </c>
      <c r="CD38" s="36">
        <f t="shared" si="22"/>
        <v>0.15985932004689332</v>
      </c>
      <c r="CE38" s="36">
        <f t="shared" si="23"/>
        <v>7.4751929437706727E-2</v>
      </c>
      <c r="CF38" s="36">
        <f t="shared" si="24"/>
        <v>7.3763188745603753E-2</v>
      </c>
      <c r="CG38" s="36">
        <f t="shared" si="154"/>
        <v>0.71942668136714438</v>
      </c>
      <c r="CH38" s="36">
        <f t="shared" si="25"/>
        <v>0.72764361078546302</v>
      </c>
      <c r="CI38" s="36">
        <f t="shared" si="155"/>
        <v>4.4140958419704911E-2</v>
      </c>
      <c r="CJ38" s="36">
        <f t="shared" si="26"/>
        <v>3.739506486899008E-2</v>
      </c>
      <c r="CK38" s="36">
        <f t="shared" si="27"/>
        <v>0.16101694915254236</v>
      </c>
      <c r="CL38" s="36">
        <f t="shared" si="28"/>
        <v>0.15752989061307554</v>
      </c>
      <c r="CM38" s="36">
        <f t="shared" si="29"/>
        <v>7.4442141202292408E-2</v>
      </c>
      <c r="CN38" s="36">
        <f t="shared" si="30"/>
        <v>7.186466547952175E-2</v>
      </c>
      <c r="CO38" s="36">
        <f t="shared" si="31"/>
        <v>0.7203999512254603</v>
      </c>
      <c r="CP38" s="36">
        <f t="shared" si="32"/>
        <v>0.73321037903841257</v>
      </c>
      <c r="CQ38" s="36">
        <f t="shared" si="33"/>
        <v>5.3473132372214939E-2</v>
      </c>
      <c r="CR38" s="36">
        <f t="shared" si="34"/>
        <v>4.8228084199307221E-2</v>
      </c>
      <c r="CS38" s="36">
        <f t="shared" si="35"/>
        <v>0.19711664482306684</v>
      </c>
      <c r="CT38" s="36">
        <f t="shared" si="36"/>
        <v>0.17772448707700506</v>
      </c>
      <c r="CU38" s="36">
        <f t="shared" si="37"/>
        <v>9.0694626474442985E-2</v>
      </c>
      <c r="CV38" s="36">
        <f t="shared" si="38"/>
        <v>8.4998667732480687E-2</v>
      </c>
      <c r="CW38" s="36">
        <f t="shared" si="39"/>
        <v>0.65871559633027521</v>
      </c>
      <c r="CX38" s="36">
        <f t="shared" si="40"/>
        <v>0.68904876099120704</v>
      </c>
      <c r="CY38" s="36">
        <f t="shared" si="41"/>
        <v>3.9491298527443104E-2</v>
      </c>
      <c r="CZ38" s="36">
        <f t="shared" si="42"/>
        <v>3.818953323903819E-2</v>
      </c>
      <c r="DA38" s="36">
        <f t="shared" si="43"/>
        <v>0.18540829986613119</v>
      </c>
      <c r="DB38" s="36">
        <f t="shared" si="44"/>
        <v>0.18033946251768035</v>
      </c>
      <c r="DC38" s="36">
        <f t="shared" si="45"/>
        <v>7.9651941097724235E-2</v>
      </c>
      <c r="DD38" s="36">
        <f t="shared" si="46"/>
        <v>8.1329561527581334E-2</v>
      </c>
      <c r="DE38" s="36">
        <f t="shared" si="47"/>
        <v>0.69544846050870146</v>
      </c>
      <c r="DF38" s="36">
        <f t="shared" si="48"/>
        <v>0.70014144271570011</v>
      </c>
      <c r="DH38" s="141" t="s">
        <v>26</v>
      </c>
      <c r="DI38" s="36">
        <f t="shared" si="0"/>
        <v>6.1803022407503912E-2</v>
      </c>
      <c r="DJ38" s="36">
        <f t="shared" si="1"/>
        <v>5.0055865921787707E-2</v>
      </c>
      <c r="DK38" s="192">
        <f t="shared" si="156"/>
        <v>1.1999999999999997</v>
      </c>
      <c r="DL38" s="36">
        <f t="shared" si="2"/>
        <v>0.23835330901511204</v>
      </c>
      <c r="DM38" s="36">
        <f t="shared" si="3"/>
        <v>0.23340782122905027</v>
      </c>
      <c r="DN38" s="192">
        <f t="shared" si="49"/>
        <v>0.49999999999999767</v>
      </c>
      <c r="DO38" s="36">
        <f t="shared" si="4"/>
        <v>5.1380927566440852E-2</v>
      </c>
      <c r="DP38" s="36">
        <f t="shared" si="5"/>
        <v>5.0055865921787707E-2</v>
      </c>
      <c r="DQ38" s="192">
        <f t="shared" si="50"/>
        <v>9.9999999999999395E-2</v>
      </c>
      <c r="DR38" s="36">
        <f t="shared" si="6"/>
        <v>0.64846274101094314</v>
      </c>
      <c r="DS38" s="36">
        <f t="shared" si="7"/>
        <v>0.66648044692737429</v>
      </c>
      <c r="DT38" s="192">
        <f t="shared" si="51"/>
        <v>-1.8000000000000016</v>
      </c>
      <c r="DU38" s="36">
        <f t="shared" si="8"/>
        <v>5.7369255150554674E-2</v>
      </c>
      <c r="DV38" s="36">
        <f t="shared" si="52"/>
        <v>4.3781942078364562E-2</v>
      </c>
      <c r="DW38" s="192">
        <f t="shared" si="53"/>
        <v>1.3000000000000005</v>
      </c>
      <c r="DX38" s="36">
        <f t="shared" si="54"/>
        <v>0.23248811410459588</v>
      </c>
      <c r="DY38" s="36">
        <f t="shared" si="55"/>
        <v>0.22776831345826234</v>
      </c>
      <c r="DZ38" s="192">
        <f t="shared" si="56"/>
        <v>0.40000000000000036</v>
      </c>
      <c r="EA38" s="36">
        <f t="shared" si="57"/>
        <v>5.2931854199683041E-2</v>
      </c>
      <c r="EB38" s="36">
        <f t="shared" si="58"/>
        <v>5.0766609880749575E-2</v>
      </c>
      <c r="EC38" s="192">
        <f t="shared" si="59"/>
        <v>0.20000000000000018</v>
      </c>
      <c r="ED38" s="36">
        <f t="shared" si="60"/>
        <v>0.65721077654516635</v>
      </c>
      <c r="EE38" s="36">
        <f t="shared" si="61"/>
        <v>0.67768313458262353</v>
      </c>
      <c r="EF38" s="192">
        <f t="shared" si="62"/>
        <v>-2.1000000000000019</v>
      </c>
      <c r="EG38" s="36">
        <f t="shared" si="63"/>
        <v>7.7767175572519082E-2</v>
      </c>
      <c r="EH38" s="36">
        <f t="shared" si="64"/>
        <v>6.59444182760245E-2</v>
      </c>
      <c r="EI38" s="192">
        <f t="shared" si="65"/>
        <v>1.1999999999999997</v>
      </c>
      <c r="EJ38" s="36">
        <f t="shared" si="66"/>
        <v>0.28816793893129772</v>
      </c>
      <c r="EK38" s="36">
        <f t="shared" si="67"/>
        <v>0.26660386245878476</v>
      </c>
      <c r="EL38" s="192">
        <f t="shared" si="68"/>
        <v>2.0999999999999961</v>
      </c>
      <c r="EM38" s="36">
        <f t="shared" si="69"/>
        <v>5.6774809160305341E-2</v>
      </c>
      <c r="EN38" s="36">
        <f t="shared" si="70"/>
        <v>4.7574187470560525E-2</v>
      </c>
      <c r="EO38" s="192">
        <f t="shared" si="71"/>
        <v>0.90000000000000013</v>
      </c>
      <c r="EP38" s="36">
        <f t="shared" si="72"/>
        <v>0.57729007633587781</v>
      </c>
      <c r="EQ38" s="36">
        <f t="shared" si="73"/>
        <v>0.61987753179463023</v>
      </c>
      <c r="ER38" s="192">
        <f t="shared" si="74"/>
        <v>-4.3000000000000043</v>
      </c>
      <c r="ES38" s="36">
        <f t="shared" si="75"/>
        <v>7.536557930258718E-2</v>
      </c>
      <c r="ET38" s="36">
        <f t="shared" si="76"/>
        <v>6.0426540284360189E-2</v>
      </c>
      <c r="EU38" s="192">
        <f t="shared" si="77"/>
        <v>1.5</v>
      </c>
      <c r="EV38" s="36">
        <f t="shared" si="78"/>
        <v>0.23509561304836896</v>
      </c>
      <c r="EW38" s="36">
        <f t="shared" si="79"/>
        <v>0.21682464454976302</v>
      </c>
      <c r="EX38" s="192">
        <f t="shared" si="80"/>
        <v>1.7999999999999989</v>
      </c>
      <c r="EY38" s="36">
        <f t="shared" si="81"/>
        <v>4.1619797525309338E-2</v>
      </c>
      <c r="EZ38" s="36">
        <f t="shared" si="82"/>
        <v>5.8056872037914695E-2</v>
      </c>
      <c r="FA38" s="192">
        <f t="shared" si="83"/>
        <v>-1.6</v>
      </c>
      <c r="FB38" s="36">
        <f t="shared" si="84"/>
        <v>0.64791901012373454</v>
      </c>
      <c r="FC38" s="36">
        <f t="shared" si="85"/>
        <v>0.66469194312796209</v>
      </c>
      <c r="FD38" s="192">
        <f t="shared" si="86"/>
        <v>-1.7000000000000015</v>
      </c>
      <c r="FF38" s="36">
        <f t="shared" si="87"/>
        <v>5.246330782200663E-2</v>
      </c>
      <c r="FG38" s="36">
        <f t="shared" si="9"/>
        <v>4.8041085134680403E-2</v>
      </c>
      <c r="FH38" s="192">
        <f t="shared" si="88"/>
        <v>0.39999999999999969</v>
      </c>
      <c r="FI38" s="36">
        <f t="shared" si="10"/>
        <v>0.16981717092085957</v>
      </c>
      <c r="FJ38" s="36">
        <f t="shared" si="11"/>
        <v>0.16533561940166969</v>
      </c>
      <c r="FK38" s="192">
        <f t="shared" si="89"/>
        <v>0.50000000000000044</v>
      </c>
      <c r="FL38" s="36">
        <f t="shared" si="12"/>
        <v>7.0421823311744888E-2</v>
      </c>
      <c r="FM38" s="36">
        <f t="shared" si="13"/>
        <v>7.246863332638967E-2</v>
      </c>
      <c r="FN38" s="192">
        <f t="shared" si="90"/>
        <v>-0.19999999999999879</v>
      </c>
      <c r="FO38" s="36">
        <f t="shared" si="14"/>
        <v>0.70729769794538888</v>
      </c>
      <c r="FP38" s="36">
        <f t="shared" si="91"/>
        <v>0.7141546621372602</v>
      </c>
      <c r="FQ38" s="192">
        <f t="shared" si="92"/>
        <v>-0.70000000000000062</v>
      </c>
      <c r="FR38" s="36">
        <f t="shared" si="93"/>
        <v>4.9503759206355462E-2</v>
      </c>
      <c r="FS38" s="36">
        <f t="shared" si="94"/>
        <v>4.4200488210520666E-2</v>
      </c>
      <c r="FT38" s="192">
        <f t="shared" si="95"/>
        <v>0.60000000000000053</v>
      </c>
      <c r="FU38" s="36">
        <f t="shared" si="96"/>
        <v>0.16607589114113555</v>
      </c>
      <c r="FV38" s="36">
        <f t="shared" si="97"/>
        <v>0.15825934172053971</v>
      </c>
      <c r="FW38" s="192">
        <f t="shared" si="98"/>
        <v>0.80000000000000071</v>
      </c>
      <c r="FX38" s="36">
        <f t="shared" si="99"/>
        <v>7.0594924618888555E-2</v>
      </c>
      <c r="FY38" s="36">
        <f t="shared" si="100"/>
        <v>7.1056537639600487E-2</v>
      </c>
      <c r="FZ38" s="192">
        <f t="shared" si="101"/>
        <v>0</v>
      </c>
      <c r="GA38" s="36">
        <f t="shared" si="102"/>
        <v>0.71382542503362045</v>
      </c>
      <c r="GB38" s="36">
        <f t="shared" si="103"/>
        <v>0.72648363242933911</v>
      </c>
      <c r="GC38" s="192">
        <f t="shared" si="104"/>
        <v>-1.2000000000000011</v>
      </c>
      <c r="GD38" s="36">
        <f t="shared" si="105"/>
        <v>7.1407282300928909E-2</v>
      </c>
      <c r="GE38" s="36">
        <f t="shared" si="106"/>
        <v>6.5170575468318684E-2</v>
      </c>
      <c r="GF38" s="192">
        <f t="shared" si="107"/>
        <v>0.5999999999999992</v>
      </c>
      <c r="GG38" s="36">
        <f t="shared" si="108"/>
        <v>0.21158909145099597</v>
      </c>
      <c r="GH38" s="36">
        <f t="shared" si="109"/>
        <v>0.20222517226120487</v>
      </c>
      <c r="GI38" s="192">
        <f t="shared" si="110"/>
        <v>0.99999999999999811</v>
      </c>
      <c r="GJ38" s="36">
        <f t="shared" si="111"/>
        <v>7.841968440050999E-2</v>
      </c>
      <c r="GK38" s="36">
        <f t="shared" si="112"/>
        <v>8.0034557599511141E-2</v>
      </c>
      <c r="GL38" s="192">
        <f t="shared" si="113"/>
        <v>-0.20000000000000018</v>
      </c>
      <c r="GM38" s="36">
        <f t="shared" si="114"/>
        <v>0.63858394184756506</v>
      </c>
      <c r="GN38" s="36">
        <f t="shared" si="115"/>
        <v>0.65256969467096526</v>
      </c>
      <c r="GO38" s="192">
        <f t="shared" si="116"/>
        <v>-1.4000000000000012</v>
      </c>
      <c r="GP38" s="36">
        <f t="shared" si="117"/>
        <v>5.8989431490645373E-2</v>
      </c>
      <c r="GQ38" s="36">
        <f t="shared" si="118"/>
        <v>5.1786853860880666E-2</v>
      </c>
      <c r="GR38" s="192">
        <f t="shared" si="119"/>
        <v>0.7</v>
      </c>
      <c r="GS38" s="36">
        <f t="shared" si="120"/>
        <v>0.18026385115241175</v>
      </c>
      <c r="GT38" s="36">
        <f t="shared" si="121"/>
        <v>0.17318655605190386</v>
      </c>
      <c r="GU38" s="192">
        <f t="shared" si="122"/>
        <v>0.70000000000000062</v>
      </c>
      <c r="GV38" s="36">
        <f t="shared" si="123"/>
        <v>7.9888839530150732E-2</v>
      </c>
      <c r="GW38" s="36">
        <f t="shared" si="124"/>
        <v>7.9982982344182094E-2</v>
      </c>
      <c r="GX38" s="192">
        <f t="shared" si="125"/>
        <v>0</v>
      </c>
      <c r="GY38" s="36">
        <f t="shared" si="126"/>
        <v>0.68085787782679219</v>
      </c>
      <c r="GZ38" s="36">
        <f t="shared" si="127"/>
        <v>0.69504360774303342</v>
      </c>
      <c r="HA38" s="192">
        <f t="shared" si="128"/>
        <v>-1.3999999999999901</v>
      </c>
      <c r="HB38" s="140">
        <v>0</v>
      </c>
    </row>
    <row r="39" spans="2:210" s="12" customFormat="1" ht="14.25" customHeight="1">
      <c r="B39" s="264"/>
      <c r="C39" s="273"/>
      <c r="D39" s="165" t="s">
        <v>156</v>
      </c>
      <c r="E39" s="160">
        <v>0</v>
      </c>
      <c r="F39" s="161">
        <v>0</v>
      </c>
      <c r="G39" s="61" t="str">
        <f t="shared" si="129"/>
        <v>-</v>
      </c>
      <c r="H39" s="62">
        <v>0</v>
      </c>
      <c r="I39" s="61" t="str">
        <f t="shared" si="130"/>
        <v>-</v>
      </c>
      <c r="J39" s="62">
        <v>0</v>
      </c>
      <c r="K39" s="61" t="str">
        <f t="shared" si="131"/>
        <v>-</v>
      </c>
      <c r="L39" s="160">
        <v>1</v>
      </c>
      <c r="M39" s="161">
        <v>0</v>
      </c>
      <c r="N39" s="61">
        <f t="shared" si="132"/>
        <v>0</v>
      </c>
      <c r="O39" s="62">
        <v>0</v>
      </c>
      <c r="P39" s="61">
        <f t="shared" si="133"/>
        <v>0</v>
      </c>
      <c r="Q39" s="62">
        <v>0</v>
      </c>
      <c r="R39" s="61">
        <f t="shared" si="134"/>
        <v>0</v>
      </c>
      <c r="S39" s="160">
        <v>291</v>
      </c>
      <c r="T39" s="161">
        <v>18</v>
      </c>
      <c r="U39" s="61">
        <f t="shared" si="135"/>
        <v>6.1855670103092786E-2</v>
      </c>
      <c r="V39" s="62">
        <v>52</v>
      </c>
      <c r="W39" s="61">
        <f t="shared" si="136"/>
        <v>0.17869415807560138</v>
      </c>
      <c r="X39" s="62">
        <v>24</v>
      </c>
      <c r="Y39" s="61">
        <f t="shared" si="137"/>
        <v>8.247422680412371E-2</v>
      </c>
      <c r="Z39" s="160">
        <v>135</v>
      </c>
      <c r="AA39" s="161">
        <v>5</v>
      </c>
      <c r="AB39" s="61">
        <f t="shared" si="138"/>
        <v>3.7037037037037035E-2</v>
      </c>
      <c r="AC39" s="62">
        <v>14</v>
      </c>
      <c r="AD39" s="61">
        <f t="shared" si="139"/>
        <v>0.1037037037037037</v>
      </c>
      <c r="AE39" s="62">
        <v>14</v>
      </c>
      <c r="AF39" s="61">
        <f t="shared" si="140"/>
        <v>0.1037037037037037</v>
      </c>
      <c r="AG39" s="160">
        <v>49</v>
      </c>
      <c r="AH39" s="161">
        <v>2</v>
      </c>
      <c r="AI39" s="61">
        <f t="shared" si="141"/>
        <v>4.0816326530612242E-2</v>
      </c>
      <c r="AJ39" s="62">
        <v>3</v>
      </c>
      <c r="AK39" s="61">
        <f t="shared" si="142"/>
        <v>6.1224489795918366E-2</v>
      </c>
      <c r="AL39" s="62">
        <v>7</v>
      </c>
      <c r="AM39" s="61">
        <f t="shared" si="143"/>
        <v>0.14285714285714285</v>
      </c>
      <c r="AN39" s="160">
        <v>24</v>
      </c>
      <c r="AO39" s="161">
        <v>0</v>
      </c>
      <c r="AP39" s="61">
        <f t="shared" si="144"/>
        <v>0</v>
      </c>
      <c r="AQ39" s="62">
        <v>3</v>
      </c>
      <c r="AR39" s="61">
        <f t="shared" si="145"/>
        <v>0.125</v>
      </c>
      <c r="AS39" s="62">
        <v>2</v>
      </c>
      <c r="AT39" s="61">
        <f t="shared" si="146"/>
        <v>8.3333333333333329E-2</v>
      </c>
      <c r="AU39" s="160">
        <v>6</v>
      </c>
      <c r="AV39" s="161">
        <v>0</v>
      </c>
      <c r="AW39" s="61">
        <f t="shared" si="147"/>
        <v>0</v>
      </c>
      <c r="AX39" s="62">
        <v>1</v>
      </c>
      <c r="AY39" s="61">
        <f t="shared" si="148"/>
        <v>0.16666666666666666</v>
      </c>
      <c r="AZ39" s="62">
        <v>2</v>
      </c>
      <c r="BA39" s="61">
        <f t="shared" si="149"/>
        <v>0.33333333333333331</v>
      </c>
      <c r="BB39" s="160">
        <f t="shared" si="15"/>
        <v>506</v>
      </c>
      <c r="BC39" s="63">
        <f t="shared" si="16"/>
        <v>25</v>
      </c>
      <c r="BD39" s="61">
        <f t="shared" si="150"/>
        <v>4.9407114624505928E-2</v>
      </c>
      <c r="BE39" s="63">
        <f t="shared" si="17"/>
        <v>73</v>
      </c>
      <c r="BF39" s="61">
        <f t="shared" si="151"/>
        <v>0.14426877470355731</v>
      </c>
      <c r="BG39" s="63">
        <f t="shared" si="18"/>
        <v>49</v>
      </c>
      <c r="BH39" s="61">
        <f t="shared" si="152"/>
        <v>9.6837944664031617E-2</v>
      </c>
      <c r="BJ39" s="264"/>
      <c r="BK39" s="273"/>
      <c r="BL39" s="208" t="s">
        <v>156</v>
      </c>
      <c r="BM39" s="38">
        <v>529</v>
      </c>
      <c r="BN39" s="38">
        <v>25</v>
      </c>
      <c r="BO39" s="84">
        <v>4.725897920604915E-2</v>
      </c>
      <c r="BP39" s="38">
        <v>75</v>
      </c>
      <c r="BQ39" s="84">
        <v>0.14177693761814744</v>
      </c>
      <c r="BR39" s="38">
        <v>68</v>
      </c>
      <c r="BS39" s="84">
        <v>0.12854442344045369</v>
      </c>
      <c r="BU39" s="184"/>
      <c r="BV39" s="5" t="s">
        <v>156</v>
      </c>
      <c r="BW39" s="36">
        <f t="shared" si="19"/>
        <v>0.70948616600790515</v>
      </c>
      <c r="BX39" s="36">
        <f t="shared" si="157"/>
        <v>0.68241965973534968</v>
      </c>
      <c r="BY39" s="137">
        <v>33</v>
      </c>
      <c r="BZ39" s="141" t="s">
        <v>37</v>
      </c>
      <c r="CA39" s="36">
        <f t="shared" si="153"/>
        <v>4.3754619364375462E-2</v>
      </c>
      <c r="CB39" s="36">
        <f t="shared" si="20"/>
        <v>3.9784434934220951E-2</v>
      </c>
      <c r="CC39" s="36">
        <f t="shared" si="21"/>
        <v>0.21847745750184774</v>
      </c>
      <c r="CD39" s="36">
        <f t="shared" si="22"/>
        <v>0.20843239816135678</v>
      </c>
      <c r="CE39" s="36">
        <f t="shared" si="23"/>
        <v>4.0206947524020695E-2</v>
      </c>
      <c r="CF39" s="36">
        <f t="shared" si="24"/>
        <v>4.6917102551909971E-2</v>
      </c>
      <c r="CG39" s="36">
        <f t="shared" si="154"/>
        <v>0.69756097560975605</v>
      </c>
      <c r="CH39" s="36">
        <f t="shared" si="25"/>
        <v>0.70486606435251231</v>
      </c>
      <c r="CI39" s="36">
        <f t="shared" si="155"/>
        <v>4.115312304157092E-2</v>
      </c>
      <c r="CJ39" s="36">
        <f t="shared" si="26"/>
        <v>3.8069942452412575E-2</v>
      </c>
      <c r="CK39" s="36">
        <f t="shared" si="27"/>
        <v>0.20618341341132232</v>
      </c>
      <c r="CL39" s="36">
        <f t="shared" si="28"/>
        <v>0.20407259849490925</v>
      </c>
      <c r="CM39" s="36">
        <f t="shared" si="29"/>
        <v>3.9273031125966161E-2</v>
      </c>
      <c r="CN39" s="36">
        <f t="shared" si="30"/>
        <v>4.5374059318282423E-2</v>
      </c>
      <c r="CO39" s="36">
        <f t="shared" si="31"/>
        <v>0.71339043242114064</v>
      </c>
      <c r="CP39" s="36">
        <f t="shared" si="32"/>
        <v>0.71248339973439578</v>
      </c>
      <c r="CQ39" s="36">
        <f t="shared" si="33"/>
        <v>6.0777957860615885E-2</v>
      </c>
      <c r="CR39" s="36">
        <f t="shared" si="34"/>
        <v>5.3344623200677392E-2</v>
      </c>
      <c r="CS39" s="36">
        <f t="shared" si="35"/>
        <v>0.29578606158833065</v>
      </c>
      <c r="CT39" s="36">
        <f t="shared" si="36"/>
        <v>0.25063505503810329</v>
      </c>
      <c r="CU39" s="36">
        <f t="shared" si="37"/>
        <v>5.0243111831442464E-2</v>
      </c>
      <c r="CV39" s="36">
        <f t="shared" si="38"/>
        <v>5.4191363251481793E-2</v>
      </c>
      <c r="CW39" s="36">
        <f t="shared" si="39"/>
        <v>0.59319286871961097</v>
      </c>
      <c r="CX39" s="36">
        <f t="shared" si="40"/>
        <v>0.64182895850973753</v>
      </c>
      <c r="CY39" s="36">
        <f t="shared" si="41"/>
        <v>4.4859813084112146E-2</v>
      </c>
      <c r="CZ39" s="36">
        <f t="shared" si="42"/>
        <v>3.131115459882583E-2</v>
      </c>
      <c r="DA39" s="36">
        <f t="shared" si="43"/>
        <v>0.23177570093457944</v>
      </c>
      <c r="DB39" s="36">
        <f t="shared" si="44"/>
        <v>0.18786692759295498</v>
      </c>
      <c r="DC39" s="36">
        <f t="shared" si="45"/>
        <v>3.925233644859813E-2</v>
      </c>
      <c r="DD39" s="36">
        <f t="shared" si="46"/>
        <v>4.8923679060665359E-2</v>
      </c>
      <c r="DE39" s="36">
        <f t="shared" si="47"/>
        <v>0.68411214953271027</v>
      </c>
      <c r="DF39" s="36">
        <f t="shared" si="48"/>
        <v>0.73189823874755378</v>
      </c>
      <c r="DH39" s="141" t="s">
        <v>45</v>
      </c>
      <c r="DI39" s="36">
        <f t="shared" si="0"/>
        <v>2.7122403710425489E-2</v>
      </c>
      <c r="DJ39" s="36">
        <f t="shared" si="1"/>
        <v>2.3505420199635075E-2</v>
      </c>
      <c r="DK39" s="192">
        <f t="shared" si="156"/>
        <v>0.29999999999999993</v>
      </c>
      <c r="DL39" s="36">
        <f t="shared" si="2"/>
        <v>0.11484170195603953</v>
      </c>
      <c r="DM39" s="36">
        <f t="shared" si="3"/>
        <v>0.11033594504668885</v>
      </c>
      <c r="DN39" s="192">
        <f t="shared" si="49"/>
        <v>0.50000000000000044</v>
      </c>
      <c r="DO39" s="36">
        <f t="shared" si="4"/>
        <v>3.6196813873764874E-2</v>
      </c>
      <c r="DP39" s="36">
        <f t="shared" si="5"/>
        <v>4.0785660620371367E-2</v>
      </c>
      <c r="DQ39" s="192">
        <f t="shared" si="50"/>
        <v>-0.50000000000000044</v>
      </c>
      <c r="DR39" s="36">
        <f t="shared" si="6"/>
        <v>0.82183908045977017</v>
      </c>
      <c r="DS39" s="36">
        <f t="shared" si="7"/>
        <v>0.82537297413330468</v>
      </c>
      <c r="DT39" s="192">
        <f t="shared" si="51"/>
        <v>-0.30000000000000027</v>
      </c>
      <c r="DU39" s="36">
        <f t="shared" si="8"/>
        <v>2.4780732284560767E-2</v>
      </c>
      <c r="DV39" s="36">
        <f t="shared" si="52"/>
        <v>2.0671455798270049E-2</v>
      </c>
      <c r="DW39" s="192">
        <f t="shared" si="53"/>
        <v>0.4</v>
      </c>
      <c r="DX39" s="36">
        <f t="shared" si="54"/>
        <v>0.10803285535291661</v>
      </c>
      <c r="DY39" s="36">
        <f t="shared" si="55"/>
        <v>0.10350388506084152</v>
      </c>
      <c r="DZ39" s="192">
        <f t="shared" si="56"/>
        <v>0.40000000000000036</v>
      </c>
      <c r="EA39" s="36">
        <f t="shared" si="57"/>
        <v>3.5500487261589865E-2</v>
      </c>
      <c r="EB39" s="36">
        <f t="shared" si="58"/>
        <v>3.6211699164345405E-2</v>
      </c>
      <c r="EC39" s="192">
        <f t="shared" si="59"/>
        <v>0</v>
      </c>
      <c r="ED39" s="36">
        <f t="shared" si="60"/>
        <v>0.83168592510093275</v>
      </c>
      <c r="EE39" s="36">
        <f t="shared" si="61"/>
        <v>0.83961295997654306</v>
      </c>
      <c r="EF39" s="192">
        <f t="shared" si="62"/>
        <v>-0.80000000000000071</v>
      </c>
      <c r="EG39" s="36">
        <f t="shared" si="63"/>
        <v>3.9678553490708188E-2</v>
      </c>
      <c r="EH39" s="36">
        <f t="shared" si="64"/>
        <v>3.3574380165289255E-2</v>
      </c>
      <c r="EI39" s="192">
        <f t="shared" si="65"/>
        <v>0.59999999999999987</v>
      </c>
      <c r="EJ39" s="36">
        <f t="shared" si="66"/>
        <v>0.15168257157207435</v>
      </c>
      <c r="EK39" s="36">
        <f t="shared" si="67"/>
        <v>0.13894628099173553</v>
      </c>
      <c r="EL39" s="192">
        <f t="shared" si="68"/>
        <v>1.2999999999999985</v>
      </c>
      <c r="EM39" s="36">
        <f t="shared" si="69"/>
        <v>4.0683073832245106E-2</v>
      </c>
      <c r="EN39" s="36">
        <f t="shared" si="70"/>
        <v>5.8367768595041322E-2</v>
      </c>
      <c r="EO39" s="192">
        <f t="shared" si="71"/>
        <v>-1.7000000000000002</v>
      </c>
      <c r="EP39" s="36">
        <f t="shared" si="72"/>
        <v>0.76795580110497241</v>
      </c>
      <c r="EQ39" s="36">
        <f t="shared" si="73"/>
        <v>0.76911157024793386</v>
      </c>
      <c r="ER39" s="192">
        <f t="shared" si="74"/>
        <v>-0.10000000000000009</v>
      </c>
      <c r="ES39" s="36">
        <f t="shared" si="75"/>
        <v>2.4017467248908297E-2</v>
      </c>
      <c r="ET39" s="36">
        <f t="shared" si="76"/>
        <v>2.8037383177570093E-2</v>
      </c>
      <c r="EU39" s="192">
        <f t="shared" si="77"/>
        <v>-0.4</v>
      </c>
      <c r="EV39" s="36">
        <f t="shared" si="78"/>
        <v>0.13100436681222707</v>
      </c>
      <c r="EW39" s="36">
        <f t="shared" si="79"/>
        <v>0.12149532710280374</v>
      </c>
      <c r="EX39" s="192">
        <f t="shared" si="80"/>
        <v>1.0000000000000009</v>
      </c>
      <c r="EY39" s="36">
        <f t="shared" si="81"/>
        <v>5.0218340611353711E-2</v>
      </c>
      <c r="EZ39" s="36">
        <f t="shared" si="82"/>
        <v>4.6728971962616821E-2</v>
      </c>
      <c r="FA39" s="192">
        <f t="shared" si="83"/>
        <v>0.30000000000000027</v>
      </c>
      <c r="FB39" s="36">
        <f t="shared" si="84"/>
        <v>0.79475982532751088</v>
      </c>
      <c r="FC39" s="36">
        <f t="shared" si="85"/>
        <v>0.80373831775700932</v>
      </c>
      <c r="FD39" s="192">
        <f t="shared" si="86"/>
        <v>-0.9000000000000008</v>
      </c>
      <c r="FF39" s="36">
        <f t="shared" si="87"/>
        <v>5.246330782200663E-2</v>
      </c>
      <c r="FG39" s="36">
        <f t="shared" si="9"/>
        <v>4.8041085134680403E-2</v>
      </c>
      <c r="FH39" s="192">
        <f t="shared" si="88"/>
        <v>0.39999999999999969</v>
      </c>
      <c r="FI39" s="36">
        <f t="shared" si="10"/>
        <v>0.16981717092085957</v>
      </c>
      <c r="FJ39" s="36">
        <f t="shared" si="11"/>
        <v>0.16533561940166969</v>
      </c>
      <c r="FK39" s="192">
        <f t="shared" si="89"/>
        <v>0.50000000000000044</v>
      </c>
      <c r="FL39" s="36">
        <f t="shared" si="12"/>
        <v>7.0421823311744888E-2</v>
      </c>
      <c r="FM39" s="36">
        <f t="shared" si="13"/>
        <v>7.246863332638967E-2</v>
      </c>
      <c r="FN39" s="192">
        <f t="shared" si="90"/>
        <v>-0.19999999999999879</v>
      </c>
      <c r="FO39" s="36">
        <f t="shared" si="14"/>
        <v>0.70729769794538888</v>
      </c>
      <c r="FP39" s="36">
        <f t="shared" si="91"/>
        <v>0.7141546621372602</v>
      </c>
      <c r="FQ39" s="192">
        <f t="shared" si="92"/>
        <v>-0.70000000000000062</v>
      </c>
      <c r="FR39" s="36">
        <f t="shared" si="93"/>
        <v>4.9503759206355462E-2</v>
      </c>
      <c r="FS39" s="36">
        <f t="shared" si="94"/>
        <v>4.4200488210520666E-2</v>
      </c>
      <c r="FT39" s="192">
        <f t="shared" si="95"/>
        <v>0.60000000000000053</v>
      </c>
      <c r="FU39" s="36">
        <f t="shared" si="96"/>
        <v>0.16607589114113555</v>
      </c>
      <c r="FV39" s="36">
        <f t="shared" si="97"/>
        <v>0.15825934172053971</v>
      </c>
      <c r="FW39" s="192">
        <f t="shared" si="98"/>
        <v>0.80000000000000071</v>
      </c>
      <c r="FX39" s="36">
        <f t="shared" si="99"/>
        <v>7.0594924618888555E-2</v>
      </c>
      <c r="FY39" s="36">
        <f t="shared" si="100"/>
        <v>7.1056537639600487E-2</v>
      </c>
      <c r="FZ39" s="192">
        <f t="shared" si="101"/>
        <v>0</v>
      </c>
      <c r="GA39" s="36">
        <f t="shared" si="102"/>
        <v>0.71382542503362045</v>
      </c>
      <c r="GB39" s="36">
        <f t="shared" si="103"/>
        <v>0.72648363242933911</v>
      </c>
      <c r="GC39" s="192">
        <f t="shared" si="104"/>
        <v>-1.2000000000000011</v>
      </c>
      <c r="GD39" s="36">
        <f t="shared" si="105"/>
        <v>7.1407282300928909E-2</v>
      </c>
      <c r="GE39" s="36">
        <f t="shared" si="106"/>
        <v>6.5170575468318684E-2</v>
      </c>
      <c r="GF39" s="192">
        <f t="shared" si="107"/>
        <v>0.5999999999999992</v>
      </c>
      <c r="GG39" s="36">
        <f t="shared" si="108"/>
        <v>0.21158909145099597</v>
      </c>
      <c r="GH39" s="36">
        <f t="shared" si="109"/>
        <v>0.20222517226120487</v>
      </c>
      <c r="GI39" s="192">
        <f t="shared" si="110"/>
        <v>0.99999999999999811</v>
      </c>
      <c r="GJ39" s="36">
        <f t="shared" si="111"/>
        <v>7.841968440050999E-2</v>
      </c>
      <c r="GK39" s="36">
        <f t="shared" si="112"/>
        <v>8.0034557599511141E-2</v>
      </c>
      <c r="GL39" s="192">
        <f t="shared" si="113"/>
        <v>-0.20000000000000018</v>
      </c>
      <c r="GM39" s="36">
        <f t="shared" si="114"/>
        <v>0.63858394184756506</v>
      </c>
      <c r="GN39" s="36">
        <f t="shared" si="115"/>
        <v>0.65256969467096526</v>
      </c>
      <c r="GO39" s="192">
        <f t="shared" si="116"/>
        <v>-1.4000000000000012</v>
      </c>
      <c r="GP39" s="36">
        <f t="shared" si="117"/>
        <v>5.8989431490645373E-2</v>
      </c>
      <c r="GQ39" s="36">
        <f t="shared" si="118"/>
        <v>5.1786853860880666E-2</v>
      </c>
      <c r="GR39" s="192">
        <f t="shared" si="119"/>
        <v>0.7</v>
      </c>
      <c r="GS39" s="36">
        <f t="shared" si="120"/>
        <v>0.18026385115241175</v>
      </c>
      <c r="GT39" s="36">
        <f t="shared" si="121"/>
        <v>0.17318655605190386</v>
      </c>
      <c r="GU39" s="192">
        <f t="shared" si="122"/>
        <v>0.70000000000000062</v>
      </c>
      <c r="GV39" s="36">
        <f t="shared" si="123"/>
        <v>7.9888839530150732E-2</v>
      </c>
      <c r="GW39" s="36">
        <f t="shared" si="124"/>
        <v>7.9982982344182094E-2</v>
      </c>
      <c r="GX39" s="192">
        <f t="shared" si="125"/>
        <v>0</v>
      </c>
      <c r="GY39" s="36">
        <f t="shared" si="126"/>
        <v>0.68085787782679219</v>
      </c>
      <c r="GZ39" s="36">
        <f t="shared" si="127"/>
        <v>0.69504360774303342</v>
      </c>
      <c r="HA39" s="192">
        <f t="shared" si="128"/>
        <v>-1.3999999999999901</v>
      </c>
      <c r="HB39" s="140">
        <v>0</v>
      </c>
    </row>
    <row r="40" spans="2:210" s="12" customFormat="1" ht="14.25" customHeight="1">
      <c r="B40" s="264"/>
      <c r="C40" s="273"/>
      <c r="D40" s="135" t="s">
        <v>200</v>
      </c>
      <c r="E40" s="152">
        <v>1</v>
      </c>
      <c r="F40" s="231">
        <v>0</v>
      </c>
      <c r="G40" s="154">
        <f>IFERROR(F40/E40,"-")</f>
        <v>0</v>
      </c>
      <c r="H40" s="232">
        <v>0</v>
      </c>
      <c r="I40" s="154">
        <f>IFERROR(H40/E40,"-")</f>
        <v>0</v>
      </c>
      <c r="J40" s="232">
        <v>0</v>
      </c>
      <c r="K40" s="154">
        <f>IFERROR(J40/E40,"-")</f>
        <v>0</v>
      </c>
      <c r="L40" s="152">
        <v>2</v>
      </c>
      <c r="M40" s="231">
        <v>0</v>
      </c>
      <c r="N40" s="154">
        <f>IFERROR(M40/L40,"-")</f>
        <v>0</v>
      </c>
      <c r="O40" s="232">
        <v>0</v>
      </c>
      <c r="P40" s="154">
        <f>IFERROR(O40/L40,"-")</f>
        <v>0</v>
      </c>
      <c r="Q40" s="232">
        <v>0</v>
      </c>
      <c r="R40" s="154">
        <f>IFERROR(Q40/L40,"-")</f>
        <v>0</v>
      </c>
      <c r="S40" s="152">
        <v>29</v>
      </c>
      <c r="T40" s="231">
        <v>0</v>
      </c>
      <c r="U40" s="154">
        <f>IFERROR(T40/S40,"-")</f>
        <v>0</v>
      </c>
      <c r="V40" s="232">
        <v>0</v>
      </c>
      <c r="W40" s="154">
        <f>IFERROR(V40/S40,"-")</f>
        <v>0</v>
      </c>
      <c r="X40" s="232">
        <v>3</v>
      </c>
      <c r="Y40" s="154">
        <f>IFERROR(X40/S40,"-")</f>
        <v>0.10344827586206896</v>
      </c>
      <c r="Z40" s="152">
        <v>89</v>
      </c>
      <c r="AA40" s="231">
        <v>1</v>
      </c>
      <c r="AB40" s="154">
        <f>IFERROR(AA40/Z40,"-")</f>
        <v>1.1235955056179775E-2</v>
      </c>
      <c r="AC40" s="232">
        <v>2</v>
      </c>
      <c r="AD40" s="154">
        <f>IFERROR(AC40/Z40,"-")</f>
        <v>2.247191011235955E-2</v>
      </c>
      <c r="AE40" s="232">
        <v>1</v>
      </c>
      <c r="AF40" s="154">
        <f>IFERROR(AE40/Z40,"-")</f>
        <v>1.1235955056179775E-2</v>
      </c>
      <c r="AG40" s="152">
        <v>119</v>
      </c>
      <c r="AH40" s="231">
        <v>0</v>
      </c>
      <c r="AI40" s="154">
        <f>IFERROR(AH40/AG40,"-")</f>
        <v>0</v>
      </c>
      <c r="AJ40" s="232">
        <v>1</v>
      </c>
      <c r="AK40" s="154">
        <f>IFERROR(AJ40/AG40,"-")</f>
        <v>8.4033613445378148E-3</v>
      </c>
      <c r="AL40" s="232">
        <v>0</v>
      </c>
      <c r="AM40" s="154">
        <f>IFERROR(AL40/AG40,"-")</f>
        <v>0</v>
      </c>
      <c r="AN40" s="152">
        <v>111</v>
      </c>
      <c r="AO40" s="231">
        <v>0</v>
      </c>
      <c r="AP40" s="154">
        <f>IFERROR(AO40/AN40,"-")</f>
        <v>0</v>
      </c>
      <c r="AQ40" s="232">
        <v>1</v>
      </c>
      <c r="AR40" s="154">
        <f>IFERROR(AQ40/AN40,"-")</f>
        <v>9.0090090090090089E-3</v>
      </c>
      <c r="AS40" s="232">
        <v>1</v>
      </c>
      <c r="AT40" s="154">
        <f>IFERROR(AS40/AN40,"-")</f>
        <v>9.0090090090090089E-3</v>
      </c>
      <c r="AU40" s="152">
        <v>120</v>
      </c>
      <c r="AV40" s="231">
        <v>0</v>
      </c>
      <c r="AW40" s="154">
        <f>IFERROR(AV40/AU40,"-")</f>
        <v>0</v>
      </c>
      <c r="AX40" s="232">
        <v>0</v>
      </c>
      <c r="AY40" s="154">
        <f>IFERROR(AX40/AU40,"-")</f>
        <v>0</v>
      </c>
      <c r="AZ40" s="232">
        <v>0</v>
      </c>
      <c r="BA40" s="154">
        <f>IFERROR(AZ40/AU40,"-")</f>
        <v>0</v>
      </c>
      <c r="BB40" s="152">
        <f t="shared" si="15"/>
        <v>471</v>
      </c>
      <c r="BC40" s="153">
        <f t="shared" si="16"/>
        <v>1</v>
      </c>
      <c r="BD40" s="154">
        <f>IFERROR(BC40/BB40,"-")</f>
        <v>2.1231422505307855E-3</v>
      </c>
      <c r="BE40" s="153">
        <f t="shared" si="17"/>
        <v>4</v>
      </c>
      <c r="BF40" s="154">
        <f>IFERROR(BE40/BB40,"-")</f>
        <v>8.4925690021231421E-3</v>
      </c>
      <c r="BG40" s="153">
        <f t="shared" si="18"/>
        <v>5</v>
      </c>
      <c r="BH40" s="154">
        <f>IFERROR(BG40/BB40,"-")</f>
        <v>1.0615711252653927E-2</v>
      </c>
      <c r="BJ40" s="264"/>
      <c r="BK40" s="273"/>
      <c r="BL40" s="208" t="s">
        <v>199</v>
      </c>
      <c r="BM40" s="38">
        <v>222</v>
      </c>
      <c r="BN40" s="38">
        <v>0</v>
      </c>
      <c r="BO40" s="84">
        <v>0</v>
      </c>
      <c r="BP40" s="38">
        <v>4</v>
      </c>
      <c r="BQ40" s="84">
        <v>1.8018018018018018E-2</v>
      </c>
      <c r="BR40" s="38">
        <v>0</v>
      </c>
      <c r="BS40" s="84">
        <v>0</v>
      </c>
      <c r="BU40" s="184"/>
      <c r="BV40" s="188" t="s">
        <v>199</v>
      </c>
      <c r="BW40" s="36">
        <f t="shared" si="19"/>
        <v>0.97876857749469215</v>
      </c>
      <c r="BX40" s="36">
        <f t="shared" si="157"/>
        <v>0.98198198198198194</v>
      </c>
      <c r="BY40" s="137">
        <v>34</v>
      </c>
      <c r="BZ40" s="141" t="s">
        <v>38</v>
      </c>
      <c r="CA40" s="36">
        <f t="shared" si="153"/>
        <v>3.5475951730576397E-2</v>
      </c>
      <c r="CB40" s="36">
        <f t="shared" si="20"/>
        <v>3.3590508770652887E-2</v>
      </c>
      <c r="CC40" s="36">
        <f t="shared" si="21"/>
        <v>0.16551986445835207</v>
      </c>
      <c r="CD40" s="36">
        <f t="shared" si="22"/>
        <v>0.16023728073367785</v>
      </c>
      <c r="CE40" s="36">
        <f t="shared" si="23"/>
        <v>5.2937311987828917E-2</v>
      </c>
      <c r="CF40" s="36">
        <f t="shared" si="24"/>
        <v>5.7318582138438025E-2</v>
      </c>
      <c r="CG40" s="36">
        <f t="shared" si="154"/>
        <v>0.74606687182324261</v>
      </c>
      <c r="CH40" s="36">
        <f t="shared" si="25"/>
        <v>0.74885362835723124</v>
      </c>
      <c r="CI40" s="36">
        <f t="shared" si="155"/>
        <v>3.2761673967750954E-2</v>
      </c>
      <c r="CJ40" s="36">
        <f t="shared" si="26"/>
        <v>2.9831071184454643E-2</v>
      </c>
      <c r="CK40" s="36">
        <f t="shared" si="27"/>
        <v>0.15779662596700531</v>
      </c>
      <c r="CL40" s="36">
        <f t="shared" si="28"/>
        <v>0.15140123034859876</v>
      </c>
      <c r="CM40" s="36">
        <f t="shared" si="29"/>
        <v>5.1076521577034205E-2</v>
      </c>
      <c r="CN40" s="36">
        <f t="shared" si="30"/>
        <v>5.4389219802753637E-2</v>
      </c>
      <c r="CO40" s="36">
        <f t="shared" si="31"/>
        <v>0.7583651784882095</v>
      </c>
      <c r="CP40" s="36">
        <f t="shared" si="32"/>
        <v>0.76437847866419295</v>
      </c>
      <c r="CQ40" s="36">
        <f t="shared" si="33"/>
        <v>4.7314833300059894E-2</v>
      </c>
      <c r="CR40" s="36">
        <f t="shared" si="34"/>
        <v>5.1546391752577317E-2</v>
      </c>
      <c r="CS40" s="36">
        <f t="shared" si="35"/>
        <v>0.21341585146735875</v>
      </c>
      <c r="CT40" s="36">
        <f t="shared" si="36"/>
        <v>0.20477056802102284</v>
      </c>
      <c r="CU40" s="36">
        <f t="shared" si="37"/>
        <v>6.54821321621082E-2</v>
      </c>
      <c r="CV40" s="36">
        <f t="shared" si="38"/>
        <v>6.9739235900545787E-2</v>
      </c>
      <c r="CW40" s="36">
        <f t="shared" si="39"/>
        <v>0.67378718307047314</v>
      </c>
      <c r="CX40" s="36">
        <f t="shared" si="40"/>
        <v>0.6739438043258541</v>
      </c>
      <c r="CY40" s="36">
        <f t="shared" si="41"/>
        <v>4.8022598870056499E-2</v>
      </c>
      <c r="CZ40" s="36">
        <f t="shared" si="42"/>
        <v>3.3373063170441003E-2</v>
      </c>
      <c r="DA40" s="36">
        <f t="shared" si="43"/>
        <v>0.18022598870056497</v>
      </c>
      <c r="DB40" s="36">
        <f t="shared" si="44"/>
        <v>0.16865315852205007</v>
      </c>
      <c r="DC40" s="36">
        <f t="shared" si="45"/>
        <v>5.7627118644067797E-2</v>
      </c>
      <c r="DD40" s="36">
        <f t="shared" si="46"/>
        <v>6.8533969010727058E-2</v>
      </c>
      <c r="DE40" s="36">
        <f t="shared" si="47"/>
        <v>0.71412429378531073</v>
      </c>
      <c r="DF40" s="36">
        <f t="shared" si="48"/>
        <v>0.72943980929678187</v>
      </c>
      <c r="DH40" s="141" t="s">
        <v>10</v>
      </c>
      <c r="DI40" s="36">
        <f t="shared" si="0"/>
        <v>6.7966903073286053E-2</v>
      </c>
      <c r="DJ40" s="36">
        <f t="shared" si="1"/>
        <v>5.6913996627318719E-2</v>
      </c>
      <c r="DK40" s="192">
        <f t="shared" si="156"/>
        <v>1.1000000000000003</v>
      </c>
      <c r="DL40" s="36">
        <f t="shared" si="2"/>
        <v>0.1739558707643814</v>
      </c>
      <c r="DM40" s="36">
        <f t="shared" si="3"/>
        <v>0.16694772344013492</v>
      </c>
      <c r="DN40" s="192">
        <f t="shared" si="49"/>
        <v>0.69999999999999785</v>
      </c>
      <c r="DO40" s="36">
        <f t="shared" si="4"/>
        <v>7.5256107171000786E-2</v>
      </c>
      <c r="DP40" s="36">
        <f t="shared" si="5"/>
        <v>8.326306913996627E-2</v>
      </c>
      <c r="DQ40" s="192">
        <f t="shared" si="50"/>
        <v>-0.80000000000000071</v>
      </c>
      <c r="DR40" s="36">
        <f t="shared" si="6"/>
        <v>0.6828211189913318</v>
      </c>
      <c r="DS40" s="36">
        <f t="shared" si="7"/>
        <v>0.69287521079258008</v>
      </c>
      <c r="DT40" s="192">
        <f t="shared" si="51"/>
        <v>-0.99999999999998979</v>
      </c>
      <c r="DU40" s="36">
        <f t="shared" si="8"/>
        <v>6.1784207353827607E-2</v>
      </c>
      <c r="DV40" s="36">
        <f t="shared" si="52"/>
        <v>5.145631067961165E-2</v>
      </c>
      <c r="DW40" s="192">
        <f t="shared" si="53"/>
        <v>1.1000000000000003</v>
      </c>
      <c r="DX40" s="36">
        <f t="shared" si="54"/>
        <v>0.15250150693188669</v>
      </c>
      <c r="DY40" s="36">
        <f t="shared" si="55"/>
        <v>0.14822006472491908</v>
      </c>
      <c r="DZ40" s="192">
        <f t="shared" si="56"/>
        <v>0.50000000000000044</v>
      </c>
      <c r="EA40" s="36">
        <f t="shared" si="57"/>
        <v>7.6250753465943344E-2</v>
      </c>
      <c r="EB40" s="36">
        <f t="shared" si="58"/>
        <v>8.3495145631067955E-2</v>
      </c>
      <c r="EC40" s="192">
        <f t="shared" si="59"/>
        <v>-0.70000000000000062</v>
      </c>
      <c r="ED40" s="36">
        <f t="shared" si="60"/>
        <v>0.70946353224834235</v>
      </c>
      <c r="EE40" s="36">
        <f t="shared" si="61"/>
        <v>0.71682847896440127</v>
      </c>
      <c r="EF40" s="192">
        <f t="shared" si="62"/>
        <v>-0.80000000000000071</v>
      </c>
      <c r="EG40" s="36">
        <f t="shared" si="63"/>
        <v>8.2802547770700632E-2</v>
      </c>
      <c r="EH40" s="36">
        <f t="shared" si="64"/>
        <v>7.4979625101874489E-2</v>
      </c>
      <c r="EI40" s="192">
        <f t="shared" si="65"/>
        <v>0.80000000000000071</v>
      </c>
      <c r="EJ40" s="36">
        <f t="shared" si="66"/>
        <v>0.24124203821656051</v>
      </c>
      <c r="EK40" s="36">
        <f t="shared" si="67"/>
        <v>0.20782396088019561</v>
      </c>
      <c r="EL40" s="192">
        <f t="shared" si="68"/>
        <v>3.3000000000000003</v>
      </c>
      <c r="EM40" s="36">
        <f t="shared" si="69"/>
        <v>8.0414012738853499E-2</v>
      </c>
      <c r="EN40" s="36">
        <f t="shared" si="70"/>
        <v>8.7204563977180113E-2</v>
      </c>
      <c r="EO40" s="192">
        <f t="shared" si="71"/>
        <v>-0.69999999999999929</v>
      </c>
      <c r="EP40" s="36">
        <f t="shared" si="72"/>
        <v>0.59554140127388533</v>
      </c>
      <c r="EQ40" s="36">
        <f t="shared" si="73"/>
        <v>0.62999185004074976</v>
      </c>
      <c r="ER40" s="192">
        <f t="shared" si="74"/>
        <v>-3.400000000000003</v>
      </c>
      <c r="ES40" s="36">
        <f t="shared" si="75"/>
        <v>8.9514066496163683E-2</v>
      </c>
      <c r="ET40" s="36">
        <f t="shared" si="76"/>
        <v>5.0666666666666665E-2</v>
      </c>
      <c r="EU40" s="192">
        <f t="shared" si="77"/>
        <v>3.9</v>
      </c>
      <c r="EV40" s="36">
        <f t="shared" si="78"/>
        <v>0.18414322250639387</v>
      </c>
      <c r="EW40" s="36">
        <f t="shared" si="79"/>
        <v>0.20799999999999999</v>
      </c>
      <c r="EX40" s="192">
        <f t="shared" si="80"/>
        <v>-2.3999999999999995</v>
      </c>
      <c r="EY40" s="36">
        <f t="shared" si="81"/>
        <v>7.1611253196930943E-2</v>
      </c>
      <c r="EZ40" s="36">
        <f t="shared" si="82"/>
        <v>7.7333333333333337E-2</v>
      </c>
      <c r="FA40" s="192">
        <f t="shared" si="83"/>
        <v>-0.50000000000000044</v>
      </c>
      <c r="FB40" s="36">
        <f t="shared" si="84"/>
        <v>0.65473145780051156</v>
      </c>
      <c r="FC40" s="36">
        <f t="shared" si="85"/>
        <v>0.66400000000000003</v>
      </c>
      <c r="FD40" s="192">
        <f t="shared" si="86"/>
        <v>-0.9000000000000008</v>
      </c>
      <c r="FF40" s="36">
        <f t="shared" si="87"/>
        <v>5.246330782200663E-2</v>
      </c>
      <c r="FG40" s="36">
        <f t="shared" si="9"/>
        <v>4.8041085134680403E-2</v>
      </c>
      <c r="FH40" s="192">
        <f t="shared" si="88"/>
        <v>0.39999999999999969</v>
      </c>
      <c r="FI40" s="36">
        <f t="shared" si="10"/>
        <v>0.16981717092085957</v>
      </c>
      <c r="FJ40" s="36">
        <f t="shared" si="11"/>
        <v>0.16533561940166969</v>
      </c>
      <c r="FK40" s="192">
        <f t="shared" si="89"/>
        <v>0.50000000000000044</v>
      </c>
      <c r="FL40" s="36">
        <f t="shared" si="12"/>
        <v>7.0421823311744888E-2</v>
      </c>
      <c r="FM40" s="36">
        <f t="shared" si="13"/>
        <v>7.246863332638967E-2</v>
      </c>
      <c r="FN40" s="192">
        <f t="shared" si="90"/>
        <v>-0.19999999999999879</v>
      </c>
      <c r="FO40" s="36">
        <f t="shared" si="14"/>
        <v>0.70729769794538888</v>
      </c>
      <c r="FP40" s="36">
        <f t="shared" si="91"/>
        <v>0.7141546621372602</v>
      </c>
      <c r="FQ40" s="192">
        <f t="shared" si="92"/>
        <v>-0.70000000000000062</v>
      </c>
      <c r="FR40" s="36">
        <f t="shared" si="93"/>
        <v>4.9503759206355462E-2</v>
      </c>
      <c r="FS40" s="36">
        <f t="shared" si="94"/>
        <v>4.4200488210520666E-2</v>
      </c>
      <c r="FT40" s="192">
        <f t="shared" si="95"/>
        <v>0.60000000000000053</v>
      </c>
      <c r="FU40" s="36">
        <f t="shared" si="96"/>
        <v>0.16607589114113555</v>
      </c>
      <c r="FV40" s="36">
        <f t="shared" si="97"/>
        <v>0.15825934172053971</v>
      </c>
      <c r="FW40" s="192">
        <f t="shared" si="98"/>
        <v>0.80000000000000071</v>
      </c>
      <c r="FX40" s="36">
        <f t="shared" si="99"/>
        <v>7.0594924618888555E-2</v>
      </c>
      <c r="FY40" s="36">
        <f t="shared" si="100"/>
        <v>7.1056537639600487E-2</v>
      </c>
      <c r="FZ40" s="192">
        <f t="shared" si="101"/>
        <v>0</v>
      </c>
      <c r="GA40" s="36">
        <f t="shared" si="102"/>
        <v>0.71382542503362045</v>
      </c>
      <c r="GB40" s="36">
        <f t="shared" si="103"/>
        <v>0.72648363242933911</v>
      </c>
      <c r="GC40" s="192">
        <f t="shared" si="104"/>
        <v>-1.2000000000000011</v>
      </c>
      <c r="GD40" s="36">
        <f t="shared" si="105"/>
        <v>7.1407282300928909E-2</v>
      </c>
      <c r="GE40" s="36">
        <f t="shared" si="106"/>
        <v>6.5170575468318684E-2</v>
      </c>
      <c r="GF40" s="192">
        <f t="shared" si="107"/>
        <v>0.5999999999999992</v>
      </c>
      <c r="GG40" s="36">
        <f t="shared" si="108"/>
        <v>0.21158909145099597</v>
      </c>
      <c r="GH40" s="36">
        <f t="shared" si="109"/>
        <v>0.20222517226120487</v>
      </c>
      <c r="GI40" s="192">
        <f t="shared" si="110"/>
        <v>0.99999999999999811</v>
      </c>
      <c r="GJ40" s="36">
        <f t="shared" si="111"/>
        <v>7.841968440050999E-2</v>
      </c>
      <c r="GK40" s="36">
        <f t="shared" si="112"/>
        <v>8.0034557599511141E-2</v>
      </c>
      <c r="GL40" s="192">
        <f t="shared" si="113"/>
        <v>-0.20000000000000018</v>
      </c>
      <c r="GM40" s="36">
        <f t="shared" si="114"/>
        <v>0.63858394184756506</v>
      </c>
      <c r="GN40" s="36">
        <f t="shared" si="115"/>
        <v>0.65256969467096526</v>
      </c>
      <c r="GO40" s="192">
        <f t="shared" si="116"/>
        <v>-1.4000000000000012</v>
      </c>
      <c r="GP40" s="36">
        <f t="shared" si="117"/>
        <v>5.8989431490645373E-2</v>
      </c>
      <c r="GQ40" s="36">
        <f t="shared" si="118"/>
        <v>5.1786853860880666E-2</v>
      </c>
      <c r="GR40" s="192">
        <f t="shared" si="119"/>
        <v>0.7</v>
      </c>
      <c r="GS40" s="36">
        <f t="shared" si="120"/>
        <v>0.18026385115241175</v>
      </c>
      <c r="GT40" s="36">
        <f t="shared" si="121"/>
        <v>0.17318655605190386</v>
      </c>
      <c r="GU40" s="192">
        <f t="shared" si="122"/>
        <v>0.70000000000000062</v>
      </c>
      <c r="GV40" s="36">
        <f t="shared" si="123"/>
        <v>7.9888839530150732E-2</v>
      </c>
      <c r="GW40" s="36">
        <f t="shared" si="124"/>
        <v>7.9982982344182094E-2</v>
      </c>
      <c r="GX40" s="192">
        <f t="shared" si="125"/>
        <v>0</v>
      </c>
      <c r="GY40" s="36">
        <f t="shared" si="126"/>
        <v>0.68085787782679219</v>
      </c>
      <c r="GZ40" s="36">
        <f t="shared" si="127"/>
        <v>0.69504360774303342</v>
      </c>
      <c r="HA40" s="192">
        <f t="shared" si="128"/>
        <v>-1.3999999999999901</v>
      </c>
      <c r="HB40" s="140">
        <v>0</v>
      </c>
    </row>
    <row r="41" spans="2:210" s="12" customFormat="1" ht="14.25" customHeight="1">
      <c r="B41" s="265"/>
      <c r="C41" s="274"/>
      <c r="D41" s="150" t="s">
        <v>67</v>
      </c>
      <c r="E41" s="37">
        <v>21</v>
      </c>
      <c r="F41" s="233">
        <v>0</v>
      </c>
      <c r="G41" s="13">
        <f t="shared" si="129"/>
        <v>0</v>
      </c>
      <c r="H41" s="33">
        <v>2</v>
      </c>
      <c r="I41" s="13">
        <f t="shared" si="130"/>
        <v>9.5238095238095233E-2</v>
      </c>
      <c r="J41" s="33">
        <v>2</v>
      </c>
      <c r="K41" s="13">
        <f t="shared" si="131"/>
        <v>9.5238095238095233E-2</v>
      </c>
      <c r="L41" s="37">
        <v>76</v>
      </c>
      <c r="M41" s="233">
        <v>3</v>
      </c>
      <c r="N41" s="13">
        <f t="shared" si="132"/>
        <v>3.9473684210526314E-2</v>
      </c>
      <c r="O41" s="33">
        <v>4</v>
      </c>
      <c r="P41" s="13">
        <f t="shared" si="133"/>
        <v>5.2631578947368418E-2</v>
      </c>
      <c r="Q41" s="33">
        <v>4</v>
      </c>
      <c r="R41" s="13">
        <f t="shared" si="134"/>
        <v>5.2631578947368418E-2</v>
      </c>
      <c r="S41" s="37">
        <v>3907</v>
      </c>
      <c r="T41" s="233">
        <v>229</v>
      </c>
      <c r="U41" s="13">
        <f t="shared" si="135"/>
        <v>5.8612746352700279E-2</v>
      </c>
      <c r="V41" s="33">
        <v>601</v>
      </c>
      <c r="W41" s="13">
        <f t="shared" si="136"/>
        <v>0.15382646531865882</v>
      </c>
      <c r="X41" s="33">
        <v>403</v>
      </c>
      <c r="Y41" s="13">
        <f t="shared" si="137"/>
        <v>0.10314819554645507</v>
      </c>
      <c r="Z41" s="37">
        <v>3192</v>
      </c>
      <c r="AA41" s="233">
        <v>142</v>
      </c>
      <c r="AB41" s="13">
        <f t="shared" si="138"/>
        <v>4.4486215538847115E-2</v>
      </c>
      <c r="AC41" s="33">
        <v>408</v>
      </c>
      <c r="AD41" s="13">
        <f t="shared" si="139"/>
        <v>0.12781954887218044</v>
      </c>
      <c r="AE41" s="33">
        <v>363</v>
      </c>
      <c r="AF41" s="13">
        <f t="shared" si="140"/>
        <v>0.1137218045112782</v>
      </c>
      <c r="AG41" s="37">
        <v>2029</v>
      </c>
      <c r="AH41" s="233">
        <v>68</v>
      </c>
      <c r="AI41" s="13">
        <f t="shared" si="141"/>
        <v>3.351404632824051E-2</v>
      </c>
      <c r="AJ41" s="33">
        <v>182</v>
      </c>
      <c r="AK41" s="13">
        <f t="shared" si="142"/>
        <v>8.9699359290290784E-2</v>
      </c>
      <c r="AL41" s="33">
        <v>214</v>
      </c>
      <c r="AM41" s="13">
        <f t="shared" si="143"/>
        <v>0.10547067520946279</v>
      </c>
      <c r="AN41" s="37">
        <v>907</v>
      </c>
      <c r="AO41" s="233">
        <v>25</v>
      </c>
      <c r="AP41" s="13">
        <f t="shared" si="144"/>
        <v>2.7563395810363836E-2</v>
      </c>
      <c r="AQ41" s="33">
        <v>60</v>
      </c>
      <c r="AR41" s="13">
        <f t="shared" si="145"/>
        <v>6.6152149944873215E-2</v>
      </c>
      <c r="AS41" s="33">
        <v>47</v>
      </c>
      <c r="AT41" s="13">
        <f t="shared" si="146"/>
        <v>5.1819184123484012E-2</v>
      </c>
      <c r="AU41" s="37">
        <v>376</v>
      </c>
      <c r="AV41" s="233">
        <v>1</v>
      </c>
      <c r="AW41" s="13">
        <f t="shared" si="147"/>
        <v>2.6595744680851063E-3</v>
      </c>
      <c r="AX41" s="33">
        <v>7</v>
      </c>
      <c r="AY41" s="13">
        <f t="shared" si="148"/>
        <v>1.8617021276595744E-2</v>
      </c>
      <c r="AZ41" s="33">
        <v>12</v>
      </c>
      <c r="BA41" s="13">
        <f t="shared" si="149"/>
        <v>3.1914893617021274E-2</v>
      </c>
      <c r="BB41" s="37">
        <f t="shared" si="15"/>
        <v>10508</v>
      </c>
      <c r="BC41" s="69">
        <f t="shared" si="16"/>
        <v>468</v>
      </c>
      <c r="BD41" s="13">
        <f t="shared" si="150"/>
        <v>4.4537495241720591E-2</v>
      </c>
      <c r="BE41" s="69">
        <f t="shared" si="17"/>
        <v>1264</v>
      </c>
      <c r="BF41" s="13">
        <f t="shared" si="151"/>
        <v>0.12028930338789494</v>
      </c>
      <c r="BG41" s="69">
        <f t="shared" si="18"/>
        <v>1045</v>
      </c>
      <c r="BH41" s="13">
        <f t="shared" si="152"/>
        <v>9.9448039588884665E-2</v>
      </c>
      <c r="BJ41" s="265"/>
      <c r="BK41" s="274"/>
      <c r="BL41" s="203" t="s">
        <v>67</v>
      </c>
      <c r="BM41" s="38">
        <v>9907</v>
      </c>
      <c r="BN41" s="38">
        <v>368</v>
      </c>
      <c r="BO41" s="84">
        <v>3.7145452710204904E-2</v>
      </c>
      <c r="BP41" s="38">
        <v>1114</v>
      </c>
      <c r="BQ41" s="84">
        <v>0.11244574543252246</v>
      </c>
      <c r="BR41" s="38">
        <v>1001</v>
      </c>
      <c r="BS41" s="84">
        <v>0.10103966892096497</v>
      </c>
      <c r="BU41" s="185"/>
      <c r="BV41" s="116" t="s">
        <v>67</v>
      </c>
      <c r="BW41" s="36">
        <f t="shared" si="19"/>
        <v>0.73572516178149983</v>
      </c>
      <c r="BX41" s="36">
        <f t="shared" si="157"/>
        <v>0.74936913293630769</v>
      </c>
      <c r="BY41" s="137">
        <v>35</v>
      </c>
      <c r="BZ41" s="141" t="s">
        <v>1</v>
      </c>
      <c r="CA41" s="36">
        <f t="shared" si="153"/>
        <v>3.9564287758641008E-2</v>
      </c>
      <c r="CB41" s="36">
        <f t="shared" si="20"/>
        <v>3.8666902404526166E-2</v>
      </c>
      <c r="CC41" s="36">
        <f t="shared" si="21"/>
        <v>0.16169166792935671</v>
      </c>
      <c r="CD41" s="36">
        <f t="shared" si="22"/>
        <v>0.15777934936350779</v>
      </c>
      <c r="CE41" s="36">
        <f t="shared" si="23"/>
        <v>6.7309796791083731E-2</v>
      </c>
      <c r="CF41" s="36">
        <f t="shared" si="24"/>
        <v>7.0438472418670434E-2</v>
      </c>
      <c r="CG41" s="36">
        <f t="shared" si="154"/>
        <v>0.73143424752091857</v>
      </c>
      <c r="CH41" s="36">
        <f t="shared" si="25"/>
        <v>0.73311527581329561</v>
      </c>
      <c r="CI41" s="36">
        <f t="shared" si="155"/>
        <v>3.7586547972304651E-2</v>
      </c>
      <c r="CJ41" s="36">
        <f t="shared" si="26"/>
        <v>3.6906059719747933E-2</v>
      </c>
      <c r="CK41" s="36">
        <f t="shared" si="27"/>
        <v>0.15952725151538208</v>
      </c>
      <c r="CL41" s="36">
        <f t="shared" si="28"/>
        <v>0.15222420165385944</v>
      </c>
      <c r="CM41" s="36">
        <f t="shared" si="29"/>
        <v>6.4673210073803541E-2</v>
      </c>
      <c r="CN41" s="36">
        <f t="shared" si="30"/>
        <v>6.6207556701853285E-2</v>
      </c>
      <c r="CO41" s="36">
        <f t="shared" si="31"/>
        <v>0.73821299043850974</v>
      </c>
      <c r="CP41" s="36">
        <f t="shared" si="32"/>
        <v>0.74466218192453937</v>
      </c>
      <c r="CQ41" s="36">
        <f t="shared" si="33"/>
        <v>4.9179014817781336E-2</v>
      </c>
      <c r="CR41" s="36">
        <f t="shared" si="34"/>
        <v>4.6039922730199613E-2</v>
      </c>
      <c r="CS41" s="36">
        <f t="shared" si="35"/>
        <v>0.18734481377653184</v>
      </c>
      <c r="CT41" s="36">
        <f t="shared" si="36"/>
        <v>0.18359626529298131</v>
      </c>
      <c r="CU41" s="36">
        <f t="shared" si="37"/>
        <v>8.0176211453744498E-2</v>
      </c>
      <c r="CV41" s="36">
        <f t="shared" si="38"/>
        <v>8.1535737282678683E-2</v>
      </c>
      <c r="CW41" s="36">
        <f t="shared" si="39"/>
        <v>0.68329995995194237</v>
      </c>
      <c r="CX41" s="36">
        <f t="shared" si="40"/>
        <v>0.68882807469414042</v>
      </c>
      <c r="CY41" s="36">
        <f t="shared" si="41"/>
        <v>4.201113548169394E-2</v>
      </c>
      <c r="CZ41" s="36">
        <f t="shared" si="42"/>
        <v>3.8829879853734983E-2</v>
      </c>
      <c r="DA41" s="36">
        <f t="shared" si="43"/>
        <v>0.16045216804454193</v>
      </c>
      <c r="DB41" s="36">
        <f t="shared" si="44"/>
        <v>0.15653839456729932</v>
      </c>
      <c r="DC41" s="36">
        <f t="shared" si="45"/>
        <v>7.2718069849839723E-2</v>
      </c>
      <c r="DD41" s="36">
        <f t="shared" si="46"/>
        <v>8.0794010099251259E-2</v>
      </c>
      <c r="DE41" s="36">
        <f t="shared" si="47"/>
        <v>0.72481862662392438</v>
      </c>
      <c r="DF41" s="36">
        <f t="shared" si="48"/>
        <v>0.72383771547971443</v>
      </c>
      <c r="DH41" s="141" t="s">
        <v>5</v>
      </c>
      <c r="DI41" s="36">
        <f t="shared" si="0"/>
        <v>0.13337160352085725</v>
      </c>
      <c r="DJ41" s="36">
        <f t="shared" si="1"/>
        <v>0.13148148148148148</v>
      </c>
      <c r="DK41" s="192">
        <f t="shared" si="156"/>
        <v>0.20000000000000018</v>
      </c>
      <c r="DL41" s="36">
        <f t="shared" si="2"/>
        <v>0.35438193647148869</v>
      </c>
      <c r="DM41" s="36">
        <f t="shared" si="3"/>
        <v>0.35823045267489712</v>
      </c>
      <c r="DN41" s="192">
        <f t="shared" si="49"/>
        <v>-0.40000000000000036</v>
      </c>
      <c r="DO41" s="36">
        <f t="shared" si="4"/>
        <v>5.0707998469192501E-2</v>
      </c>
      <c r="DP41" s="36">
        <f t="shared" si="5"/>
        <v>0.05</v>
      </c>
      <c r="DQ41" s="192">
        <f t="shared" si="50"/>
        <v>9.9999999999999395E-2</v>
      </c>
      <c r="DR41" s="36">
        <f t="shared" si="6"/>
        <v>0.46153846153846156</v>
      </c>
      <c r="DS41" s="36">
        <f t="shared" si="7"/>
        <v>0.46028806584362142</v>
      </c>
      <c r="DT41" s="192">
        <f t="shared" si="51"/>
        <v>0.20000000000000018</v>
      </c>
      <c r="DU41" s="36">
        <f t="shared" si="8"/>
        <v>0.1206084751901485</v>
      </c>
      <c r="DV41" s="36">
        <f t="shared" si="52"/>
        <v>0.11978150604760048</v>
      </c>
      <c r="DW41" s="192">
        <f t="shared" si="53"/>
        <v>0.10000000000000009</v>
      </c>
      <c r="DX41" s="36">
        <f t="shared" si="54"/>
        <v>0.3335747917421224</v>
      </c>
      <c r="DY41" s="36">
        <f t="shared" si="55"/>
        <v>0.33086227077643388</v>
      </c>
      <c r="DZ41" s="192">
        <f t="shared" si="56"/>
        <v>0.30000000000000027</v>
      </c>
      <c r="EA41" s="36">
        <f t="shared" si="57"/>
        <v>5.1792828685258967E-2</v>
      </c>
      <c r="EB41" s="36">
        <f t="shared" si="58"/>
        <v>4.9941474834178698E-2</v>
      </c>
      <c r="EC41" s="192">
        <f t="shared" si="59"/>
        <v>0.19999999999999948</v>
      </c>
      <c r="ED41" s="36">
        <f t="shared" si="60"/>
        <v>0.49402390438247012</v>
      </c>
      <c r="EE41" s="36">
        <f t="shared" si="61"/>
        <v>0.49941474834178695</v>
      </c>
      <c r="EF41" s="192">
        <f t="shared" si="62"/>
        <v>-0.50000000000000044</v>
      </c>
      <c r="EG41" s="36">
        <f t="shared" si="63"/>
        <v>0.15578947368421053</v>
      </c>
      <c r="EH41" s="36">
        <f t="shared" si="64"/>
        <v>0.15228147333699835</v>
      </c>
      <c r="EI41" s="192">
        <f t="shared" si="65"/>
        <v>0.40000000000000036</v>
      </c>
      <c r="EJ41" s="36">
        <f t="shared" si="66"/>
        <v>0.39947368421052631</v>
      </c>
      <c r="EK41" s="36">
        <f t="shared" si="67"/>
        <v>0.39802089059923035</v>
      </c>
      <c r="EL41" s="192">
        <f t="shared" si="68"/>
        <v>0.10000000000000009</v>
      </c>
      <c r="EM41" s="36">
        <f t="shared" si="69"/>
        <v>5.473684210526316E-2</v>
      </c>
      <c r="EN41" s="36">
        <f t="shared" si="70"/>
        <v>5.1676745464540957E-2</v>
      </c>
      <c r="EO41" s="192">
        <f t="shared" si="71"/>
        <v>0.30000000000000027</v>
      </c>
      <c r="EP41" s="36">
        <f t="shared" si="72"/>
        <v>0.39</v>
      </c>
      <c r="EQ41" s="36">
        <f t="shared" si="73"/>
        <v>0.39802089059923035</v>
      </c>
      <c r="ER41" s="192">
        <f t="shared" si="74"/>
        <v>-0.80000000000000071</v>
      </c>
      <c r="ES41" s="36">
        <f t="shared" si="75"/>
        <v>0.14686825053995681</v>
      </c>
      <c r="ET41" s="36">
        <f t="shared" si="76"/>
        <v>0.12616822429906541</v>
      </c>
      <c r="EU41" s="192">
        <f t="shared" si="77"/>
        <v>2.0999999999999992</v>
      </c>
      <c r="EV41" s="36">
        <f t="shared" si="78"/>
        <v>0.3650107991360691</v>
      </c>
      <c r="EW41" s="36">
        <f t="shared" si="79"/>
        <v>0.38785046728971961</v>
      </c>
      <c r="EX41" s="192">
        <f t="shared" si="80"/>
        <v>-2.300000000000002</v>
      </c>
      <c r="EY41" s="36">
        <f t="shared" si="81"/>
        <v>3.6717062634989202E-2</v>
      </c>
      <c r="EZ41" s="36">
        <f t="shared" si="82"/>
        <v>4.9065420560747662E-2</v>
      </c>
      <c r="FA41" s="192">
        <f t="shared" si="83"/>
        <v>-1.2000000000000004</v>
      </c>
      <c r="FB41" s="36">
        <f t="shared" si="84"/>
        <v>0.45140388768898487</v>
      </c>
      <c r="FC41" s="36">
        <f t="shared" si="85"/>
        <v>0.43691588785046731</v>
      </c>
      <c r="FD41" s="192">
        <f t="shared" si="86"/>
        <v>1.4000000000000012</v>
      </c>
      <c r="FF41" s="36">
        <f t="shared" si="87"/>
        <v>5.246330782200663E-2</v>
      </c>
      <c r="FG41" s="36">
        <f t="shared" si="9"/>
        <v>4.8041085134680403E-2</v>
      </c>
      <c r="FH41" s="192">
        <f t="shared" si="88"/>
        <v>0.39999999999999969</v>
      </c>
      <c r="FI41" s="36">
        <f t="shared" si="10"/>
        <v>0.16981717092085957</v>
      </c>
      <c r="FJ41" s="36">
        <f t="shared" si="11"/>
        <v>0.16533561940166969</v>
      </c>
      <c r="FK41" s="192">
        <f t="shared" si="89"/>
        <v>0.50000000000000044</v>
      </c>
      <c r="FL41" s="36">
        <f t="shared" si="12"/>
        <v>7.0421823311744888E-2</v>
      </c>
      <c r="FM41" s="36">
        <f t="shared" si="13"/>
        <v>7.246863332638967E-2</v>
      </c>
      <c r="FN41" s="192">
        <f t="shared" si="90"/>
        <v>-0.19999999999999879</v>
      </c>
      <c r="FO41" s="36">
        <f t="shared" si="14"/>
        <v>0.70729769794538888</v>
      </c>
      <c r="FP41" s="36">
        <f t="shared" si="91"/>
        <v>0.7141546621372602</v>
      </c>
      <c r="FQ41" s="192">
        <f t="shared" si="92"/>
        <v>-0.70000000000000062</v>
      </c>
      <c r="FR41" s="36">
        <f t="shared" si="93"/>
        <v>4.9503759206355462E-2</v>
      </c>
      <c r="FS41" s="36">
        <f t="shared" si="94"/>
        <v>4.4200488210520666E-2</v>
      </c>
      <c r="FT41" s="192">
        <f t="shared" si="95"/>
        <v>0.60000000000000053</v>
      </c>
      <c r="FU41" s="36">
        <f t="shared" si="96"/>
        <v>0.16607589114113555</v>
      </c>
      <c r="FV41" s="36">
        <f t="shared" si="97"/>
        <v>0.15825934172053971</v>
      </c>
      <c r="FW41" s="192">
        <f t="shared" si="98"/>
        <v>0.80000000000000071</v>
      </c>
      <c r="FX41" s="36">
        <f t="shared" si="99"/>
        <v>7.0594924618888555E-2</v>
      </c>
      <c r="FY41" s="36">
        <f t="shared" si="100"/>
        <v>7.1056537639600487E-2</v>
      </c>
      <c r="FZ41" s="192">
        <f t="shared" si="101"/>
        <v>0</v>
      </c>
      <c r="GA41" s="36">
        <f t="shared" si="102"/>
        <v>0.71382542503362045</v>
      </c>
      <c r="GB41" s="36">
        <f t="shared" si="103"/>
        <v>0.72648363242933911</v>
      </c>
      <c r="GC41" s="192">
        <f t="shared" si="104"/>
        <v>-1.2000000000000011</v>
      </c>
      <c r="GD41" s="36">
        <f t="shared" si="105"/>
        <v>7.1407282300928909E-2</v>
      </c>
      <c r="GE41" s="36">
        <f t="shared" si="106"/>
        <v>6.5170575468318684E-2</v>
      </c>
      <c r="GF41" s="192">
        <f t="shared" si="107"/>
        <v>0.5999999999999992</v>
      </c>
      <c r="GG41" s="36">
        <f t="shared" si="108"/>
        <v>0.21158909145099597</v>
      </c>
      <c r="GH41" s="36">
        <f t="shared" si="109"/>
        <v>0.20222517226120487</v>
      </c>
      <c r="GI41" s="192">
        <f t="shared" si="110"/>
        <v>0.99999999999999811</v>
      </c>
      <c r="GJ41" s="36">
        <f t="shared" si="111"/>
        <v>7.841968440050999E-2</v>
      </c>
      <c r="GK41" s="36">
        <f t="shared" si="112"/>
        <v>8.0034557599511141E-2</v>
      </c>
      <c r="GL41" s="192">
        <f t="shared" si="113"/>
        <v>-0.20000000000000018</v>
      </c>
      <c r="GM41" s="36">
        <f t="shared" si="114"/>
        <v>0.63858394184756506</v>
      </c>
      <c r="GN41" s="36">
        <f t="shared" si="115"/>
        <v>0.65256969467096526</v>
      </c>
      <c r="GO41" s="192">
        <f t="shared" si="116"/>
        <v>-1.4000000000000012</v>
      </c>
      <c r="GP41" s="36">
        <f t="shared" si="117"/>
        <v>5.8989431490645373E-2</v>
      </c>
      <c r="GQ41" s="36">
        <f t="shared" si="118"/>
        <v>5.1786853860880666E-2</v>
      </c>
      <c r="GR41" s="192">
        <f t="shared" si="119"/>
        <v>0.7</v>
      </c>
      <c r="GS41" s="36">
        <f t="shared" si="120"/>
        <v>0.18026385115241175</v>
      </c>
      <c r="GT41" s="36">
        <f t="shared" si="121"/>
        <v>0.17318655605190386</v>
      </c>
      <c r="GU41" s="192">
        <f t="shared" si="122"/>
        <v>0.70000000000000062</v>
      </c>
      <c r="GV41" s="36">
        <f t="shared" si="123"/>
        <v>7.9888839530150732E-2</v>
      </c>
      <c r="GW41" s="36">
        <f t="shared" si="124"/>
        <v>7.9982982344182094E-2</v>
      </c>
      <c r="GX41" s="192">
        <f t="shared" si="125"/>
        <v>0</v>
      </c>
      <c r="GY41" s="36">
        <f t="shared" si="126"/>
        <v>0.68085787782679219</v>
      </c>
      <c r="GZ41" s="36">
        <f t="shared" si="127"/>
        <v>0.69504360774303342</v>
      </c>
      <c r="HA41" s="192">
        <f t="shared" si="128"/>
        <v>-1.3999999999999901</v>
      </c>
      <c r="HB41" s="140">
        <v>0</v>
      </c>
    </row>
    <row r="42" spans="2:210" s="12" customFormat="1" ht="14.25" customHeight="1">
      <c r="B42" s="263">
        <v>8</v>
      </c>
      <c r="C42" s="272" t="s">
        <v>51</v>
      </c>
      <c r="D42" s="134" t="s">
        <v>138</v>
      </c>
      <c r="E42" s="119">
        <v>8</v>
      </c>
      <c r="F42" s="73">
        <v>0</v>
      </c>
      <c r="G42" s="71">
        <f t="shared" si="129"/>
        <v>0</v>
      </c>
      <c r="H42" s="73">
        <v>1</v>
      </c>
      <c r="I42" s="71">
        <f t="shared" si="130"/>
        <v>0.125</v>
      </c>
      <c r="J42" s="73">
        <v>0</v>
      </c>
      <c r="K42" s="71">
        <f t="shared" si="131"/>
        <v>0</v>
      </c>
      <c r="L42" s="119">
        <v>34</v>
      </c>
      <c r="M42" s="73">
        <v>2</v>
      </c>
      <c r="N42" s="71">
        <f t="shared" si="132"/>
        <v>5.8823529411764705E-2</v>
      </c>
      <c r="O42" s="73">
        <v>8</v>
      </c>
      <c r="P42" s="71">
        <f t="shared" si="133"/>
        <v>0.23529411764705882</v>
      </c>
      <c r="Q42" s="73">
        <v>1</v>
      </c>
      <c r="R42" s="71">
        <f t="shared" si="134"/>
        <v>2.9411764705882353E-2</v>
      </c>
      <c r="S42" s="119">
        <v>1929</v>
      </c>
      <c r="T42" s="73">
        <v>64</v>
      </c>
      <c r="U42" s="71">
        <f t="shared" si="135"/>
        <v>3.3177812337998963E-2</v>
      </c>
      <c r="V42" s="73">
        <v>293</v>
      </c>
      <c r="W42" s="71">
        <f t="shared" si="136"/>
        <v>0.1518921721099015</v>
      </c>
      <c r="X42" s="73">
        <v>68</v>
      </c>
      <c r="Y42" s="71">
        <f t="shared" si="137"/>
        <v>3.52514256091239E-2</v>
      </c>
      <c r="Z42" s="119">
        <v>1584</v>
      </c>
      <c r="AA42" s="73">
        <v>41</v>
      </c>
      <c r="AB42" s="71">
        <f t="shared" si="138"/>
        <v>2.5883838383838384E-2</v>
      </c>
      <c r="AC42" s="73">
        <v>199</v>
      </c>
      <c r="AD42" s="71">
        <f t="shared" si="139"/>
        <v>0.12563131313131312</v>
      </c>
      <c r="AE42" s="73">
        <v>66</v>
      </c>
      <c r="AF42" s="71">
        <f t="shared" si="140"/>
        <v>4.1666666666666664E-2</v>
      </c>
      <c r="AG42" s="119">
        <v>1113</v>
      </c>
      <c r="AH42" s="73">
        <v>18</v>
      </c>
      <c r="AI42" s="71">
        <f t="shared" si="141"/>
        <v>1.6172506738544475E-2</v>
      </c>
      <c r="AJ42" s="73">
        <v>110</v>
      </c>
      <c r="AK42" s="71">
        <f t="shared" si="142"/>
        <v>9.8831985624438456E-2</v>
      </c>
      <c r="AL42" s="73">
        <v>41</v>
      </c>
      <c r="AM42" s="71">
        <f t="shared" si="143"/>
        <v>3.6837376460017966E-2</v>
      </c>
      <c r="AN42" s="119">
        <v>598</v>
      </c>
      <c r="AO42" s="73">
        <v>10</v>
      </c>
      <c r="AP42" s="71">
        <f t="shared" si="144"/>
        <v>1.6722408026755852E-2</v>
      </c>
      <c r="AQ42" s="73">
        <v>57</v>
      </c>
      <c r="AR42" s="71">
        <f t="shared" si="145"/>
        <v>9.5317725752508367E-2</v>
      </c>
      <c r="AS42" s="73">
        <v>13</v>
      </c>
      <c r="AT42" s="71">
        <f t="shared" si="146"/>
        <v>2.1739130434782608E-2</v>
      </c>
      <c r="AU42" s="119">
        <v>210</v>
      </c>
      <c r="AV42" s="73">
        <v>3</v>
      </c>
      <c r="AW42" s="71">
        <f t="shared" si="147"/>
        <v>1.4285714285714285E-2</v>
      </c>
      <c r="AX42" s="73">
        <v>18</v>
      </c>
      <c r="AY42" s="71">
        <f t="shared" si="148"/>
        <v>8.5714285714285715E-2</v>
      </c>
      <c r="AZ42" s="73">
        <v>1</v>
      </c>
      <c r="BA42" s="71">
        <f t="shared" si="149"/>
        <v>4.7619047619047623E-3</v>
      </c>
      <c r="BB42" s="119">
        <f t="shared" si="15"/>
        <v>5476</v>
      </c>
      <c r="BC42" s="73">
        <f t="shared" si="16"/>
        <v>138</v>
      </c>
      <c r="BD42" s="71">
        <f t="shared" si="150"/>
        <v>2.5200876552227903E-2</v>
      </c>
      <c r="BE42" s="73">
        <f t="shared" si="17"/>
        <v>686</v>
      </c>
      <c r="BF42" s="71">
        <f t="shared" si="151"/>
        <v>0.12527392257121986</v>
      </c>
      <c r="BG42" s="73">
        <f t="shared" si="18"/>
        <v>190</v>
      </c>
      <c r="BH42" s="71">
        <f t="shared" si="152"/>
        <v>3.4696859021183343E-2</v>
      </c>
      <c r="BJ42" s="263">
        <v>8</v>
      </c>
      <c r="BK42" s="272" t="s">
        <v>51</v>
      </c>
      <c r="BL42" s="208" t="s">
        <v>138</v>
      </c>
      <c r="BM42" s="38">
        <v>5178</v>
      </c>
      <c r="BN42" s="38">
        <v>124</v>
      </c>
      <c r="BO42" s="84">
        <v>2.3947470065662418E-2</v>
      </c>
      <c r="BP42" s="38">
        <v>625</v>
      </c>
      <c r="BQ42" s="84">
        <v>0.12070297412128235</v>
      </c>
      <c r="BR42" s="38">
        <v>181</v>
      </c>
      <c r="BS42" s="84">
        <v>3.495558130552337E-2</v>
      </c>
      <c r="BU42" s="183" t="s">
        <v>51</v>
      </c>
      <c r="BV42" s="5" t="s">
        <v>138</v>
      </c>
      <c r="BW42" s="36">
        <f t="shared" si="19"/>
        <v>0.8148283418553689</v>
      </c>
      <c r="BX42" s="36">
        <f t="shared" si="157"/>
        <v>0.82039397450753182</v>
      </c>
      <c r="BY42" s="137">
        <v>36</v>
      </c>
      <c r="BZ42" s="141" t="s">
        <v>2</v>
      </c>
      <c r="CA42" s="36">
        <f t="shared" si="153"/>
        <v>7.1703792895845872E-2</v>
      </c>
      <c r="CB42" s="36">
        <f t="shared" si="20"/>
        <v>6.6522375708192749E-2</v>
      </c>
      <c r="CC42" s="36">
        <f t="shared" si="21"/>
        <v>0.3402167369054786</v>
      </c>
      <c r="CD42" s="36">
        <f t="shared" si="22"/>
        <v>0.34451588261506144</v>
      </c>
      <c r="CE42" s="36">
        <f t="shared" si="23"/>
        <v>3.9133052378085488E-2</v>
      </c>
      <c r="CF42" s="36">
        <f t="shared" si="24"/>
        <v>3.723979884142848E-2</v>
      </c>
      <c r="CG42" s="36">
        <f t="shared" si="154"/>
        <v>0.54894641782059006</v>
      </c>
      <c r="CH42" s="36">
        <f t="shared" si="25"/>
        <v>0.55172194283531728</v>
      </c>
      <c r="CI42" s="36">
        <f t="shared" si="155"/>
        <v>6.8694233905785287E-2</v>
      </c>
      <c r="CJ42" s="36">
        <f t="shared" si="26"/>
        <v>6.1714633157681394E-2</v>
      </c>
      <c r="CK42" s="36">
        <f t="shared" si="27"/>
        <v>0.332629761105248</v>
      </c>
      <c r="CL42" s="36">
        <f t="shared" si="28"/>
        <v>0.33036076205918119</v>
      </c>
      <c r="CM42" s="36">
        <f t="shared" si="29"/>
        <v>4.0103617000863477E-2</v>
      </c>
      <c r="CN42" s="36">
        <f t="shared" si="30"/>
        <v>3.8305634373733279E-2</v>
      </c>
      <c r="CO42" s="36">
        <f t="shared" si="31"/>
        <v>0.55857238798810327</v>
      </c>
      <c r="CP42" s="36">
        <f t="shared" si="32"/>
        <v>0.56961897040940412</v>
      </c>
      <c r="CQ42" s="36">
        <f t="shared" si="33"/>
        <v>8.6696919035108663E-2</v>
      </c>
      <c r="CR42" s="36">
        <f t="shared" si="34"/>
        <v>8.0363549390098057E-2</v>
      </c>
      <c r="CS42" s="36">
        <f t="shared" si="35"/>
        <v>0.38834487700023884</v>
      </c>
      <c r="CT42" s="36">
        <f t="shared" si="36"/>
        <v>0.39990432910786894</v>
      </c>
      <c r="CU42" s="36">
        <f t="shared" si="37"/>
        <v>4.0124193933604009E-2</v>
      </c>
      <c r="CV42" s="36">
        <f t="shared" si="38"/>
        <v>3.3723989476201865E-2</v>
      </c>
      <c r="CW42" s="36">
        <f t="shared" si="39"/>
        <v>0.48483401003104848</v>
      </c>
      <c r="CX42" s="36">
        <f t="shared" si="40"/>
        <v>0.48600813202583115</v>
      </c>
      <c r="CY42" s="36">
        <f t="shared" si="41"/>
        <v>7.2549019607843143E-2</v>
      </c>
      <c r="CZ42" s="36">
        <f t="shared" si="42"/>
        <v>6.8292682926829273E-2</v>
      </c>
      <c r="DA42" s="36">
        <f t="shared" si="43"/>
        <v>0.35228758169934643</v>
      </c>
      <c r="DB42" s="36">
        <f t="shared" si="44"/>
        <v>0.32752613240418116</v>
      </c>
      <c r="DC42" s="36">
        <f t="shared" si="45"/>
        <v>3.9869281045751631E-2</v>
      </c>
      <c r="DD42" s="36">
        <f t="shared" si="46"/>
        <v>4.3902439024390241E-2</v>
      </c>
      <c r="DE42" s="36">
        <f t="shared" si="47"/>
        <v>0.53529411764705881</v>
      </c>
      <c r="DF42" s="36">
        <f t="shared" si="48"/>
        <v>0.56027874564459934</v>
      </c>
      <c r="DH42" s="141" t="s">
        <v>6</v>
      </c>
      <c r="DI42" s="36">
        <f t="shared" si="0"/>
        <v>6.0909090909090906E-2</v>
      </c>
      <c r="DJ42" s="36">
        <f t="shared" si="1"/>
        <v>5.0905531081742533E-2</v>
      </c>
      <c r="DK42" s="192">
        <f t="shared" si="156"/>
        <v>1.0000000000000002</v>
      </c>
      <c r="DL42" s="36">
        <f t="shared" si="2"/>
        <v>0.17</v>
      </c>
      <c r="DM42" s="36">
        <f t="shared" si="3"/>
        <v>0.1443954968184043</v>
      </c>
      <c r="DN42" s="192">
        <f t="shared" si="49"/>
        <v>2.6000000000000023</v>
      </c>
      <c r="DO42" s="36">
        <f t="shared" si="4"/>
        <v>5.4090909090909092E-2</v>
      </c>
      <c r="DP42" s="36">
        <f t="shared" si="5"/>
        <v>5.6289769946157614E-2</v>
      </c>
      <c r="DQ42" s="192">
        <f t="shared" si="50"/>
        <v>-0.20000000000000018</v>
      </c>
      <c r="DR42" s="36">
        <f t="shared" si="6"/>
        <v>0.71499999999999997</v>
      </c>
      <c r="DS42" s="36">
        <f t="shared" si="7"/>
        <v>0.74840920215369555</v>
      </c>
      <c r="DT42" s="192">
        <f t="shared" si="51"/>
        <v>-3.3000000000000029</v>
      </c>
      <c r="DU42" s="36">
        <f t="shared" si="8"/>
        <v>5.849056603773585E-2</v>
      </c>
      <c r="DV42" s="36">
        <f t="shared" si="52"/>
        <v>0.05</v>
      </c>
      <c r="DW42" s="192">
        <f t="shared" si="53"/>
        <v>0.8</v>
      </c>
      <c r="DX42" s="36">
        <f t="shared" si="54"/>
        <v>0.14968553459119496</v>
      </c>
      <c r="DY42" s="36">
        <f t="shared" si="55"/>
        <v>0.12960526315789472</v>
      </c>
      <c r="DZ42" s="192">
        <f t="shared" si="56"/>
        <v>1.9999999999999991</v>
      </c>
      <c r="EA42" s="36">
        <f t="shared" si="57"/>
        <v>5.9119496855345913E-2</v>
      </c>
      <c r="EB42" s="36">
        <f t="shared" si="58"/>
        <v>5.6578947368421055E-2</v>
      </c>
      <c r="EC42" s="192">
        <f t="shared" si="59"/>
        <v>0.19999999999999948</v>
      </c>
      <c r="ED42" s="36">
        <f t="shared" si="60"/>
        <v>0.73270440251572322</v>
      </c>
      <c r="EE42" s="36">
        <f t="shared" si="61"/>
        <v>0.76381578947368423</v>
      </c>
      <c r="EF42" s="192">
        <f t="shared" si="62"/>
        <v>-3.1000000000000028</v>
      </c>
      <c r="EG42" s="36">
        <f t="shared" si="63"/>
        <v>6.6815144766147E-2</v>
      </c>
      <c r="EH42" s="36">
        <f t="shared" si="64"/>
        <v>5.3658536585365853E-2</v>
      </c>
      <c r="EI42" s="192">
        <f t="shared" si="65"/>
        <v>1.3000000000000005</v>
      </c>
      <c r="EJ42" s="36">
        <f t="shared" si="66"/>
        <v>0.24944320712694878</v>
      </c>
      <c r="EK42" s="36">
        <f t="shared" si="67"/>
        <v>0.20487804878048779</v>
      </c>
      <c r="EL42" s="192">
        <f t="shared" si="68"/>
        <v>4.4000000000000012</v>
      </c>
      <c r="EM42" s="36">
        <f t="shared" si="69"/>
        <v>5.1224944320712694E-2</v>
      </c>
      <c r="EN42" s="36">
        <f t="shared" si="70"/>
        <v>6.3414634146341464E-2</v>
      </c>
      <c r="EO42" s="192">
        <f t="shared" si="71"/>
        <v>-1.2000000000000004</v>
      </c>
      <c r="EP42" s="36">
        <f t="shared" si="72"/>
        <v>0.63251670378619151</v>
      </c>
      <c r="EQ42" s="36">
        <f t="shared" si="73"/>
        <v>0.67804878048780493</v>
      </c>
      <c r="ER42" s="192">
        <f t="shared" si="74"/>
        <v>-4.5000000000000036</v>
      </c>
      <c r="ES42" s="36">
        <f t="shared" si="75"/>
        <v>0.1134020618556701</v>
      </c>
      <c r="ET42" s="36">
        <f t="shared" si="76"/>
        <v>8.2191780821917804E-2</v>
      </c>
      <c r="EU42" s="192">
        <f t="shared" si="77"/>
        <v>3.1</v>
      </c>
      <c r="EV42" s="36">
        <f t="shared" si="78"/>
        <v>0.23711340206185566</v>
      </c>
      <c r="EW42" s="36">
        <f t="shared" si="79"/>
        <v>0.19178082191780821</v>
      </c>
      <c r="EX42" s="192">
        <f t="shared" si="80"/>
        <v>4.4999999999999982</v>
      </c>
      <c r="EY42" s="36">
        <f t="shared" si="81"/>
        <v>2.0618556701030927E-2</v>
      </c>
      <c r="EZ42" s="36">
        <f t="shared" si="82"/>
        <v>4.1095890410958902E-2</v>
      </c>
      <c r="FA42" s="192">
        <f t="shared" si="83"/>
        <v>-2</v>
      </c>
      <c r="FB42" s="36">
        <f t="shared" si="84"/>
        <v>0.62886597938144329</v>
      </c>
      <c r="FC42" s="36">
        <f t="shared" si="85"/>
        <v>0.68493150684931503</v>
      </c>
      <c r="FD42" s="192">
        <f t="shared" si="86"/>
        <v>-5.600000000000005</v>
      </c>
      <c r="FF42" s="36">
        <f t="shared" si="87"/>
        <v>5.246330782200663E-2</v>
      </c>
      <c r="FG42" s="36">
        <f t="shared" si="9"/>
        <v>4.8041085134680403E-2</v>
      </c>
      <c r="FH42" s="192">
        <f t="shared" si="88"/>
        <v>0.39999999999999969</v>
      </c>
      <c r="FI42" s="36">
        <f t="shared" si="10"/>
        <v>0.16981717092085957</v>
      </c>
      <c r="FJ42" s="36">
        <f t="shared" si="11"/>
        <v>0.16533561940166969</v>
      </c>
      <c r="FK42" s="192">
        <f t="shared" si="89"/>
        <v>0.50000000000000044</v>
      </c>
      <c r="FL42" s="36">
        <f t="shared" si="12"/>
        <v>7.0421823311744888E-2</v>
      </c>
      <c r="FM42" s="36">
        <f t="shared" si="13"/>
        <v>7.246863332638967E-2</v>
      </c>
      <c r="FN42" s="192">
        <f t="shared" si="90"/>
        <v>-0.19999999999999879</v>
      </c>
      <c r="FO42" s="36">
        <f t="shared" si="14"/>
        <v>0.70729769794538888</v>
      </c>
      <c r="FP42" s="36">
        <f t="shared" si="91"/>
        <v>0.7141546621372602</v>
      </c>
      <c r="FQ42" s="192">
        <f t="shared" si="92"/>
        <v>-0.70000000000000062</v>
      </c>
      <c r="FR42" s="36">
        <f t="shared" si="93"/>
        <v>4.9503759206355462E-2</v>
      </c>
      <c r="FS42" s="36">
        <f t="shared" si="94"/>
        <v>4.4200488210520666E-2</v>
      </c>
      <c r="FT42" s="192">
        <f t="shared" si="95"/>
        <v>0.60000000000000053</v>
      </c>
      <c r="FU42" s="36">
        <f t="shared" si="96"/>
        <v>0.16607589114113555</v>
      </c>
      <c r="FV42" s="36">
        <f t="shared" si="97"/>
        <v>0.15825934172053971</v>
      </c>
      <c r="FW42" s="192">
        <f t="shared" si="98"/>
        <v>0.80000000000000071</v>
      </c>
      <c r="FX42" s="36">
        <f t="shared" si="99"/>
        <v>7.0594924618888555E-2</v>
      </c>
      <c r="FY42" s="36">
        <f t="shared" si="100"/>
        <v>7.1056537639600487E-2</v>
      </c>
      <c r="FZ42" s="192">
        <f t="shared" si="101"/>
        <v>0</v>
      </c>
      <c r="GA42" s="36">
        <f t="shared" si="102"/>
        <v>0.71382542503362045</v>
      </c>
      <c r="GB42" s="36">
        <f t="shared" si="103"/>
        <v>0.72648363242933911</v>
      </c>
      <c r="GC42" s="192">
        <f t="shared" si="104"/>
        <v>-1.2000000000000011</v>
      </c>
      <c r="GD42" s="36">
        <f t="shared" si="105"/>
        <v>7.1407282300928909E-2</v>
      </c>
      <c r="GE42" s="36">
        <f t="shared" si="106"/>
        <v>6.5170575468318684E-2</v>
      </c>
      <c r="GF42" s="192">
        <f t="shared" si="107"/>
        <v>0.5999999999999992</v>
      </c>
      <c r="GG42" s="36">
        <f t="shared" si="108"/>
        <v>0.21158909145099597</v>
      </c>
      <c r="GH42" s="36">
        <f t="shared" si="109"/>
        <v>0.20222517226120487</v>
      </c>
      <c r="GI42" s="192">
        <f t="shared" si="110"/>
        <v>0.99999999999999811</v>
      </c>
      <c r="GJ42" s="36">
        <f t="shared" si="111"/>
        <v>7.841968440050999E-2</v>
      </c>
      <c r="GK42" s="36">
        <f t="shared" si="112"/>
        <v>8.0034557599511141E-2</v>
      </c>
      <c r="GL42" s="192">
        <f t="shared" si="113"/>
        <v>-0.20000000000000018</v>
      </c>
      <c r="GM42" s="36">
        <f t="shared" si="114"/>
        <v>0.63858394184756506</v>
      </c>
      <c r="GN42" s="36">
        <f t="shared" si="115"/>
        <v>0.65256969467096526</v>
      </c>
      <c r="GO42" s="192">
        <f t="shared" si="116"/>
        <v>-1.4000000000000012</v>
      </c>
      <c r="GP42" s="36">
        <f t="shared" si="117"/>
        <v>5.8989431490645373E-2</v>
      </c>
      <c r="GQ42" s="36">
        <f t="shared" si="118"/>
        <v>5.1786853860880666E-2</v>
      </c>
      <c r="GR42" s="192">
        <f t="shared" si="119"/>
        <v>0.7</v>
      </c>
      <c r="GS42" s="36">
        <f t="shared" si="120"/>
        <v>0.18026385115241175</v>
      </c>
      <c r="GT42" s="36">
        <f t="shared" si="121"/>
        <v>0.17318655605190386</v>
      </c>
      <c r="GU42" s="192">
        <f t="shared" si="122"/>
        <v>0.70000000000000062</v>
      </c>
      <c r="GV42" s="36">
        <f t="shared" si="123"/>
        <v>7.9888839530150732E-2</v>
      </c>
      <c r="GW42" s="36">
        <f t="shared" si="124"/>
        <v>7.9982982344182094E-2</v>
      </c>
      <c r="GX42" s="192">
        <f t="shared" si="125"/>
        <v>0</v>
      </c>
      <c r="GY42" s="36">
        <f t="shared" si="126"/>
        <v>0.68085787782679219</v>
      </c>
      <c r="GZ42" s="36">
        <f t="shared" si="127"/>
        <v>0.69504360774303342</v>
      </c>
      <c r="HA42" s="192">
        <f t="shared" si="128"/>
        <v>-1.3999999999999901</v>
      </c>
      <c r="HB42" s="140">
        <v>0</v>
      </c>
    </row>
    <row r="43" spans="2:210" s="12" customFormat="1" ht="14.25" customHeight="1">
      <c r="B43" s="264"/>
      <c r="C43" s="273"/>
      <c r="D43" s="207" t="s">
        <v>277</v>
      </c>
      <c r="E43" s="166">
        <v>1</v>
      </c>
      <c r="F43" s="167">
        <v>0</v>
      </c>
      <c r="G43" s="83">
        <f t="shared" si="129"/>
        <v>0</v>
      </c>
      <c r="H43" s="167">
        <v>0</v>
      </c>
      <c r="I43" s="83">
        <f>IFERROR(H43/E43,"-")</f>
        <v>0</v>
      </c>
      <c r="J43" s="167">
        <v>0</v>
      </c>
      <c r="K43" s="83">
        <f>IFERROR(J43/E43,"-")</f>
        <v>0</v>
      </c>
      <c r="L43" s="166">
        <v>2</v>
      </c>
      <c r="M43" s="167">
        <v>0</v>
      </c>
      <c r="N43" s="83">
        <f>IFERROR(M43/L43,"-")</f>
        <v>0</v>
      </c>
      <c r="O43" s="167">
        <v>0</v>
      </c>
      <c r="P43" s="83">
        <f>IFERROR(O43/L43,"-")</f>
        <v>0</v>
      </c>
      <c r="Q43" s="167">
        <v>0</v>
      </c>
      <c r="R43" s="83">
        <f>IFERROR(Q43/L43,"-")</f>
        <v>0</v>
      </c>
      <c r="S43" s="166">
        <v>560</v>
      </c>
      <c r="T43" s="167">
        <v>19</v>
      </c>
      <c r="U43" s="83">
        <f>IFERROR(T43/S43,"-")</f>
        <v>3.3928571428571426E-2</v>
      </c>
      <c r="V43" s="167">
        <v>104</v>
      </c>
      <c r="W43" s="83">
        <f>IFERROR(V43/S43,"-")</f>
        <v>0.18571428571428572</v>
      </c>
      <c r="X43" s="167">
        <v>22</v>
      </c>
      <c r="Y43" s="83">
        <f>IFERROR(X43/S43,"-")</f>
        <v>3.9285714285714285E-2</v>
      </c>
      <c r="Z43" s="166">
        <v>340</v>
      </c>
      <c r="AA43" s="167">
        <v>11</v>
      </c>
      <c r="AB43" s="83">
        <f>IFERROR(AA43/Z43,"-")</f>
        <v>3.2352941176470591E-2</v>
      </c>
      <c r="AC43" s="167">
        <v>56</v>
      </c>
      <c r="AD43" s="83">
        <f>IFERROR(AC43/Z43,"-")</f>
        <v>0.16470588235294117</v>
      </c>
      <c r="AE43" s="167">
        <v>14</v>
      </c>
      <c r="AF43" s="83">
        <f>IFERROR(AE43/Z43,"-")</f>
        <v>4.1176470588235294E-2</v>
      </c>
      <c r="AG43" s="166">
        <v>229</v>
      </c>
      <c r="AH43" s="167">
        <v>6</v>
      </c>
      <c r="AI43" s="83">
        <f>IFERROR(AH43/AG43,"-")</f>
        <v>2.6200873362445413E-2</v>
      </c>
      <c r="AJ43" s="167">
        <v>29</v>
      </c>
      <c r="AK43" s="83">
        <f>IFERROR(AJ43/AG43,"-")</f>
        <v>0.12663755458515283</v>
      </c>
      <c r="AL43" s="167">
        <v>3</v>
      </c>
      <c r="AM43" s="83">
        <f>IFERROR(AL43/AG43,"-")</f>
        <v>1.3100436681222707E-2</v>
      </c>
      <c r="AN43" s="166">
        <v>124</v>
      </c>
      <c r="AO43" s="167">
        <v>3</v>
      </c>
      <c r="AP43" s="83">
        <f>IFERROR(AO43/AN43,"-")</f>
        <v>2.4193548387096774E-2</v>
      </c>
      <c r="AQ43" s="167">
        <v>8</v>
      </c>
      <c r="AR43" s="83">
        <f>IFERROR(AQ43/AN43,"-")</f>
        <v>6.4516129032258063E-2</v>
      </c>
      <c r="AS43" s="167">
        <v>3</v>
      </c>
      <c r="AT43" s="83">
        <f>IFERROR(AS43/AN43,"-")</f>
        <v>2.4193548387096774E-2</v>
      </c>
      <c r="AU43" s="166">
        <v>41</v>
      </c>
      <c r="AV43" s="167">
        <v>0</v>
      </c>
      <c r="AW43" s="83">
        <f>IFERROR(AV43/AU43,"-")</f>
        <v>0</v>
      </c>
      <c r="AX43" s="167">
        <v>5</v>
      </c>
      <c r="AY43" s="83">
        <f>IFERROR(AX43/AU43,"-")</f>
        <v>0.12195121951219512</v>
      </c>
      <c r="AZ43" s="167">
        <v>0</v>
      </c>
      <c r="BA43" s="83">
        <f>IFERROR(AZ43/AU43,"-")</f>
        <v>0</v>
      </c>
      <c r="BB43" s="166">
        <f t="shared" si="15"/>
        <v>1297</v>
      </c>
      <c r="BC43" s="167">
        <f t="shared" si="16"/>
        <v>39</v>
      </c>
      <c r="BD43" s="83">
        <f>IFERROR(BC43/BB43,"-")</f>
        <v>3.0069390902081727E-2</v>
      </c>
      <c r="BE43" s="167">
        <f t="shared" si="17"/>
        <v>202</v>
      </c>
      <c r="BF43" s="83">
        <f>IFERROR(BE43/BB43,"-")</f>
        <v>0.15574402467232074</v>
      </c>
      <c r="BG43" s="167">
        <f t="shared" si="18"/>
        <v>42</v>
      </c>
      <c r="BH43" s="83">
        <f>IFERROR(BG43/BB43,"-")</f>
        <v>3.2382420971472627E-2</v>
      </c>
      <c r="BJ43" s="264"/>
      <c r="BK43" s="273"/>
      <c r="BL43" s="208" t="s">
        <v>276</v>
      </c>
      <c r="BM43" s="38">
        <v>1243</v>
      </c>
      <c r="BN43" s="38">
        <v>30</v>
      </c>
      <c r="BO43" s="84">
        <v>2.413515687851971E-2</v>
      </c>
      <c r="BP43" s="38">
        <v>152</v>
      </c>
      <c r="BQ43" s="84">
        <v>0.12228479485116653</v>
      </c>
      <c r="BR43" s="38">
        <v>58</v>
      </c>
      <c r="BS43" s="84">
        <v>4.6661303298471443E-2</v>
      </c>
      <c r="BU43" s="218"/>
      <c r="BV43" s="208" t="s">
        <v>273</v>
      </c>
      <c r="BW43" s="36">
        <f t="shared" si="19"/>
        <v>0.78180416345412496</v>
      </c>
      <c r="BX43" s="36">
        <f t="shared" si="157"/>
        <v>0.80691874497184235</v>
      </c>
      <c r="BY43" s="137">
        <v>37</v>
      </c>
      <c r="BZ43" s="141" t="s">
        <v>3</v>
      </c>
      <c r="CA43" s="36">
        <f t="shared" si="153"/>
        <v>9.8827470686767172E-2</v>
      </c>
      <c r="CB43" s="36">
        <f t="shared" si="20"/>
        <v>9.6420940170940175E-2</v>
      </c>
      <c r="CC43" s="36">
        <f t="shared" si="21"/>
        <v>0.23837578698088141</v>
      </c>
      <c r="CD43" s="36">
        <f t="shared" si="22"/>
        <v>0.24178172255095332</v>
      </c>
      <c r="CE43" s="36">
        <f t="shared" si="23"/>
        <v>7.0871599376191308E-2</v>
      </c>
      <c r="CF43" s="36">
        <f t="shared" si="24"/>
        <v>7.1252465483234717E-2</v>
      </c>
      <c r="CG43" s="36">
        <f t="shared" si="154"/>
        <v>0.59192514295616017</v>
      </c>
      <c r="CH43" s="36">
        <f t="shared" si="25"/>
        <v>0.59054487179487181</v>
      </c>
      <c r="CI43" s="36">
        <f t="shared" si="155"/>
        <v>9.4746494705081938E-2</v>
      </c>
      <c r="CJ43" s="36">
        <f t="shared" si="26"/>
        <v>9.0462855165035716E-2</v>
      </c>
      <c r="CK43" s="36">
        <f t="shared" si="27"/>
        <v>0.23895166538484292</v>
      </c>
      <c r="CL43" s="36">
        <f t="shared" si="28"/>
        <v>0.23834995752178975</v>
      </c>
      <c r="CM43" s="36">
        <f t="shared" si="29"/>
        <v>6.8419807134828134E-2</v>
      </c>
      <c r="CN43" s="36">
        <f t="shared" si="30"/>
        <v>6.7870740379472008E-2</v>
      </c>
      <c r="CO43" s="36">
        <f t="shared" si="31"/>
        <v>0.59788203277524699</v>
      </c>
      <c r="CP43" s="36">
        <f t="shared" si="32"/>
        <v>0.60331644693370257</v>
      </c>
      <c r="CQ43" s="36">
        <f t="shared" si="33"/>
        <v>0.1221484508001362</v>
      </c>
      <c r="CR43" s="36">
        <f t="shared" si="34"/>
        <v>0.11887931034482759</v>
      </c>
      <c r="CS43" s="36">
        <f t="shared" si="35"/>
        <v>0.2669390534559074</v>
      </c>
      <c r="CT43" s="36">
        <f t="shared" si="36"/>
        <v>0.26793103448275862</v>
      </c>
      <c r="CU43" s="36">
        <f t="shared" si="37"/>
        <v>8.0439223697650664E-2</v>
      </c>
      <c r="CV43" s="36">
        <f t="shared" si="38"/>
        <v>7.956896551724138E-2</v>
      </c>
      <c r="CW43" s="36">
        <f t="shared" si="39"/>
        <v>0.53047327204630579</v>
      </c>
      <c r="CX43" s="36">
        <f t="shared" si="40"/>
        <v>0.5336206896551724</v>
      </c>
      <c r="CY43" s="36">
        <f t="shared" si="41"/>
        <v>0.10063930707362342</v>
      </c>
      <c r="CZ43" s="36">
        <f t="shared" si="42"/>
        <v>9.4508860205644279E-2</v>
      </c>
      <c r="DA43" s="36">
        <f t="shared" si="43"/>
        <v>0.23571870488760568</v>
      </c>
      <c r="DB43" s="36">
        <f t="shared" si="44"/>
        <v>0.23102165828046378</v>
      </c>
      <c r="DC43" s="36">
        <f t="shared" si="45"/>
        <v>8.4759744277170548E-2</v>
      </c>
      <c r="DD43" s="36">
        <f t="shared" si="46"/>
        <v>8.2257711660468164E-2</v>
      </c>
      <c r="DE43" s="36">
        <f t="shared" si="47"/>
        <v>0.57888224376160036</v>
      </c>
      <c r="DF43" s="36">
        <f t="shared" si="48"/>
        <v>0.59221176985342372</v>
      </c>
      <c r="DH43" s="141" t="s">
        <v>46</v>
      </c>
      <c r="DI43" s="36">
        <f t="shared" si="0"/>
        <v>4.8719772403982932E-2</v>
      </c>
      <c r="DJ43" s="36">
        <f t="shared" si="1"/>
        <v>4.8761904761904763E-2</v>
      </c>
      <c r="DK43" s="192">
        <f t="shared" si="156"/>
        <v>0</v>
      </c>
      <c r="DL43" s="36">
        <f t="shared" si="2"/>
        <v>0.15327169274537697</v>
      </c>
      <c r="DM43" s="36">
        <f t="shared" si="3"/>
        <v>0.16038095238095237</v>
      </c>
      <c r="DN43" s="192">
        <f t="shared" si="49"/>
        <v>-0.70000000000000062</v>
      </c>
      <c r="DO43" s="36">
        <f t="shared" si="4"/>
        <v>7.9302987197724037E-2</v>
      </c>
      <c r="DP43" s="36">
        <f t="shared" si="5"/>
        <v>7.9238095238095232E-2</v>
      </c>
      <c r="DQ43" s="192">
        <f t="shared" si="50"/>
        <v>0</v>
      </c>
      <c r="DR43" s="36">
        <f t="shared" si="6"/>
        <v>0.71870554765291605</v>
      </c>
      <c r="DS43" s="36">
        <f t="shared" si="7"/>
        <v>0.7116190476190476</v>
      </c>
      <c r="DT43" s="192">
        <f t="shared" si="51"/>
        <v>0.70000000000000062</v>
      </c>
      <c r="DU43" s="36">
        <f t="shared" si="8"/>
        <v>5.2805280528052806E-2</v>
      </c>
      <c r="DV43" s="36">
        <f t="shared" si="52"/>
        <v>4.9261083743842367E-2</v>
      </c>
      <c r="DW43" s="192">
        <f t="shared" si="53"/>
        <v>0.39999999999999969</v>
      </c>
      <c r="DX43" s="36">
        <f t="shared" si="54"/>
        <v>0.15558698727015557</v>
      </c>
      <c r="DY43" s="36">
        <f t="shared" si="55"/>
        <v>0.15763546798029557</v>
      </c>
      <c r="DZ43" s="192">
        <f t="shared" si="56"/>
        <v>-0.20000000000000018</v>
      </c>
      <c r="EA43" s="36">
        <f t="shared" si="57"/>
        <v>8.10938236680811E-2</v>
      </c>
      <c r="EB43" s="36">
        <f t="shared" si="58"/>
        <v>7.586206896551724E-2</v>
      </c>
      <c r="EC43" s="192">
        <f t="shared" si="59"/>
        <v>0.50000000000000044</v>
      </c>
      <c r="ED43" s="36">
        <f t="shared" si="60"/>
        <v>0.71051390853371055</v>
      </c>
      <c r="EE43" s="36">
        <f t="shared" si="61"/>
        <v>0.71724137931034482</v>
      </c>
      <c r="EF43" s="192">
        <f t="shared" si="62"/>
        <v>-0.60000000000000053</v>
      </c>
      <c r="EG43" s="36">
        <f t="shared" si="63"/>
        <v>5.6410256410256411E-2</v>
      </c>
      <c r="EH43" s="36">
        <f t="shared" si="64"/>
        <v>6.5934065934065936E-2</v>
      </c>
      <c r="EI43" s="192">
        <f t="shared" si="65"/>
        <v>-1.0000000000000002</v>
      </c>
      <c r="EJ43" s="36">
        <f t="shared" si="66"/>
        <v>0.19743589743589743</v>
      </c>
      <c r="EK43" s="36">
        <f t="shared" si="67"/>
        <v>0.21153846153846154</v>
      </c>
      <c r="EL43" s="192">
        <f t="shared" si="68"/>
        <v>-1.4999999999999987</v>
      </c>
      <c r="EM43" s="36">
        <f t="shared" si="69"/>
        <v>8.461538461538462E-2</v>
      </c>
      <c r="EN43" s="36">
        <f t="shared" si="70"/>
        <v>0.10164835164835165</v>
      </c>
      <c r="EO43" s="192">
        <f t="shared" si="71"/>
        <v>-1.6999999999999988</v>
      </c>
      <c r="EP43" s="36">
        <f t="shared" si="72"/>
        <v>0.66153846153846152</v>
      </c>
      <c r="EQ43" s="36">
        <f t="shared" si="73"/>
        <v>0.62087912087912089</v>
      </c>
      <c r="ER43" s="192">
        <f t="shared" si="74"/>
        <v>4.1000000000000032</v>
      </c>
      <c r="ES43" s="36">
        <f t="shared" si="75"/>
        <v>2.2222222222222223E-2</v>
      </c>
      <c r="ET43" s="36">
        <f t="shared" si="76"/>
        <v>2.8985507246376812E-2</v>
      </c>
      <c r="EU43" s="192">
        <f t="shared" si="77"/>
        <v>-0.70000000000000029</v>
      </c>
      <c r="EV43" s="36">
        <f t="shared" si="78"/>
        <v>0.17037037037037037</v>
      </c>
      <c r="EW43" s="36">
        <f t="shared" si="79"/>
        <v>0.15942028985507245</v>
      </c>
      <c r="EX43" s="192">
        <f t="shared" si="80"/>
        <v>1.100000000000001</v>
      </c>
      <c r="EY43" s="36">
        <f t="shared" si="81"/>
        <v>0.13333333333333333</v>
      </c>
      <c r="EZ43" s="36">
        <f t="shared" si="82"/>
        <v>0.11594202898550725</v>
      </c>
      <c r="FA43" s="192">
        <f t="shared" si="83"/>
        <v>1.7000000000000002</v>
      </c>
      <c r="FB43" s="36">
        <f t="shared" si="84"/>
        <v>0.67407407407407405</v>
      </c>
      <c r="FC43" s="36">
        <f t="shared" si="85"/>
        <v>0.69565217391304346</v>
      </c>
      <c r="FD43" s="192">
        <f t="shared" si="86"/>
        <v>-2.1999999999999909</v>
      </c>
      <c r="FF43" s="36">
        <f t="shared" si="87"/>
        <v>5.246330782200663E-2</v>
      </c>
      <c r="FG43" s="36">
        <f t="shared" si="9"/>
        <v>4.8041085134680403E-2</v>
      </c>
      <c r="FH43" s="192">
        <f t="shared" si="88"/>
        <v>0.39999999999999969</v>
      </c>
      <c r="FI43" s="36">
        <f t="shared" si="10"/>
        <v>0.16981717092085957</v>
      </c>
      <c r="FJ43" s="36">
        <f t="shared" si="11"/>
        <v>0.16533561940166969</v>
      </c>
      <c r="FK43" s="192">
        <f t="shared" si="89"/>
        <v>0.50000000000000044</v>
      </c>
      <c r="FL43" s="36">
        <f t="shared" si="12"/>
        <v>7.0421823311744888E-2</v>
      </c>
      <c r="FM43" s="36">
        <f t="shared" si="13"/>
        <v>7.246863332638967E-2</v>
      </c>
      <c r="FN43" s="192">
        <f t="shared" si="90"/>
        <v>-0.19999999999999879</v>
      </c>
      <c r="FO43" s="36">
        <f t="shared" si="14"/>
        <v>0.70729769794538888</v>
      </c>
      <c r="FP43" s="36">
        <f t="shared" si="91"/>
        <v>0.7141546621372602</v>
      </c>
      <c r="FQ43" s="192">
        <f t="shared" si="92"/>
        <v>-0.70000000000000062</v>
      </c>
      <c r="FR43" s="36">
        <f t="shared" si="93"/>
        <v>4.9503759206355462E-2</v>
      </c>
      <c r="FS43" s="36">
        <f t="shared" si="94"/>
        <v>4.4200488210520666E-2</v>
      </c>
      <c r="FT43" s="192">
        <f t="shared" si="95"/>
        <v>0.60000000000000053</v>
      </c>
      <c r="FU43" s="36">
        <f t="shared" si="96"/>
        <v>0.16607589114113555</v>
      </c>
      <c r="FV43" s="36">
        <f t="shared" si="97"/>
        <v>0.15825934172053971</v>
      </c>
      <c r="FW43" s="192">
        <f t="shared" si="98"/>
        <v>0.80000000000000071</v>
      </c>
      <c r="FX43" s="36">
        <f t="shared" si="99"/>
        <v>7.0594924618888555E-2</v>
      </c>
      <c r="FY43" s="36">
        <f t="shared" si="100"/>
        <v>7.1056537639600487E-2</v>
      </c>
      <c r="FZ43" s="192">
        <f t="shared" si="101"/>
        <v>0</v>
      </c>
      <c r="GA43" s="36">
        <f t="shared" si="102"/>
        <v>0.71382542503362045</v>
      </c>
      <c r="GB43" s="36">
        <f t="shared" si="103"/>
        <v>0.72648363242933911</v>
      </c>
      <c r="GC43" s="192">
        <f t="shared" si="104"/>
        <v>-1.2000000000000011</v>
      </c>
      <c r="GD43" s="36">
        <f t="shared" si="105"/>
        <v>7.1407282300928909E-2</v>
      </c>
      <c r="GE43" s="36">
        <f t="shared" si="106"/>
        <v>6.5170575468318684E-2</v>
      </c>
      <c r="GF43" s="192">
        <f t="shared" si="107"/>
        <v>0.5999999999999992</v>
      </c>
      <c r="GG43" s="36">
        <f t="shared" si="108"/>
        <v>0.21158909145099597</v>
      </c>
      <c r="GH43" s="36">
        <f t="shared" si="109"/>
        <v>0.20222517226120487</v>
      </c>
      <c r="GI43" s="192">
        <f t="shared" si="110"/>
        <v>0.99999999999999811</v>
      </c>
      <c r="GJ43" s="36">
        <f t="shared" si="111"/>
        <v>7.841968440050999E-2</v>
      </c>
      <c r="GK43" s="36">
        <f t="shared" si="112"/>
        <v>8.0034557599511141E-2</v>
      </c>
      <c r="GL43" s="192">
        <f t="shared" si="113"/>
        <v>-0.20000000000000018</v>
      </c>
      <c r="GM43" s="36">
        <f t="shared" si="114"/>
        <v>0.63858394184756506</v>
      </c>
      <c r="GN43" s="36">
        <f t="shared" si="115"/>
        <v>0.65256969467096526</v>
      </c>
      <c r="GO43" s="192">
        <f t="shared" si="116"/>
        <v>-1.4000000000000012</v>
      </c>
      <c r="GP43" s="36">
        <f t="shared" si="117"/>
        <v>5.8989431490645373E-2</v>
      </c>
      <c r="GQ43" s="36">
        <f t="shared" si="118"/>
        <v>5.1786853860880666E-2</v>
      </c>
      <c r="GR43" s="192">
        <f t="shared" si="119"/>
        <v>0.7</v>
      </c>
      <c r="GS43" s="36">
        <f t="shared" si="120"/>
        <v>0.18026385115241175</v>
      </c>
      <c r="GT43" s="36">
        <f t="shared" si="121"/>
        <v>0.17318655605190386</v>
      </c>
      <c r="GU43" s="192">
        <f t="shared" si="122"/>
        <v>0.70000000000000062</v>
      </c>
      <c r="GV43" s="36">
        <f t="shared" si="123"/>
        <v>7.9888839530150732E-2</v>
      </c>
      <c r="GW43" s="36">
        <f t="shared" si="124"/>
        <v>7.9982982344182094E-2</v>
      </c>
      <c r="GX43" s="192">
        <f t="shared" si="125"/>
        <v>0</v>
      </c>
      <c r="GY43" s="36">
        <f t="shared" si="126"/>
        <v>0.68085787782679219</v>
      </c>
      <c r="GZ43" s="36">
        <f t="shared" si="127"/>
        <v>0.69504360774303342</v>
      </c>
      <c r="HA43" s="192">
        <f t="shared" si="128"/>
        <v>-1.3999999999999901</v>
      </c>
      <c r="HB43" s="140">
        <v>0</v>
      </c>
    </row>
    <row r="44" spans="2:210" s="12" customFormat="1" ht="14.25" customHeight="1">
      <c r="B44" s="264"/>
      <c r="C44" s="273"/>
      <c r="D44" s="165" t="s">
        <v>156</v>
      </c>
      <c r="E44" s="160">
        <v>0</v>
      </c>
      <c r="F44" s="63">
        <v>0</v>
      </c>
      <c r="G44" s="61" t="str">
        <f t="shared" si="129"/>
        <v>-</v>
      </c>
      <c r="H44" s="63">
        <v>0</v>
      </c>
      <c r="I44" s="61" t="str">
        <f t="shared" si="130"/>
        <v>-</v>
      </c>
      <c r="J44" s="63">
        <v>0</v>
      </c>
      <c r="K44" s="61" t="str">
        <f t="shared" si="131"/>
        <v>-</v>
      </c>
      <c r="L44" s="160">
        <v>2</v>
      </c>
      <c r="M44" s="63">
        <v>0</v>
      </c>
      <c r="N44" s="61">
        <f t="shared" si="132"/>
        <v>0</v>
      </c>
      <c r="O44" s="63">
        <v>0</v>
      </c>
      <c r="P44" s="61">
        <f t="shared" si="133"/>
        <v>0</v>
      </c>
      <c r="Q44" s="63">
        <v>0</v>
      </c>
      <c r="R44" s="61">
        <f t="shared" si="134"/>
        <v>0</v>
      </c>
      <c r="S44" s="160">
        <v>557</v>
      </c>
      <c r="T44" s="63">
        <v>26</v>
      </c>
      <c r="U44" s="61">
        <f t="shared" si="135"/>
        <v>4.66786355475763E-2</v>
      </c>
      <c r="V44" s="63">
        <v>70</v>
      </c>
      <c r="W44" s="61">
        <f t="shared" si="136"/>
        <v>0.12567324955116696</v>
      </c>
      <c r="X44" s="63">
        <v>32</v>
      </c>
      <c r="Y44" s="61">
        <f t="shared" si="137"/>
        <v>5.7450628366247758E-2</v>
      </c>
      <c r="Z44" s="160">
        <v>270</v>
      </c>
      <c r="AA44" s="63">
        <v>4</v>
      </c>
      <c r="AB44" s="61">
        <f t="shared" si="138"/>
        <v>1.4814814814814815E-2</v>
      </c>
      <c r="AC44" s="63">
        <v>37</v>
      </c>
      <c r="AD44" s="61">
        <f t="shared" si="139"/>
        <v>0.13703703703703704</v>
      </c>
      <c r="AE44" s="63">
        <v>16</v>
      </c>
      <c r="AF44" s="61">
        <f t="shared" si="140"/>
        <v>5.9259259259259262E-2</v>
      </c>
      <c r="AG44" s="160">
        <v>145</v>
      </c>
      <c r="AH44" s="63">
        <v>1</v>
      </c>
      <c r="AI44" s="61">
        <f t="shared" si="141"/>
        <v>6.8965517241379309E-3</v>
      </c>
      <c r="AJ44" s="63">
        <v>11</v>
      </c>
      <c r="AK44" s="61">
        <f t="shared" si="142"/>
        <v>7.586206896551724E-2</v>
      </c>
      <c r="AL44" s="63">
        <v>7</v>
      </c>
      <c r="AM44" s="61">
        <f t="shared" si="143"/>
        <v>4.8275862068965517E-2</v>
      </c>
      <c r="AN44" s="160">
        <v>66</v>
      </c>
      <c r="AO44" s="63">
        <v>1</v>
      </c>
      <c r="AP44" s="61">
        <f t="shared" si="144"/>
        <v>1.5151515151515152E-2</v>
      </c>
      <c r="AQ44" s="63">
        <v>1</v>
      </c>
      <c r="AR44" s="61">
        <f t="shared" si="145"/>
        <v>1.5151515151515152E-2</v>
      </c>
      <c r="AS44" s="63">
        <v>3</v>
      </c>
      <c r="AT44" s="61">
        <f t="shared" si="146"/>
        <v>4.5454545454545456E-2</v>
      </c>
      <c r="AU44" s="160">
        <v>25</v>
      </c>
      <c r="AV44" s="63">
        <v>0</v>
      </c>
      <c r="AW44" s="61">
        <f t="shared" si="147"/>
        <v>0</v>
      </c>
      <c r="AX44" s="63">
        <v>1</v>
      </c>
      <c r="AY44" s="61">
        <f t="shared" si="148"/>
        <v>0.04</v>
      </c>
      <c r="AZ44" s="63">
        <v>0</v>
      </c>
      <c r="BA44" s="61">
        <f t="shared" si="149"/>
        <v>0</v>
      </c>
      <c r="BB44" s="160">
        <f t="shared" si="15"/>
        <v>1065</v>
      </c>
      <c r="BC44" s="63">
        <f t="shared" si="16"/>
        <v>32</v>
      </c>
      <c r="BD44" s="61">
        <f t="shared" si="150"/>
        <v>3.0046948356807511E-2</v>
      </c>
      <c r="BE44" s="63">
        <f t="shared" si="17"/>
        <v>120</v>
      </c>
      <c r="BF44" s="61">
        <f t="shared" si="151"/>
        <v>0.11267605633802817</v>
      </c>
      <c r="BG44" s="63">
        <f t="shared" si="18"/>
        <v>58</v>
      </c>
      <c r="BH44" s="61">
        <f t="shared" si="152"/>
        <v>5.4460093896713614E-2</v>
      </c>
      <c r="BJ44" s="264"/>
      <c r="BK44" s="273"/>
      <c r="BL44" s="208" t="s">
        <v>156</v>
      </c>
      <c r="BM44" s="38">
        <v>1062</v>
      </c>
      <c r="BN44" s="38">
        <v>27</v>
      </c>
      <c r="BO44" s="84">
        <v>2.5423728813559324E-2</v>
      </c>
      <c r="BP44" s="38">
        <v>159</v>
      </c>
      <c r="BQ44" s="84">
        <v>0.14971751412429379</v>
      </c>
      <c r="BR44" s="38">
        <v>45</v>
      </c>
      <c r="BS44" s="84">
        <v>4.2372881355932202E-2</v>
      </c>
      <c r="BU44" s="184"/>
      <c r="BV44" s="5" t="s">
        <v>156</v>
      </c>
      <c r="BW44" s="36">
        <f t="shared" si="19"/>
        <v>0.80281690140845074</v>
      </c>
      <c r="BX44" s="36">
        <f t="shared" si="157"/>
        <v>0.78248587570621464</v>
      </c>
      <c r="BY44" s="137">
        <v>38</v>
      </c>
      <c r="BZ44" s="141" t="s">
        <v>39</v>
      </c>
      <c r="CA44" s="36">
        <f t="shared" si="153"/>
        <v>5.6993853604023093E-2</v>
      </c>
      <c r="CB44" s="36">
        <f t="shared" si="20"/>
        <v>5.3364036844213057E-2</v>
      </c>
      <c r="CC44" s="36">
        <f t="shared" si="21"/>
        <v>0.19854721549636803</v>
      </c>
      <c r="CD44" s="36">
        <f t="shared" si="22"/>
        <v>0.1945334401281538</v>
      </c>
      <c r="CE44" s="36">
        <f t="shared" si="23"/>
        <v>7.1521698640342704E-2</v>
      </c>
      <c r="CF44" s="36">
        <f t="shared" si="24"/>
        <v>7.8394072887464958E-2</v>
      </c>
      <c r="CG44" s="36">
        <f t="shared" si="154"/>
        <v>0.67293723225926616</v>
      </c>
      <c r="CH44" s="36">
        <f t="shared" si="25"/>
        <v>0.67370845014016822</v>
      </c>
      <c r="CI44" s="36">
        <f t="shared" si="155"/>
        <v>5.7886219345201044E-2</v>
      </c>
      <c r="CJ44" s="36">
        <f t="shared" si="26"/>
        <v>5.349359397701757E-2</v>
      </c>
      <c r="CK44" s="36">
        <f t="shared" si="27"/>
        <v>0.20154363251587204</v>
      </c>
      <c r="CL44" s="36">
        <f t="shared" si="28"/>
        <v>0.19614317791573108</v>
      </c>
      <c r="CM44" s="36">
        <f t="shared" si="29"/>
        <v>6.9214490227810288E-2</v>
      </c>
      <c r="CN44" s="36">
        <f t="shared" si="30"/>
        <v>7.7268524633469823E-2</v>
      </c>
      <c r="CO44" s="36">
        <f t="shared" si="31"/>
        <v>0.67135565791111662</v>
      </c>
      <c r="CP44" s="36">
        <f t="shared" si="32"/>
        <v>0.67309470347378153</v>
      </c>
      <c r="CQ44" s="36">
        <f t="shared" si="33"/>
        <v>6.4141722663408673E-2</v>
      </c>
      <c r="CR44" s="36">
        <f t="shared" si="34"/>
        <v>6.1012812690665039E-2</v>
      </c>
      <c r="CS44" s="36">
        <f t="shared" si="35"/>
        <v>0.23946243127672573</v>
      </c>
      <c r="CT44" s="36">
        <f t="shared" si="36"/>
        <v>0.2141549725442343</v>
      </c>
      <c r="CU44" s="36">
        <f t="shared" si="37"/>
        <v>9.6518020769700674E-2</v>
      </c>
      <c r="CV44" s="36">
        <f t="shared" si="38"/>
        <v>8.2367297132397807E-2</v>
      </c>
      <c r="CW44" s="36">
        <f t="shared" si="39"/>
        <v>0.59987782529016498</v>
      </c>
      <c r="CX44" s="36">
        <f t="shared" si="40"/>
        <v>0.64246491763270286</v>
      </c>
      <c r="CY44" s="36">
        <f t="shared" si="41"/>
        <v>6.7681895093062605E-2</v>
      </c>
      <c r="CZ44" s="36">
        <f t="shared" si="42"/>
        <v>4.9733570159857902E-2</v>
      </c>
      <c r="DA44" s="36">
        <f t="shared" si="43"/>
        <v>0.19289340101522842</v>
      </c>
      <c r="DB44" s="36">
        <f t="shared" si="44"/>
        <v>0.1847246891651865</v>
      </c>
      <c r="DC44" s="36">
        <f t="shared" si="45"/>
        <v>8.2910321489001695E-2</v>
      </c>
      <c r="DD44" s="36">
        <f t="shared" si="46"/>
        <v>0.10301953818827708</v>
      </c>
      <c r="DE44" s="36">
        <f t="shared" si="47"/>
        <v>0.65651438240270732</v>
      </c>
      <c r="DF44" s="36">
        <f t="shared" si="48"/>
        <v>0.66252220248667848</v>
      </c>
      <c r="DH44" s="141" t="s">
        <v>47</v>
      </c>
      <c r="DI44" s="36">
        <f t="shared" si="0"/>
        <v>5.2529182879377433E-2</v>
      </c>
      <c r="DJ44" s="36">
        <f t="shared" si="1"/>
        <v>4.7554142056640922E-2</v>
      </c>
      <c r="DK44" s="192">
        <f t="shared" si="156"/>
        <v>0.49999999999999978</v>
      </c>
      <c r="DL44" s="36">
        <f t="shared" si="2"/>
        <v>0.15286270150083381</v>
      </c>
      <c r="DM44" s="36">
        <f t="shared" si="3"/>
        <v>0.14235953354535816</v>
      </c>
      <c r="DN44" s="192">
        <f t="shared" si="49"/>
        <v>1.100000000000001</v>
      </c>
      <c r="DO44" s="36">
        <f t="shared" si="4"/>
        <v>7.5875486381322951E-2</v>
      </c>
      <c r="DP44" s="36">
        <f t="shared" si="5"/>
        <v>6.9816749962138422E-2</v>
      </c>
      <c r="DQ44" s="192">
        <f t="shared" si="50"/>
        <v>0.5999999999999992</v>
      </c>
      <c r="DR44" s="36">
        <f t="shared" si="6"/>
        <v>0.71873262923846581</v>
      </c>
      <c r="DS44" s="36">
        <f t="shared" si="7"/>
        <v>0.7402695744358625</v>
      </c>
      <c r="DT44" s="192">
        <f t="shared" si="51"/>
        <v>-2.1000000000000019</v>
      </c>
      <c r="DU44" s="36">
        <f t="shared" si="8"/>
        <v>4.6600296547341664E-2</v>
      </c>
      <c r="DV44" s="36">
        <f t="shared" si="52"/>
        <v>4.0691066151398045E-2</v>
      </c>
      <c r="DW44" s="192">
        <f t="shared" si="53"/>
        <v>0.59999999999999987</v>
      </c>
      <c r="DX44" s="36">
        <f t="shared" si="54"/>
        <v>0.13895361152298241</v>
      </c>
      <c r="DY44" s="36">
        <f t="shared" si="55"/>
        <v>0.11957263014321437</v>
      </c>
      <c r="DZ44" s="192">
        <f t="shared" si="56"/>
        <v>1.9000000000000017</v>
      </c>
      <c r="EA44" s="36">
        <f t="shared" si="57"/>
        <v>7.4136835416225372E-2</v>
      </c>
      <c r="EB44" s="36">
        <f t="shared" si="58"/>
        <v>6.4332802909752212E-2</v>
      </c>
      <c r="EC44" s="192">
        <f t="shared" si="59"/>
        <v>0.99999999999999956</v>
      </c>
      <c r="ED44" s="36">
        <f t="shared" si="60"/>
        <v>0.74030925651345059</v>
      </c>
      <c r="EE44" s="36">
        <f t="shared" si="61"/>
        <v>0.77540350079563536</v>
      </c>
      <c r="EF44" s="192">
        <f t="shared" si="62"/>
        <v>-3.5000000000000031</v>
      </c>
      <c r="EG44" s="36">
        <f t="shared" si="63"/>
        <v>7.0523415977961426E-2</v>
      </c>
      <c r="EH44" s="36">
        <f t="shared" si="64"/>
        <v>6.6705675833820949E-2</v>
      </c>
      <c r="EI44" s="192">
        <f t="shared" si="65"/>
        <v>0.39999999999999897</v>
      </c>
      <c r="EJ44" s="36">
        <f t="shared" si="66"/>
        <v>0.20110192837465565</v>
      </c>
      <c r="EK44" s="36">
        <f t="shared" si="67"/>
        <v>0.20421299005266239</v>
      </c>
      <c r="EL44" s="192">
        <f t="shared" si="68"/>
        <v>-0.29999999999999749</v>
      </c>
      <c r="EM44" s="36">
        <f t="shared" si="69"/>
        <v>8.5950413223140495E-2</v>
      </c>
      <c r="EN44" s="36">
        <f t="shared" si="70"/>
        <v>8.3674663545933295E-2</v>
      </c>
      <c r="EO44" s="192">
        <f t="shared" si="71"/>
        <v>0.19999999999999879</v>
      </c>
      <c r="EP44" s="36">
        <f t="shared" si="72"/>
        <v>0.64242424242424245</v>
      </c>
      <c r="EQ44" s="36">
        <f t="shared" si="73"/>
        <v>0.64540667056758338</v>
      </c>
      <c r="ER44" s="192">
        <f t="shared" si="74"/>
        <v>-0.30000000000000027</v>
      </c>
      <c r="ES44" s="36">
        <f t="shared" si="75"/>
        <v>6.6666666666666666E-2</v>
      </c>
      <c r="ET44" s="36">
        <f t="shared" si="76"/>
        <v>5.1344743276283619E-2</v>
      </c>
      <c r="EU44" s="192">
        <f t="shared" si="77"/>
        <v>1.6000000000000008</v>
      </c>
      <c r="EV44" s="36">
        <f t="shared" si="78"/>
        <v>0.17555555555555555</v>
      </c>
      <c r="EW44" s="36">
        <f t="shared" si="79"/>
        <v>0.15892420537897312</v>
      </c>
      <c r="EX44" s="192">
        <f t="shared" si="80"/>
        <v>1.6999999999999988</v>
      </c>
      <c r="EY44" s="36">
        <f t="shared" si="81"/>
        <v>8.2222222222222224E-2</v>
      </c>
      <c r="EZ44" s="36">
        <f t="shared" si="82"/>
        <v>8.557457212713937E-2</v>
      </c>
      <c r="FA44" s="192">
        <f t="shared" si="83"/>
        <v>-0.39999999999999897</v>
      </c>
      <c r="FB44" s="36">
        <f t="shared" si="84"/>
        <v>0.67555555555555558</v>
      </c>
      <c r="FC44" s="36">
        <f t="shared" si="85"/>
        <v>0.70415647921760394</v>
      </c>
      <c r="FD44" s="192">
        <f t="shared" si="86"/>
        <v>-2.7999999999999914</v>
      </c>
      <c r="FF44" s="36">
        <f t="shared" si="87"/>
        <v>5.246330782200663E-2</v>
      </c>
      <c r="FG44" s="36">
        <f t="shared" si="9"/>
        <v>4.8041085134680403E-2</v>
      </c>
      <c r="FH44" s="192">
        <f t="shared" si="88"/>
        <v>0.39999999999999969</v>
      </c>
      <c r="FI44" s="36">
        <f t="shared" si="10"/>
        <v>0.16981717092085957</v>
      </c>
      <c r="FJ44" s="36">
        <f t="shared" si="11"/>
        <v>0.16533561940166969</v>
      </c>
      <c r="FK44" s="192">
        <f t="shared" si="89"/>
        <v>0.50000000000000044</v>
      </c>
      <c r="FL44" s="36">
        <f t="shared" si="12"/>
        <v>7.0421823311744888E-2</v>
      </c>
      <c r="FM44" s="36">
        <f t="shared" si="13"/>
        <v>7.246863332638967E-2</v>
      </c>
      <c r="FN44" s="192">
        <f t="shared" si="90"/>
        <v>-0.19999999999999879</v>
      </c>
      <c r="FO44" s="36">
        <f t="shared" si="14"/>
        <v>0.70729769794538888</v>
      </c>
      <c r="FP44" s="36">
        <f t="shared" si="91"/>
        <v>0.7141546621372602</v>
      </c>
      <c r="FQ44" s="192">
        <f t="shared" si="92"/>
        <v>-0.70000000000000062</v>
      </c>
      <c r="FR44" s="36">
        <f t="shared" si="93"/>
        <v>4.9503759206355462E-2</v>
      </c>
      <c r="FS44" s="36">
        <f t="shared" si="94"/>
        <v>4.4200488210520666E-2</v>
      </c>
      <c r="FT44" s="192">
        <f t="shared" si="95"/>
        <v>0.60000000000000053</v>
      </c>
      <c r="FU44" s="36">
        <f t="shared" si="96"/>
        <v>0.16607589114113555</v>
      </c>
      <c r="FV44" s="36">
        <f t="shared" si="97"/>
        <v>0.15825934172053971</v>
      </c>
      <c r="FW44" s="192">
        <f t="shared" si="98"/>
        <v>0.80000000000000071</v>
      </c>
      <c r="FX44" s="36">
        <f t="shared" si="99"/>
        <v>7.0594924618888555E-2</v>
      </c>
      <c r="FY44" s="36">
        <f t="shared" si="100"/>
        <v>7.1056537639600487E-2</v>
      </c>
      <c r="FZ44" s="192">
        <f t="shared" si="101"/>
        <v>0</v>
      </c>
      <c r="GA44" s="36">
        <f t="shared" si="102"/>
        <v>0.71382542503362045</v>
      </c>
      <c r="GB44" s="36">
        <f t="shared" si="103"/>
        <v>0.72648363242933911</v>
      </c>
      <c r="GC44" s="192">
        <f t="shared" si="104"/>
        <v>-1.2000000000000011</v>
      </c>
      <c r="GD44" s="36">
        <f t="shared" si="105"/>
        <v>7.1407282300928909E-2</v>
      </c>
      <c r="GE44" s="36">
        <f t="shared" si="106"/>
        <v>6.5170575468318684E-2</v>
      </c>
      <c r="GF44" s="192">
        <f t="shared" si="107"/>
        <v>0.5999999999999992</v>
      </c>
      <c r="GG44" s="36">
        <f t="shared" si="108"/>
        <v>0.21158909145099597</v>
      </c>
      <c r="GH44" s="36">
        <f t="shared" si="109"/>
        <v>0.20222517226120487</v>
      </c>
      <c r="GI44" s="192">
        <f t="shared" si="110"/>
        <v>0.99999999999999811</v>
      </c>
      <c r="GJ44" s="36">
        <f t="shared" si="111"/>
        <v>7.841968440050999E-2</v>
      </c>
      <c r="GK44" s="36">
        <f t="shared" si="112"/>
        <v>8.0034557599511141E-2</v>
      </c>
      <c r="GL44" s="192">
        <f t="shared" si="113"/>
        <v>-0.20000000000000018</v>
      </c>
      <c r="GM44" s="36">
        <f t="shared" si="114"/>
        <v>0.63858394184756506</v>
      </c>
      <c r="GN44" s="36">
        <f t="shared" si="115"/>
        <v>0.65256969467096526</v>
      </c>
      <c r="GO44" s="192">
        <f t="shared" si="116"/>
        <v>-1.4000000000000012</v>
      </c>
      <c r="GP44" s="36">
        <f t="shared" si="117"/>
        <v>5.8989431490645373E-2</v>
      </c>
      <c r="GQ44" s="36">
        <f t="shared" si="118"/>
        <v>5.1786853860880666E-2</v>
      </c>
      <c r="GR44" s="192">
        <f t="shared" si="119"/>
        <v>0.7</v>
      </c>
      <c r="GS44" s="36">
        <f t="shared" si="120"/>
        <v>0.18026385115241175</v>
      </c>
      <c r="GT44" s="36">
        <f t="shared" si="121"/>
        <v>0.17318655605190386</v>
      </c>
      <c r="GU44" s="192">
        <f t="shared" si="122"/>
        <v>0.70000000000000062</v>
      </c>
      <c r="GV44" s="36">
        <f t="shared" si="123"/>
        <v>7.9888839530150732E-2</v>
      </c>
      <c r="GW44" s="36">
        <f t="shared" si="124"/>
        <v>7.9982982344182094E-2</v>
      </c>
      <c r="GX44" s="192">
        <f t="shared" si="125"/>
        <v>0</v>
      </c>
      <c r="GY44" s="36">
        <f t="shared" si="126"/>
        <v>0.68085787782679219</v>
      </c>
      <c r="GZ44" s="36">
        <f t="shared" si="127"/>
        <v>0.69504360774303342</v>
      </c>
      <c r="HA44" s="192">
        <f t="shared" si="128"/>
        <v>-1.3999999999999901</v>
      </c>
      <c r="HB44" s="140">
        <v>0</v>
      </c>
    </row>
    <row r="45" spans="2:210" s="12" customFormat="1" ht="14.25" customHeight="1">
      <c r="B45" s="264"/>
      <c r="C45" s="273"/>
      <c r="D45" s="135" t="s">
        <v>200</v>
      </c>
      <c r="E45" s="152">
        <v>0</v>
      </c>
      <c r="F45" s="153">
        <v>0</v>
      </c>
      <c r="G45" s="154" t="str">
        <f>IFERROR(F45/E45,"-")</f>
        <v>-</v>
      </c>
      <c r="H45" s="153">
        <v>0</v>
      </c>
      <c r="I45" s="154" t="str">
        <f>IFERROR(H45/E45,"-")</f>
        <v>-</v>
      </c>
      <c r="J45" s="153">
        <v>0</v>
      </c>
      <c r="K45" s="154" t="str">
        <f>IFERROR(J45/E45,"-")</f>
        <v>-</v>
      </c>
      <c r="L45" s="152">
        <v>2</v>
      </c>
      <c r="M45" s="153">
        <v>0</v>
      </c>
      <c r="N45" s="154">
        <f>IFERROR(M45/L45,"-")</f>
        <v>0</v>
      </c>
      <c r="O45" s="153">
        <v>0</v>
      </c>
      <c r="P45" s="154">
        <f>IFERROR(O45/L45,"-")</f>
        <v>0</v>
      </c>
      <c r="Q45" s="153">
        <v>0</v>
      </c>
      <c r="R45" s="154">
        <f>IFERROR(Q45/L45,"-")</f>
        <v>0</v>
      </c>
      <c r="S45" s="152">
        <v>28</v>
      </c>
      <c r="T45" s="153">
        <v>0</v>
      </c>
      <c r="U45" s="154">
        <f>IFERROR(T45/S45,"-")</f>
        <v>0</v>
      </c>
      <c r="V45" s="153">
        <v>0</v>
      </c>
      <c r="W45" s="154">
        <f>IFERROR(V45/S45,"-")</f>
        <v>0</v>
      </c>
      <c r="X45" s="153">
        <v>0</v>
      </c>
      <c r="Y45" s="154">
        <f>IFERROR(X45/S45,"-")</f>
        <v>0</v>
      </c>
      <c r="Z45" s="152">
        <v>69</v>
      </c>
      <c r="AA45" s="153">
        <v>0</v>
      </c>
      <c r="AB45" s="154">
        <f>IFERROR(AA45/Z45,"-")</f>
        <v>0</v>
      </c>
      <c r="AC45" s="153">
        <v>1</v>
      </c>
      <c r="AD45" s="154">
        <f>IFERROR(AC45/Z45,"-")</f>
        <v>1.4492753623188406E-2</v>
      </c>
      <c r="AE45" s="153">
        <v>0</v>
      </c>
      <c r="AF45" s="154">
        <f>IFERROR(AE45/Z45,"-")</f>
        <v>0</v>
      </c>
      <c r="AG45" s="152">
        <v>115</v>
      </c>
      <c r="AH45" s="153">
        <v>0</v>
      </c>
      <c r="AI45" s="154">
        <f>IFERROR(AH45/AG45,"-")</f>
        <v>0</v>
      </c>
      <c r="AJ45" s="153">
        <v>2</v>
      </c>
      <c r="AK45" s="154">
        <f>IFERROR(AJ45/AG45,"-")</f>
        <v>1.7391304347826087E-2</v>
      </c>
      <c r="AL45" s="153">
        <v>0</v>
      </c>
      <c r="AM45" s="154">
        <f>IFERROR(AL45/AG45,"-")</f>
        <v>0</v>
      </c>
      <c r="AN45" s="152">
        <v>144</v>
      </c>
      <c r="AO45" s="153">
        <v>0</v>
      </c>
      <c r="AP45" s="154">
        <f>IFERROR(AO45/AN45,"-")</f>
        <v>0</v>
      </c>
      <c r="AQ45" s="153">
        <v>0</v>
      </c>
      <c r="AR45" s="154">
        <f>IFERROR(AQ45/AN45,"-")</f>
        <v>0</v>
      </c>
      <c r="AS45" s="153">
        <v>1</v>
      </c>
      <c r="AT45" s="154">
        <f>IFERROR(AS45/AN45,"-")</f>
        <v>6.9444444444444441E-3</v>
      </c>
      <c r="AU45" s="152">
        <v>161</v>
      </c>
      <c r="AV45" s="153">
        <v>0</v>
      </c>
      <c r="AW45" s="154">
        <f>IFERROR(AV45/AU45,"-")</f>
        <v>0</v>
      </c>
      <c r="AX45" s="153">
        <v>1</v>
      </c>
      <c r="AY45" s="154">
        <f>IFERROR(AX45/AU45,"-")</f>
        <v>6.2111801242236021E-3</v>
      </c>
      <c r="AZ45" s="153">
        <v>0</v>
      </c>
      <c r="BA45" s="154">
        <f>IFERROR(AZ45/AU45,"-")</f>
        <v>0</v>
      </c>
      <c r="BB45" s="152">
        <f t="shared" si="15"/>
        <v>519</v>
      </c>
      <c r="BC45" s="153">
        <f t="shared" si="16"/>
        <v>0</v>
      </c>
      <c r="BD45" s="154">
        <f>IFERROR(BC45/BB45,"-")</f>
        <v>0</v>
      </c>
      <c r="BE45" s="153">
        <f t="shared" si="17"/>
        <v>4</v>
      </c>
      <c r="BF45" s="154">
        <f>IFERROR(BE45/BB45,"-")</f>
        <v>7.7071290944123313E-3</v>
      </c>
      <c r="BG45" s="153">
        <f t="shared" si="18"/>
        <v>1</v>
      </c>
      <c r="BH45" s="154">
        <f>IFERROR(BG45/BB45,"-")</f>
        <v>1.9267822736030828E-3</v>
      </c>
      <c r="BJ45" s="264"/>
      <c r="BK45" s="273"/>
      <c r="BL45" s="208" t="s">
        <v>199</v>
      </c>
      <c r="BM45" s="38">
        <v>212</v>
      </c>
      <c r="BN45" s="38">
        <v>2</v>
      </c>
      <c r="BO45" s="84">
        <v>9.433962264150943E-3</v>
      </c>
      <c r="BP45" s="38">
        <v>1</v>
      </c>
      <c r="BQ45" s="84">
        <v>4.7169811320754715E-3</v>
      </c>
      <c r="BR45" s="38">
        <v>1</v>
      </c>
      <c r="BS45" s="84">
        <v>4.7169811320754715E-3</v>
      </c>
      <c r="BU45" s="184"/>
      <c r="BV45" s="188" t="s">
        <v>199</v>
      </c>
      <c r="BW45" s="36">
        <f t="shared" si="19"/>
        <v>0.99036608863198461</v>
      </c>
      <c r="BX45" s="36">
        <f t="shared" si="157"/>
        <v>0.98113207547169812</v>
      </c>
      <c r="BY45" s="137">
        <v>39</v>
      </c>
      <c r="BZ45" s="141" t="s">
        <v>7</v>
      </c>
      <c r="CA45" s="36">
        <f t="shared" si="153"/>
        <v>6.0783091010535299E-2</v>
      </c>
      <c r="CB45" s="36">
        <f t="shared" si="20"/>
        <v>5.9148319414728416E-2</v>
      </c>
      <c r="CC45" s="36">
        <f t="shared" si="21"/>
        <v>0.25333945977879158</v>
      </c>
      <c r="CD45" s="36">
        <f t="shared" si="22"/>
        <v>0.24553109255297123</v>
      </c>
      <c r="CE45" s="36">
        <f t="shared" si="23"/>
        <v>5.4383143522924941E-2</v>
      </c>
      <c r="CF45" s="36">
        <f t="shared" si="24"/>
        <v>5.4989992408033678E-2</v>
      </c>
      <c r="CG45" s="36">
        <f t="shared" si="154"/>
        <v>0.63149430568774823</v>
      </c>
      <c r="CH45" s="36">
        <f t="shared" si="25"/>
        <v>0.64033059562426664</v>
      </c>
      <c r="CI45" s="36">
        <f t="shared" si="155"/>
        <v>5.5427777075698216E-2</v>
      </c>
      <c r="CJ45" s="36">
        <f t="shared" si="26"/>
        <v>5.4188767758616092E-2</v>
      </c>
      <c r="CK45" s="36">
        <f t="shared" si="27"/>
        <v>0.24357386579047138</v>
      </c>
      <c r="CL45" s="36">
        <f t="shared" si="28"/>
        <v>0.23258789348828532</v>
      </c>
      <c r="CM45" s="36">
        <f t="shared" si="29"/>
        <v>5.4492607102236829E-2</v>
      </c>
      <c r="CN45" s="36">
        <f t="shared" si="30"/>
        <v>5.4002185675826958E-2</v>
      </c>
      <c r="CO45" s="36">
        <f t="shared" si="31"/>
        <v>0.64650575003159361</v>
      </c>
      <c r="CP45" s="36">
        <f t="shared" si="32"/>
        <v>0.65922115307727158</v>
      </c>
      <c r="CQ45" s="36">
        <f t="shared" si="33"/>
        <v>7.4897333941724792E-2</v>
      </c>
      <c r="CR45" s="36">
        <f t="shared" si="34"/>
        <v>7.1291960693794107E-2</v>
      </c>
      <c r="CS45" s="36">
        <f t="shared" si="35"/>
        <v>0.29717749820741801</v>
      </c>
      <c r="CT45" s="36">
        <f t="shared" si="36"/>
        <v>0.28483809272571392</v>
      </c>
      <c r="CU45" s="36">
        <f t="shared" si="37"/>
        <v>5.4885600677921906E-2</v>
      </c>
      <c r="CV45" s="36">
        <f t="shared" si="38"/>
        <v>5.8431708764756313E-2</v>
      </c>
      <c r="CW45" s="36">
        <f t="shared" si="39"/>
        <v>0.57303956717293525</v>
      </c>
      <c r="CX45" s="36">
        <f t="shared" si="40"/>
        <v>0.58543823781573567</v>
      </c>
      <c r="CY45" s="36">
        <f t="shared" si="41"/>
        <v>7.4639347689734473E-2</v>
      </c>
      <c r="CZ45" s="36">
        <f t="shared" si="42"/>
        <v>6.7100977198697065E-2</v>
      </c>
      <c r="DA45" s="36">
        <f t="shared" si="43"/>
        <v>0.25507003972402259</v>
      </c>
      <c r="DB45" s="36">
        <f t="shared" si="44"/>
        <v>0.25038002171552659</v>
      </c>
      <c r="DC45" s="36">
        <f t="shared" si="45"/>
        <v>6.2513067112690779E-2</v>
      </c>
      <c r="DD45" s="36">
        <f t="shared" si="46"/>
        <v>5.6243213897937024E-2</v>
      </c>
      <c r="DE45" s="36">
        <f t="shared" si="47"/>
        <v>0.60777754547355212</v>
      </c>
      <c r="DF45" s="36">
        <f t="shared" si="48"/>
        <v>0.62627578718783927</v>
      </c>
      <c r="DH45" s="141" t="s">
        <v>48</v>
      </c>
      <c r="DI45" s="36">
        <f t="shared" si="0"/>
        <v>6.3102541630148987E-2</v>
      </c>
      <c r="DJ45" s="36">
        <f t="shared" si="1"/>
        <v>6.007393715341959E-2</v>
      </c>
      <c r="DK45" s="192">
        <f t="shared" si="156"/>
        <v>0.30000000000000027</v>
      </c>
      <c r="DL45" s="36">
        <f t="shared" si="2"/>
        <v>0.17528483786152499</v>
      </c>
      <c r="DM45" s="36">
        <f t="shared" si="3"/>
        <v>0.18022181146025879</v>
      </c>
      <c r="DN45" s="192">
        <f t="shared" si="49"/>
        <v>-0.50000000000000044</v>
      </c>
      <c r="DO45" s="36">
        <f t="shared" si="4"/>
        <v>8.5889570552147243E-2</v>
      </c>
      <c r="DP45" s="36">
        <f t="shared" si="5"/>
        <v>7.763401109057301E-2</v>
      </c>
      <c r="DQ45" s="192">
        <f t="shared" si="50"/>
        <v>0.79999999999999938</v>
      </c>
      <c r="DR45" s="36">
        <f t="shared" si="6"/>
        <v>0.67572304995617882</v>
      </c>
      <c r="DS45" s="36">
        <f t="shared" si="7"/>
        <v>0.68207024029574859</v>
      </c>
      <c r="DT45" s="192">
        <f t="shared" si="51"/>
        <v>-0.60000000000000053</v>
      </c>
      <c r="DU45" s="36">
        <f t="shared" si="8"/>
        <v>6.074240719910011E-2</v>
      </c>
      <c r="DV45" s="36">
        <f t="shared" si="52"/>
        <v>5.6152927120669056E-2</v>
      </c>
      <c r="DW45" s="192">
        <f t="shared" si="53"/>
        <v>0.49999999999999978</v>
      </c>
      <c r="DX45" s="36">
        <f t="shared" si="54"/>
        <v>0.17772778402699663</v>
      </c>
      <c r="DY45" s="36">
        <f t="shared" si="55"/>
        <v>0.17562724014336917</v>
      </c>
      <c r="DZ45" s="192">
        <f t="shared" si="56"/>
        <v>0.20000000000000018</v>
      </c>
      <c r="EA45" s="36">
        <f t="shared" si="57"/>
        <v>8.5489313835770533E-2</v>
      </c>
      <c r="EB45" s="36">
        <f t="shared" si="58"/>
        <v>7.765830346475508E-2</v>
      </c>
      <c r="EC45" s="192">
        <f t="shared" si="59"/>
        <v>0.70000000000000062</v>
      </c>
      <c r="ED45" s="36">
        <f t="shared" si="60"/>
        <v>0.67604049493813279</v>
      </c>
      <c r="EE45" s="36">
        <f t="shared" si="61"/>
        <v>0.69056152927120673</v>
      </c>
      <c r="EF45" s="192">
        <f t="shared" si="62"/>
        <v>-1.4999999999999902</v>
      </c>
      <c r="EG45" s="36">
        <f t="shared" si="63"/>
        <v>0.10256410256410256</v>
      </c>
      <c r="EH45" s="36">
        <f t="shared" si="64"/>
        <v>9.2592592592592587E-2</v>
      </c>
      <c r="EI45" s="192">
        <f t="shared" si="65"/>
        <v>0.99999999999999956</v>
      </c>
      <c r="EJ45" s="36">
        <f t="shared" si="66"/>
        <v>0.20512820512820512</v>
      </c>
      <c r="EK45" s="36">
        <f t="shared" si="67"/>
        <v>0.20987654320987653</v>
      </c>
      <c r="EL45" s="192">
        <f t="shared" si="68"/>
        <v>-0.50000000000000044</v>
      </c>
      <c r="EM45" s="36">
        <f t="shared" si="69"/>
        <v>0.10256410256410256</v>
      </c>
      <c r="EN45" s="36">
        <f t="shared" si="70"/>
        <v>8.0246913580246909E-2</v>
      </c>
      <c r="EO45" s="192">
        <f t="shared" si="71"/>
        <v>2.2999999999999994</v>
      </c>
      <c r="EP45" s="36">
        <f t="shared" si="72"/>
        <v>0.58974358974358976</v>
      </c>
      <c r="EQ45" s="36">
        <f t="shared" si="73"/>
        <v>0.61728395061728392</v>
      </c>
      <c r="ER45" s="192">
        <f t="shared" si="74"/>
        <v>-2.7000000000000024</v>
      </c>
      <c r="ES45" s="36">
        <f t="shared" si="75"/>
        <v>3.5087719298245612E-2</v>
      </c>
      <c r="ET45" s="36">
        <f t="shared" si="76"/>
        <v>4.6153846153846156E-2</v>
      </c>
      <c r="EU45" s="192">
        <f t="shared" si="77"/>
        <v>-1.0999999999999996</v>
      </c>
      <c r="EV45" s="36">
        <f t="shared" si="78"/>
        <v>0.17543859649122806</v>
      </c>
      <c r="EW45" s="36">
        <f t="shared" si="79"/>
        <v>0.2153846153846154</v>
      </c>
      <c r="EX45" s="192">
        <f t="shared" si="80"/>
        <v>-4.0000000000000009</v>
      </c>
      <c r="EY45" s="36">
        <f t="shared" si="81"/>
        <v>0.10526315789473684</v>
      </c>
      <c r="EZ45" s="36">
        <f t="shared" si="82"/>
        <v>9.2307692307692313E-2</v>
      </c>
      <c r="FA45" s="192">
        <f t="shared" si="83"/>
        <v>1.2999999999999998</v>
      </c>
      <c r="FB45" s="36">
        <f t="shared" si="84"/>
        <v>0.68421052631578949</v>
      </c>
      <c r="FC45" s="36">
        <f t="shared" si="85"/>
        <v>0.64615384615384619</v>
      </c>
      <c r="FD45" s="192">
        <f t="shared" si="86"/>
        <v>3.8000000000000034</v>
      </c>
      <c r="FF45" s="36">
        <f t="shared" si="87"/>
        <v>5.246330782200663E-2</v>
      </c>
      <c r="FG45" s="36">
        <f t="shared" si="9"/>
        <v>4.8041085134680403E-2</v>
      </c>
      <c r="FH45" s="192">
        <f t="shared" si="88"/>
        <v>0.39999999999999969</v>
      </c>
      <c r="FI45" s="36">
        <f t="shared" si="10"/>
        <v>0.16981717092085957</v>
      </c>
      <c r="FJ45" s="36">
        <f t="shared" si="11"/>
        <v>0.16533561940166969</v>
      </c>
      <c r="FK45" s="192">
        <f t="shared" si="89"/>
        <v>0.50000000000000044</v>
      </c>
      <c r="FL45" s="36">
        <f t="shared" si="12"/>
        <v>7.0421823311744888E-2</v>
      </c>
      <c r="FM45" s="36">
        <f t="shared" si="13"/>
        <v>7.246863332638967E-2</v>
      </c>
      <c r="FN45" s="192">
        <f t="shared" si="90"/>
        <v>-0.19999999999999879</v>
      </c>
      <c r="FO45" s="36">
        <f t="shared" si="14"/>
        <v>0.70729769794538888</v>
      </c>
      <c r="FP45" s="36">
        <f t="shared" si="91"/>
        <v>0.7141546621372602</v>
      </c>
      <c r="FQ45" s="192">
        <f t="shared" si="92"/>
        <v>-0.70000000000000062</v>
      </c>
      <c r="FR45" s="36">
        <f t="shared" si="93"/>
        <v>4.9503759206355462E-2</v>
      </c>
      <c r="FS45" s="36">
        <f t="shared" si="94"/>
        <v>4.4200488210520666E-2</v>
      </c>
      <c r="FT45" s="192">
        <f t="shared" si="95"/>
        <v>0.60000000000000053</v>
      </c>
      <c r="FU45" s="36">
        <f t="shared" si="96"/>
        <v>0.16607589114113555</v>
      </c>
      <c r="FV45" s="36">
        <f t="shared" si="97"/>
        <v>0.15825934172053971</v>
      </c>
      <c r="FW45" s="192">
        <f t="shared" si="98"/>
        <v>0.80000000000000071</v>
      </c>
      <c r="FX45" s="36">
        <f t="shared" si="99"/>
        <v>7.0594924618888555E-2</v>
      </c>
      <c r="FY45" s="36">
        <f t="shared" si="100"/>
        <v>7.1056537639600487E-2</v>
      </c>
      <c r="FZ45" s="192">
        <f t="shared" si="101"/>
        <v>0</v>
      </c>
      <c r="GA45" s="36">
        <f t="shared" si="102"/>
        <v>0.71382542503362045</v>
      </c>
      <c r="GB45" s="36">
        <f t="shared" si="103"/>
        <v>0.72648363242933911</v>
      </c>
      <c r="GC45" s="192">
        <f t="shared" si="104"/>
        <v>-1.2000000000000011</v>
      </c>
      <c r="GD45" s="36">
        <f t="shared" si="105"/>
        <v>7.1407282300928909E-2</v>
      </c>
      <c r="GE45" s="36">
        <f t="shared" si="106"/>
        <v>6.5170575468318684E-2</v>
      </c>
      <c r="GF45" s="192">
        <f t="shared" si="107"/>
        <v>0.5999999999999992</v>
      </c>
      <c r="GG45" s="36">
        <f t="shared" si="108"/>
        <v>0.21158909145099597</v>
      </c>
      <c r="GH45" s="36">
        <f t="shared" si="109"/>
        <v>0.20222517226120487</v>
      </c>
      <c r="GI45" s="192">
        <f t="shared" si="110"/>
        <v>0.99999999999999811</v>
      </c>
      <c r="GJ45" s="36">
        <f t="shared" si="111"/>
        <v>7.841968440050999E-2</v>
      </c>
      <c r="GK45" s="36">
        <f t="shared" si="112"/>
        <v>8.0034557599511141E-2</v>
      </c>
      <c r="GL45" s="192">
        <f t="shared" si="113"/>
        <v>-0.20000000000000018</v>
      </c>
      <c r="GM45" s="36">
        <f t="shared" si="114"/>
        <v>0.63858394184756506</v>
      </c>
      <c r="GN45" s="36">
        <f t="shared" si="115"/>
        <v>0.65256969467096526</v>
      </c>
      <c r="GO45" s="192">
        <f t="shared" si="116"/>
        <v>-1.4000000000000012</v>
      </c>
      <c r="GP45" s="36">
        <f t="shared" si="117"/>
        <v>5.8989431490645373E-2</v>
      </c>
      <c r="GQ45" s="36">
        <f t="shared" si="118"/>
        <v>5.1786853860880666E-2</v>
      </c>
      <c r="GR45" s="192">
        <f t="shared" si="119"/>
        <v>0.7</v>
      </c>
      <c r="GS45" s="36">
        <f t="shared" si="120"/>
        <v>0.18026385115241175</v>
      </c>
      <c r="GT45" s="36">
        <f t="shared" si="121"/>
        <v>0.17318655605190386</v>
      </c>
      <c r="GU45" s="192">
        <f t="shared" si="122"/>
        <v>0.70000000000000062</v>
      </c>
      <c r="GV45" s="36">
        <f t="shared" si="123"/>
        <v>7.9888839530150732E-2</v>
      </c>
      <c r="GW45" s="36">
        <f t="shared" si="124"/>
        <v>7.9982982344182094E-2</v>
      </c>
      <c r="GX45" s="192">
        <f t="shared" si="125"/>
        <v>0</v>
      </c>
      <c r="GY45" s="36">
        <f t="shared" si="126"/>
        <v>0.68085787782679219</v>
      </c>
      <c r="GZ45" s="36">
        <f t="shared" si="127"/>
        <v>0.69504360774303342</v>
      </c>
      <c r="HA45" s="192">
        <f t="shared" si="128"/>
        <v>-1.3999999999999901</v>
      </c>
      <c r="HB45" s="140">
        <v>0</v>
      </c>
    </row>
    <row r="46" spans="2:210" s="12" customFormat="1" ht="14.25" customHeight="1">
      <c r="B46" s="265"/>
      <c r="C46" s="274"/>
      <c r="D46" s="150" t="s">
        <v>67</v>
      </c>
      <c r="E46" s="38">
        <v>9</v>
      </c>
      <c r="F46" s="57">
        <v>0</v>
      </c>
      <c r="G46" s="55">
        <f t="shared" si="129"/>
        <v>0</v>
      </c>
      <c r="H46" s="57">
        <v>1</v>
      </c>
      <c r="I46" s="55">
        <f t="shared" si="130"/>
        <v>0.1111111111111111</v>
      </c>
      <c r="J46" s="57">
        <v>0</v>
      </c>
      <c r="K46" s="55">
        <f t="shared" si="131"/>
        <v>0</v>
      </c>
      <c r="L46" s="38">
        <v>40</v>
      </c>
      <c r="M46" s="57">
        <v>2</v>
      </c>
      <c r="N46" s="55">
        <f t="shared" si="132"/>
        <v>0.05</v>
      </c>
      <c r="O46" s="57">
        <v>8</v>
      </c>
      <c r="P46" s="55">
        <f t="shared" si="133"/>
        <v>0.2</v>
      </c>
      <c r="Q46" s="57">
        <v>1</v>
      </c>
      <c r="R46" s="55">
        <f t="shared" si="134"/>
        <v>2.5000000000000001E-2</v>
      </c>
      <c r="S46" s="38">
        <v>3074</v>
      </c>
      <c r="T46" s="57">
        <v>109</v>
      </c>
      <c r="U46" s="55">
        <f t="shared" si="135"/>
        <v>3.5458685751463888E-2</v>
      </c>
      <c r="V46" s="57">
        <v>467</v>
      </c>
      <c r="W46" s="55">
        <f t="shared" si="136"/>
        <v>0.15191932335718933</v>
      </c>
      <c r="X46" s="57">
        <v>122</v>
      </c>
      <c r="Y46" s="55">
        <f t="shared" si="137"/>
        <v>3.9687703318152245E-2</v>
      </c>
      <c r="Z46" s="38">
        <v>2263</v>
      </c>
      <c r="AA46" s="57">
        <v>56</v>
      </c>
      <c r="AB46" s="55">
        <f t="shared" si="138"/>
        <v>2.4745912505523642E-2</v>
      </c>
      <c r="AC46" s="57">
        <v>293</v>
      </c>
      <c r="AD46" s="55">
        <f t="shared" si="139"/>
        <v>0.12947414935925763</v>
      </c>
      <c r="AE46" s="57">
        <v>96</v>
      </c>
      <c r="AF46" s="55">
        <f t="shared" si="140"/>
        <v>4.2421564295183387E-2</v>
      </c>
      <c r="AG46" s="38">
        <v>1602</v>
      </c>
      <c r="AH46" s="57">
        <v>25</v>
      </c>
      <c r="AI46" s="55">
        <f t="shared" si="141"/>
        <v>1.5605493133583021E-2</v>
      </c>
      <c r="AJ46" s="57">
        <v>152</v>
      </c>
      <c r="AK46" s="55">
        <f t="shared" si="142"/>
        <v>9.4881398252184765E-2</v>
      </c>
      <c r="AL46" s="57">
        <v>51</v>
      </c>
      <c r="AM46" s="55">
        <f t="shared" si="143"/>
        <v>3.1835205992509365E-2</v>
      </c>
      <c r="AN46" s="38">
        <v>932</v>
      </c>
      <c r="AO46" s="57">
        <v>14</v>
      </c>
      <c r="AP46" s="55">
        <f t="shared" si="144"/>
        <v>1.5021459227467811E-2</v>
      </c>
      <c r="AQ46" s="57">
        <v>66</v>
      </c>
      <c r="AR46" s="55">
        <f t="shared" si="145"/>
        <v>7.0815450643776826E-2</v>
      </c>
      <c r="AS46" s="57">
        <v>20</v>
      </c>
      <c r="AT46" s="55">
        <f t="shared" si="146"/>
        <v>2.1459227467811159E-2</v>
      </c>
      <c r="AU46" s="38">
        <v>437</v>
      </c>
      <c r="AV46" s="57">
        <v>3</v>
      </c>
      <c r="AW46" s="55">
        <f t="shared" si="147"/>
        <v>6.8649885583524023E-3</v>
      </c>
      <c r="AX46" s="57">
        <v>25</v>
      </c>
      <c r="AY46" s="55">
        <f t="shared" si="148"/>
        <v>5.7208237986270026E-2</v>
      </c>
      <c r="AZ46" s="57">
        <v>1</v>
      </c>
      <c r="BA46" s="55">
        <f t="shared" si="149"/>
        <v>2.2883295194508009E-3</v>
      </c>
      <c r="BB46" s="38">
        <f t="shared" si="15"/>
        <v>8357</v>
      </c>
      <c r="BC46" s="57">
        <f t="shared" si="16"/>
        <v>209</v>
      </c>
      <c r="BD46" s="55">
        <f t="shared" si="150"/>
        <v>2.5008974512384829E-2</v>
      </c>
      <c r="BE46" s="57">
        <f t="shared" si="17"/>
        <v>1012</v>
      </c>
      <c r="BF46" s="55">
        <f t="shared" si="151"/>
        <v>0.12109608711260021</v>
      </c>
      <c r="BG46" s="57">
        <f t="shared" si="18"/>
        <v>291</v>
      </c>
      <c r="BH46" s="55">
        <f t="shared" si="152"/>
        <v>3.4821108053129116E-2</v>
      </c>
      <c r="BJ46" s="265"/>
      <c r="BK46" s="274"/>
      <c r="BL46" s="203" t="s">
        <v>67</v>
      </c>
      <c r="BM46" s="38">
        <v>7695</v>
      </c>
      <c r="BN46" s="38">
        <v>183</v>
      </c>
      <c r="BO46" s="84">
        <v>2.3781676413255362E-2</v>
      </c>
      <c r="BP46" s="38">
        <v>937</v>
      </c>
      <c r="BQ46" s="84">
        <v>0.12176738141650423</v>
      </c>
      <c r="BR46" s="38">
        <v>285</v>
      </c>
      <c r="BS46" s="84">
        <v>3.7037037037037035E-2</v>
      </c>
      <c r="BU46" s="185"/>
      <c r="BV46" s="116" t="s">
        <v>67</v>
      </c>
      <c r="BW46" s="36">
        <f t="shared" si="19"/>
        <v>0.81907383032188585</v>
      </c>
      <c r="BX46" s="36">
        <f t="shared" si="157"/>
        <v>0.81741390513320333</v>
      </c>
      <c r="BY46" s="137">
        <v>40</v>
      </c>
      <c r="BZ46" s="141" t="s">
        <v>40</v>
      </c>
      <c r="CA46" s="36">
        <f t="shared" si="153"/>
        <v>4.3154761904761904E-2</v>
      </c>
      <c r="CB46" s="36">
        <f t="shared" si="20"/>
        <v>4.7575782605104484E-2</v>
      </c>
      <c r="CC46" s="36">
        <f t="shared" si="21"/>
        <v>0.15969611528822056</v>
      </c>
      <c r="CD46" s="36">
        <f t="shared" si="22"/>
        <v>0.14735277112414305</v>
      </c>
      <c r="CE46" s="36">
        <f t="shared" si="23"/>
        <v>8.0278822055137838E-2</v>
      </c>
      <c r="CF46" s="36">
        <f t="shared" si="24"/>
        <v>9.1930288262988352E-2</v>
      </c>
      <c r="CG46" s="36">
        <f t="shared" si="154"/>
        <v>0.71687030075187974</v>
      </c>
      <c r="CH46" s="36">
        <f t="shared" si="25"/>
        <v>0.71314115800776412</v>
      </c>
      <c r="CI46" s="36">
        <f t="shared" si="155"/>
        <v>4.229065597975111E-2</v>
      </c>
      <c r="CJ46" s="36">
        <f t="shared" si="26"/>
        <v>4.5684164287283113E-2</v>
      </c>
      <c r="CK46" s="36">
        <f t="shared" si="27"/>
        <v>0.15914364058215566</v>
      </c>
      <c r="CL46" s="36">
        <f t="shared" si="28"/>
        <v>0.14144520096639579</v>
      </c>
      <c r="CM46" s="36">
        <f t="shared" si="29"/>
        <v>7.8780847922379243E-2</v>
      </c>
      <c r="CN46" s="36">
        <f t="shared" si="30"/>
        <v>8.9062156819679328E-2</v>
      </c>
      <c r="CO46" s="36">
        <f t="shared" si="31"/>
        <v>0.71978485551571403</v>
      </c>
      <c r="CP46" s="36">
        <f t="shared" si="32"/>
        <v>0.72380847792664182</v>
      </c>
      <c r="CQ46" s="36">
        <f t="shared" si="33"/>
        <v>5.1065719360568383E-2</v>
      </c>
      <c r="CR46" s="36">
        <f t="shared" si="34"/>
        <v>6.258628624022089E-2</v>
      </c>
      <c r="CS46" s="36">
        <f t="shared" si="35"/>
        <v>0.19049733570159857</v>
      </c>
      <c r="CT46" s="36">
        <f t="shared" si="36"/>
        <v>0.18085595950299124</v>
      </c>
      <c r="CU46" s="36">
        <f t="shared" si="37"/>
        <v>9.1474245115452935E-2</v>
      </c>
      <c r="CV46" s="36">
        <f t="shared" si="38"/>
        <v>9.9861942015646576E-2</v>
      </c>
      <c r="CW46" s="36">
        <f t="shared" si="39"/>
        <v>0.6669626998223801</v>
      </c>
      <c r="CX46" s="36">
        <f t="shared" si="40"/>
        <v>0.65669581224114126</v>
      </c>
      <c r="CY46" s="36">
        <f t="shared" si="41"/>
        <v>5.1829268292682924E-2</v>
      </c>
      <c r="CZ46" s="36">
        <f t="shared" si="42"/>
        <v>3.5825545171339561E-2</v>
      </c>
      <c r="DA46" s="36">
        <f t="shared" si="43"/>
        <v>0.14634146341463414</v>
      </c>
      <c r="DB46" s="36">
        <f t="shared" si="44"/>
        <v>0.15264797507788161</v>
      </c>
      <c r="DC46" s="36">
        <f t="shared" si="45"/>
        <v>0.10518292682926829</v>
      </c>
      <c r="DD46" s="36">
        <f t="shared" si="46"/>
        <v>0.12616822429906541</v>
      </c>
      <c r="DE46" s="36">
        <f t="shared" si="47"/>
        <v>0.69664634146341464</v>
      </c>
      <c r="DF46" s="36">
        <f t="shared" si="48"/>
        <v>0.68535825545171336</v>
      </c>
      <c r="DH46" s="141" t="s">
        <v>49</v>
      </c>
      <c r="DI46" s="36">
        <f t="shared" si="0"/>
        <v>1.5682919874536641E-2</v>
      </c>
      <c r="DJ46" s="36">
        <f t="shared" si="1"/>
        <v>1.3842913030394222E-2</v>
      </c>
      <c r="DK46" s="192">
        <f t="shared" si="156"/>
        <v>0.2</v>
      </c>
      <c r="DL46" s="36">
        <f t="shared" si="2"/>
        <v>0.12574850299401197</v>
      </c>
      <c r="DM46" s="36">
        <f t="shared" si="3"/>
        <v>0.11284983448690943</v>
      </c>
      <c r="DN46" s="192">
        <f t="shared" si="49"/>
        <v>1.2999999999999998</v>
      </c>
      <c r="DO46" s="36">
        <f t="shared" si="4"/>
        <v>2.6233247790134018E-2</v>
      </c>
      <c r="DP46" s="36">
        <f t="shared" si="5"/>
        <v>2.2569966897381884E-2</v>
      </c>
      <c r="DQ46" s="192">
        <f t="shared" si="50"/>
        <v>0.29999999999999993</v>
      </c>
      <c r="DR46" s="36">
        <f t="shared" si="6"/>
        <v>0.83233532934131738</v>
      </c>
      <c r="DS46" s="36">
        <f t="shared" si="7"/>
        <v>0.85073728558531447</v>
      </c>
      <c r="DT46" s="192">
        <f t="shared" si="51"/>
        <v>-1.9000000000000017</v>
      </c>
      <c r="DU46" s="36">
        <f t="shared" si="8"/>
        <v>1.3417521704814523E-2</v>
      </c>
      <c r="DV46" s="36">
        <f t="shared" si="52"/>
        <v>1.2751953928424516E-2</v>
      </c>
      <c r="DW46" s="192">
        <f t="shared" si="53"/>
        <v>0</v>
      </c>
      <c r="DX46" s="36">
        <f t="shared" si="54"/>
        <v>0.11760063141278611</v>
      </c>
      <c r="DY46" s="36">
        <f t="shared" si="55"/>
        <v>9.9136157959687374E-2</v>
      </c>
      <c r="DZ46" s="192">
        <f t="shared" si="56"/>
        <v>1.899999999999999</v>
      </c>
      <c r="EA46" s="36">
        <f t="shared" si="57"/>
        <v>2.1704814522494082E-2</v>
      </c>
      <c r="EB46" s="36">
        <f t="shared" si="58"/>
        <v>1.8099547511312219E-2</v>
      </c>
      <c r="EC46" s="192">
        <f t="shared" si="59"/>
        <v>0.4</v>
      </c>
      <c r="ED46" s="36">
        <f t="shared" si="60"/>
        <v>0.84727703235990526</v>
      </c>
      <c r="EE46" s="36">
        <f t="shared" si="61"/>
        <v>0.87001234060057586</v>
      </c>
      <c r="EF46" s="192">
        <f t="shared" si="62"/>
        <v>-2.300000000000002</v>
      </c>
      <c r="EG46" s="36">
        <f t="shared" si="63"/>
        <v>2.5459688826025461E-2</v>
      </c>
      <c r="EH46" s="36">
        <f t="shared" si="64"/>
        <v>1.8258426966292134E-2</v>
      </c>
      <c r="EI46" s="192">
        <f t="shared" si="65"/>
        <v>0.70000000000000029</v>
      </c>
      <c r="EJ46" s="36">
        <f t="shared" si="66"/>
        <v>0.16690240452616689</v>
      </c>
      <c r="EK46" s="36">
        <f t="shared" si="67"/>
        <v>0.15308988764044945</v>
      </c>
      <c r="EL46" s="192">
        <f t="shared" si="68"/>
        <v>1.4000000000000012</v>
      </c>
      <c r="EM46" s="36">
        <f t="shared" si="69"/>
        <v>4.2432814710042434E-2</v>
      </c>
      <c r="EN46" s="36">
        <f t="shared" si="70"/>
        <v>3.9325842696629212E-2</v>
      </c>
      <c r="EO46" s="192">
        <f t="shared" si="71"/>
        <v>0.30000000000000027</v>
      </c>
      <c r="EP46" s="36">
        <f t="shared" si="72"/>
        <v>0.7652050919377652</v>
      </c>
      <c r="EQ46" s="36">
        <f t="shared" si="73"/>
        <v>0.7893258426966292</v>
      </c>
      <c r="ER46" s="192">
        <f t="shared" si="74"/>
        <v>-2.4000000000000021</v>
      </c>
      <c r="ES46" s="36">
        <f t="shared" si="75"/>
        <v>2.0547945205479451E-2</v>
      </c>
      <c r="ET46" s="36">
        <f t="shared" si="76"/>
        <v>1.5748031496062992E-2</v>
      </c>
      <c r="EU46" s="192">
        <f t="shared" si="77"/>
        <v>0.50000000000000011</v>
      </c>
      <c r="EV46" s="36">
        <f t="shared" si="78"/>
        <v>0.15753424657534246</v>
      </c>
      <c r="EW46" s="36">
        <f t="shared" si="79"/>
        <v>0.19685039370078741</v>
      </c>
      <c r="EX46" s="192">
        <f t="shared" si="80"/>
        <v>-3.9000000000000008</v>
      </c>
      <c r="EY46" s="36">
        <f t="shared" si="81"/>
        <v>3.4246575342465752E-2</v>
      </c>
      <c r="EZ46" s="36">
        <f t="shared" si="82"/>
        <v>2.3622047244094488E-2</v>
      </c>
      <c r="FA46" s="192">
        <f t="shared" si="83"/>
        <v>1.0000000000000002</v>
      </c>
      <c r="FB46" s="36">
        <f t="shared" si="84"/>
        <v>0.78767123287671237</v>
      </c>
      <c r="FC46" s="36">
        <f t="shared" si="85"/>
        <v>0.76377952755905509</v>
      </c>
      <c r="FD46" s="192">
        <f t="shared" si="86"/>
        <v>2.4000000000000021</v>
      </c>
      <c r="FF46" s="36">
        <f t="shared" si="87"/>
        <v>5.246330782200663E-2</v>
      </c>
      <c r="FG46" s="36">
        <f t="shared" si="9"/>
        <v>4.8041085134680403E-2</v>
      </c>
      <c r="FH46" s="192">
        <f t="shared" si="88"/>
        <v>0.39999999999999969</v>
      </c>
      <c r="FI46" s="36">
        <f t="shared" si="10"/>
        <v>0.16981717092085957</v>
      </c>
      <c r="FJ46" s="36">
        <f t="shared" si="11"/>
        <v>0.16533561940166969</v>
      </c>
      <c r="FK46" s="192">
        <f t="shared" si="89"/>
        <v>0.50000000000000044</v>
      </c>
      <c r="FL46" s="36">
        <f t="shared" si="12"/>
        <v>7.0421823311744888E-2</v>
      </c>
      <c r="FM46" s="36">
        <f t="shared" si="13"/>
        <v>7.246863332638967E-2</v>
      </c>
      <c r="FN46" s="192">
        <f t="shared" si="90"/>
        <v>-0.19999999999999879</v>
      </c>
      <c r="FO46" s="36">
        <f t="shared" si="14"/>
        <v>0.70729769794538888</v>
      </c>
      <c r="FP46" s="36">
        <f t="shared" si="91"/>
        <v>0.7141546621372602</v>
      </c>
      <c r="FQ46" s="192">
        <f t="shared" si="92"/>
        <v>-0.70000000000000062</v>
      </c>
      <c r="FR46" s="36">
        <f t="shared" si="93"/>
        <v>4.9503759206355462E-2</v>
      </c>
      <c r="FS46" s="36">
        <f t="shared" si="94"/>
        <v>4.4200488210520666E-2</v>
      </c>
      <c r="FT46" s="192">
        <f t="shared" si="95"/>
        <v>0.60000000000000053</v>
      </c>
      <c r="FU46" s="36">
        <f t="shared" si="96"/>
        <v>0.16607589114113555</v>
      </c>
      <c r="FV46" s="36">
        <f t="shared" si="97"/>
        <v>0.15825934172053971</v>
      </c>
      <c r="FW46" s="192">
        <f t="shared" si="98"/>
        <v>0.80000000000000071</v>
      </c>
      <c r="FX46" s="36">
        <f t="shared" si="99"/>
        <v>7.0594924618888555E-2</v>
      </c>
      <c r="FY46" s="36">
        <f t="shared" si="100"/>
        <v>7.1056537639600487E-2</v>
      </c>
      <c r="FZ46" s="192">
        <f t="shared" si="101"/>
        <v>0</v>
      </c>
      <c r="GA46" s="36">
        <f t="shared" si="102"/>
        <v>0.71382542503362045</v>
      </c>
      <c r="GB46" s="36">
        <f t="shared" si="103"/>
        <v>0.72648363242933911</v>
      </c>
      <c r="GC46" s="192">
        <f t="shared" si="104"/>
        <v>-1.2000000000000011</v>
      </c>
      <c r="GD46" s="36">
        <f t="shared" si="105"/>
        <v>7.1407282300928909E-2</v>
      </c>
      <c r="GE46" s="36">
        <f t="shared" si="106"/>
        <v>6.5170575468318684E-2</v>
      </c>
      <c r="GF46" s="192">
        <f t="shared" si="107"/>
        <v>0.5999999999999992</v>
      </c>
      <c r="GG46" s="36">
        <f t="shared" si="108"/>
        <v>0.21158909145099597</v>
      </c>
      <c r="GH46" s="36">
        <f t="shared" si="109"/>
        <v>0.20222517226120487</v>
      </c>
      <c r="GI46" s="192">
        <f t="shared" si="110"/>
        <v>0.99999999999999811</v>
      </c>
      <c r="GJ46" s="36">
        <f t="shared" si="111"/>
        <v>7.841968440050999E-2</v>
      </c>
      <c r="GK46" s="36">
        <f t="shared" si="112"/>
        <v>8.0034557599511141E-2</v>
      </c>
      <c r="GL46" s="192">
        <f t="shared" si="113"/>
        <v>-0.20000000000000018</v>
      </c>
      <c r="GM46" s="36">
        <f t="shared" si="114"/>
        <v>0.63858394184756506</v>
      </c>
      <c r="GN46" s="36">
        <f t="shared" si="115"/>
        <v>0.65256969467096526</v>
      </c>
      <c r="GO46" s="192">
        <f t="shared" si="116"/>
        <v>-1.4000000000000012</v>
      </c>
      <c r="GP46" s="36">
        <f t="shared" si="117"/>
        <v>5.8989431490645373E-2</v>
      </c>
      <c r="GQ46" s="36">
        <f t="shared" si="118"/>
        <v>5.1786853860880666E-2</v>
      </c>
      <c r="GR46" s="192">
        <f t="shared" si="119"/>
        <v>0.7</v>
      </c>
      <c r="GS46" s="36">
        <f t="shared" si="120"/>
        <v>0.18026385115241175</v>
      </c>
      <c r="GT46" s="36">
        <f t="shared" si="121"/>
        <v>0.17318655605190386</v>
      </c>
      <c r="GU46" s="192">
        <f t="shared" si="122"/>
        <v>0.70000000000000062</v>
      </c>
      <c r="GV46" s="36">
        <f t="shared" si="123"/>
        <v>7.9888839530150732E-2</v>
      </c>
      <c r="GW46" s="36">
        <f t="shared" si="124"/>
        <v>7.9982982344182094E-2</v>
      </c>
      <c r="GX46" s="192">
        <f t="shared" si="125"/>
        <v>0</v>
      </c>
      <c r="GY46" s="36">
        <f t="shared" si="126"/>
        <v>0.68085787782679219</v>
      </c>
      <c r="GZ46" s="36">
        <f t="shared" si="127"/>
        <v>0.69504360774303342</v>
      </c>
      <c r="HA46" s="192">
        <f t="shared" si="128"/>
        <v>-1.3999999999999901</v>
      </c>
      <c r="HB46" s="140">
        <v>0</v>
      </c>
    </row>
    <row r="47" spans="2:210" s="12" customFormat="1" ht="14.25" customHeight="1">
      <c r="B47" s="263">
        <v>9</v>
      </c>
      <c r="C47" s="272" t="s">
        <v>104</v>
      </c>
      <c r="D47" s="134" t="s">
        <v>138</v>
      </c>
      <c r="E47" s="119">
        <v>6</v>
      </c>
      <c r="F47" s="82">
        <v>0</v>
      </c>
      <c r="G47" s="71">
        <f t="shared" si="129"/>
        <v>0</v>
      </c>
      <c r="H47" s="72">
        <v>0</v>
      </c>
      <c r="I47" s="71">
        <f t="shared" si="130"/>
        <v>0</v>
      </c>
      <c r="J47" s="72">
        <v>1</v>
      </c>
      <c r="K47" s="71">
        <f t="shared" si="131"/>
        <v>0.16666666666666666</v>
      </c>
      <c r="L47" s="119">
        <v>20</v>
      </c>
      <c r="M47" s="82">
        <v>0</v>
      </c>
      <c r="N47" s="71">
        <f t="shared" si="132"/>
        <v>0</v>
      </c>
      <c r="O47" s="72">
        <v>3</v>
      </c>
      <c r="P47" s="71">
        <f t="shared" si="133"/>
        <v>0.15</v>
      </c>
      <c r="Q47" s="72">
        <v>1</v>
      </c>
      <c r="R47" s="71">
        <f t="shared" si="134"/>
        <v>0.05</v>
      </c>
      <c r="S47" s="119">
        <v>1409</v>
      </c>
      <c r="T47" s="82">
        <v>65</v>
      </c>
      <c r="U47" s="71">
        <f t="shared" si="135"/>
        <v>4.6132008516678494E-2</v>
      </c>
      <c r="V47" s="72">
        <v>178</v>
      </c>
      <c r="W47" s="71">
        <f t="shared" si="136"/>
        <v>0.12633073101490419</v>
      </c>
      <c r="X47" s="72">
        <v>102</v>
      </c>
      <c r="Y47" s="71">
        <f t="shared" si="137"/>
        <v>7.23917672107878E-2</v>
      </c>
      <c r="Z47" s="119">
        <v>1124</v>
      </c>
      <c r="AA47" s="82">
        <v>31</v>
      </c>
      <c r="AB47" s="71">
        <f t="shared" si="138"/>
        <v>2.7580071174377226E-2</v>
      </c>
      <c r="AC47" s="72">
        <v>105</v>
      </c>
      <c r="AD47" s="71">
        <f t="shared" si="139"/>
        <v>9.341637010676157E-2</v>
      </c>
      <c r="AE47" s="72">
        <v>100</v>
      </c>
      <c r="AF47" s="71">
        <f t="shared" si="140"/>
        <v>8.8967971530249115E-2</v>
      </c>
      <c r="AG47" s="119">
        <v>728</v>
      </c>
      <c r="AH47" s="82">
        <v>16</v>
      </c>
      <c r="AI47" s="71">
        <f t="shared" si="141"/>
        <v>2.197802197802198E-2</v>
      </c>
      <c r="AJ47" s="72">
        <v>48</v>
      </c>
      <c r="AK47" s="71">
        <f t="shared" si="142"/>
        <v>6.5934065934065936E-2</v>
      </c>
      <c r="AL47" s="72">
        <v>49</v>
      </c>
      <c r="AM47" s="71">
        <f t="shared" si="143"/>
        <v>6.7307692307692304E-2</v>
      </c>
      <c r="AN47" s="119">
        <v>323</v>
      </c>
      <c r="AO47" s="82">
        <v>1</v>
      </c>
      <c r="AP47" s="71">
        <f t="shared" si="144"/>
        <v>3.0959752321981426E-3</v>
      </c>
      <c r="AQ47" s="72">
        <v>18</v>
      </c>
      <c r="AR47" s="71">
        <f t="shared" si="145"/>
        <v>5.5727554179566562E-2</v>
      </c>
      <c r="AS47" s="72">
        <v>18</v>
      </c>
      <c r="AT47" s="71">
        <f t="shared" si="146"/>
        <v>5.5727554179566562E-2</v>
      </c>
      <c r="AU47" s="119">
        <v>128</v>
      </c>
      <c r="AV47" s="82">
        <v>2</v>
      </c>
      <c r="AW47" s="71">
        <f t="shared" si="147"/>
        <v>1.5625E-2</v>
      </c>
      <c r="AX47" s="72">
        <v>5</v>
      </c>
      <c r="AY47" s="71">
        <f t="shared" si="148"/>
        <v>3.90625E-2</v>
      </c>
      <c r="AZ47" s="72">
        <v>7</v>
      </c>
      <c r="BA47" s="71">
        <f t="shared" si="149"/>
        <v>5.46875E-2</v>
      </c>
      <c r="BB47" s="119">
        <f t="shared" si="15"/>
        <v>3738</v>
      </c>
      <c r="BC47" s="73">
        <f t="shared" si="16"/>
        <v>115</v>
      </c>
      <c r="BD47" s="71">
        <f t="shared" si="150"/>
        <v>3.0765115034777957E-2</v>
      </c>
      <c r="BE47" s="73">
        <f t="shared" si="17"/>
        <v>357</v>
      </c>
      <c r="BF47" s="71">
        <f t="shared" si="151"/>
        <v>9.5505617977528087E-2</v>
      </c>
      <c r="BG47" s="73">
        <f t="shared" si="18"/>
        <v>278</v>
      </c>
      <c r="BH47" s="71">
        <f t="shared" si="152"/>
        <v>7.4371321562332796E-2</v>
      </c>
      <c r="BJ47" s="263">
        <v>9</v>
      </c>
      <c r="BK47" s="272" t="s">
        <v>104</v>
      </c>
      <c r="BL47" s="208" t="s">
        <v>138</v>
      </c>
      <c r="BM47" s="38">
        <v>3619</v>
      </c>
      <c r="BN47" s="38">
        <v>78</v>
      </c>
      <c r="BO47" s="84">
        <v>2.1552915169936446E-2</v>
      </c>
      <c r="BP47" s="38">
        <v>303</v>
      </c>
      <c r="BQ47" s="84">
        <v>8.372478585244543E-2</v>
      </c>
      <c r="BR47" s="38">
        <v>279</v>
      </c>
      <c r="BS47" s="84">
        <v>7.7093119646311131E-2</v>
      </c>
      <c r="BU47" s="183" t="s">
        <v>104</v>
      </c>
      <c r="BV47" s="5" t="s">
        <v>138</v>
      </c>
      <c r="BW47" s="36">
        <f t="shared" si="19"/>
        <v>0.7993579454253612</v>
      </c>
      <c r="BX47" s="36">
        <f t="shared" si="157"/>
        <v>0.81762917933130697</v>
      </c>
      <c r="BY47" s="137">
        <v>41</v>
      </c>
      <c r="BZ47" s="141" t="s">
        <v>11</v>
      </c>
      <c r="CA47" s="36">
        <f t="shared" si="153"/>
        <v>4.0507730970737316E-2</v>
      </c>
      <c r="CB47" s="36">
        <f t="shared" si="20"/>
        <v>3.8912246175865459E-2</v>
      </c>
      <c r="CC47" s="36">
        <f t="shared" si="21"/>
        <v>0.10929846232482855</v>
      </c>
      <c r="CD47" s="36">
        <f t="shared" si="22"/>
        <v>0.10676268002504696</v>
      </c>
      <c r="CE47" s="36">
        <f t="shared" si="23"/>
        <v>8.4550836989393877E-2</v>
      </c>
      <c r="CF47" s="36">
        <f t="shared" si="24"/>
        <v>9.5804633688165317E-2</v>
      </c>
      <c r="CG47" s="36">
        <f t="shared" si="154"/>
        <v>0.7656429697150402</v>
      </c>
      <c r="CH47" s="36">
        <f t="shared" si="25"/>
        <v>0.75852044011092223</v>
      </c>
      <c r="CI47" s="36">
        <f t="shared" si="155"/>
        <v>4.0412532929768513E-2</v>
      </c>
      <c r="CJ47" s="36">
        <f t="shared" si="26"/>
        <v>3.8217295924258168E-2</v>
      </c>
      <c r="CK47" s="36">
        <f t="shared" si="27"/>
        <v>0.10901855277170562</v>
      </c>
      <c r="CL47" s="36">
        <f t="shared" si="28"/>
        <v>0.10472231843897933</v>
      </c>
      <c r="CM47" s="36">
        <f t="shared" si="29"/>
        <v>8.682248752872597E-2</v>
      </c>
      <c r="CN47" s="36">
        <f t="shared" si="30"/>
        <v>9.6928761113035444E-2</v>
      </c>
      <c r="CO47" s="36">
        <f t="shared" si="31"/>
        <v>0.76374642676979987</v>
      </c>
      <c r="CP47" s="36">
        <f t="shared" si="32"/>
        <v>0.76013162452372707</v>
      </c>
      <c r="CQ47" s="36">
        <f t="shared" si="33"/>
        <v>4.7366872609591056E-2</v>
      </c>
      <c r="CR47" s="36">
        <f t="shared" si="34"/>
        <v>4.3174217087260568E-2</v>
      </c>
      <c r="CS47" s="36">
        <f t="shared" si="35"/>
        <v>0.13209767578699619</v>
      </c>
      <c r="CT47" s="36">
        <f t="shared" si="36"/>
        <v>0.12374581939799331</v>
      </c>
      <c r="CU47" s="36">
        <f t="shared" si="37"/>
        <v>9.4145336863783471E-2</v>
      </c>
      <c r="CV47" s="36">
        <f t="shared" si="38"/>
        <v>0.10003040437823046</v>
      </c>
      <c r="CW47" s="36">
        <f t="shared" si="39"/>
        <v>0.72639011473962933</v>
      </c>
      <c r="CX47" s="36">
        <f t="shared" si="40"/>
        <v>0.7330495591365157</v>
      </c>
      <c r="CY47" s="36">
        <f t="shared" si="41"/>
        <v>5.0566037735849056E-2</v>
      </c>
      <c r="CZ47" s="36">
        <f t="shared" si="42"/>
        <v>4.91307634164777E-2</v>
      </c>
      <c r="DA47" s="36">
        <f t="shared" si="43"/>
        <v>0.12603773584905661</v>
      </c>
      <c r="DB47" s="36">
        <f t="shared" si="44"/>
        <v>0.12169312169312169</v>
      </c>
      <c r="DC47" s="36">
        <f t="shared" si="45"/>
        <v>8.3018867924528297E-2</v>
      </c>
      <c r="DD47" s="36">
        <f t="shared" si="46"/>
        <v>9.5993953136810278E-2</v>
      </c>
      <c r="DE47" s="36">
        <f t="shared" si="47"/>
        <v>0.74037735849056607</v>
      </c>
      <c r="DF47" s="36">
        <f t="shared" si="48"/>
        <v>0.7331821617535903</v>
      </c>
      <c r="DH47" s="141" t="s">
        <v>27</v>
      </c>
      <c r="DI47" s="36">
        <f t="shared" si="0"/>
        <v>5.2078774617067836E-2</v>
      </c>
      <c r="DJ47" s="36">
        <f t="shared" si="1"/>
        <v>4.748472026328162E-2</v>
      </c>
      <c r="DK47" s="192">
        <f t="shared" si="156"/>
        <v>0.49999999999999978</v>
      </c>
      <c r="DL47" s="36">
        <f t="shared" si="2"/>
        <v>0.23632385120350111</v>
      </c>
      <c r="DM47" s="36">
        <f t="shared" si="3"/>
        <v>0.22049835448989186</v>
      </c>
      <c r="DN47" s="192">
        <f t="shared" si="49"/>
        <v>1.5999999999999988</v>
      </c>
      <c r="DO47" s="36">
        <f t="shared" si="4"/>
        <v>3.1509846827133481E-2</v>
      </c>
      <c r="DP47" s="36">
        <f t="shared" si="5"/>
        <v>2.3977433004231313E-2</v>
      </c>
      <c r="DQ47" s="192">
        <f t="shared" si="50"/>
        <v>0.8</v>
      </c>
      <c r="DR47" s="36">
        <f t="shared" si="6"/>
        <v>0.6800875273522976</v>
      </c>
      <c r="DS47" s="36">
        <f t="shared" si="7"/>
        <v>0.70803949224259521</v>
      </c>
      <c r="DT47" s="192">
        <f t="shared" si="51"/>
        <v>-2.7999999999999914</v>
      </c>
      <c r="DU47" s="36">
        <f t="shared" si="8"/>
        <v>3.8565629228687413E-2</v>
      </c>
      <c r="DV47" s="36">
        <f t="shared" si="52"/>
        <v>3.6516853932584269E-2</v>
      </c>
      <c r="DW47" s="192">
        <f t="shared" si="53"/>
        <v>0.20000000000000018</v>
      </c>
      <c r="DX47" s="36">
        <f t="shared" si="54"/>
        <v>0.2198917456021651</v>
      </c>
      <c r="DY47" s="36">
        <f t="shared" si="55"/>
        <v>0.18820224719101122</v>
      </c>
      <c r="DZ47" s="192">
        <f t="shared" si="56"/>
        <v>3.2</v>
      </c>
      <c r="EA47" s="36">
        <f t="shared" si="57"/>
        <v>2.9093369418132613E-2</v>
      </c>
      <c r="EB47" s="36">
        <f t="shared" si="58"/>
        <v>2.3174157303370788E-2</v>
      </c>
      <c r="EC47" s="192">
        <f t="shared" si="59"/>
        <v>0.6000000000000002</v>
      </c>
      <c r="ED47" s="36">
        <f t="shared" si="60"/>
        <v>0.71244925575101492</v>
      </c>
      <c r="EE47" s="36">
        <f t="shared" si="61"/>
        <v>0.7521067415730337</v>
      </c>
      <c r="EF47" s="192">
        <f t="shared" si="62"/>
        <v>-4.0000000000000036</v>
      </c>
      <c r="EG47" s="36">
        <f t="shared" si="63"/>
        <v>8.4078711985688726E-2</v>
      </c>
      <c r="EH47" s="36">
        <f t="shared" si="64"/>
        <v>7.8787878787878782E-2</v>
      </c>
      <c r="EI47" s="192">
        <f t="shared" si="65"/>
        <v>0.50000000000000044</v>
      </c>
      <c r="EJ47" s="36">
        <f t="shared" si="66"/>
        <v>0.28801431127012522</v>
      </c>
      <c r="EK47" s="36">
        <f t="shared" si="67"/>
        <v>0.31313131313131315</v>
      </c>
      <c r="EL47" s="192">
        <f t="shared" si="68"/>
        <v>-2.5000000000000022</v>
      </c>
      <c r="EM47" s="36">
        <f t="shared" si="69"/>
        <v>3.7567084078711989E-2</v>
      </c>
      <c r="EN47" s="36">
        <f t="shared" si="70"/>
        <v>2.8282828282828285E-2</v>
      </c>
      <c r="EO47" s="192">
        <f t="shared" si="71"/>
        <v>0.99999999999999989</v>
      </c>
      <c r="EP47" s="36">
        <f t="shared" si="72"/>
        <v>0.59033989266547404</v>
      </c>
      <c r="EQ47" s="36">
        <f t="shared" si="73"/>
        <v>0.57979797979797976</v>
      </c>
      <c r="ER47" s="192">
        <f t="shared" si="74"/>
        <v>1.0000000000000009</v>
      </c>
      <c r="ES47" s="36">
        <f t="shared" si="75"/>
        <v>8.2872928176795577E-2</v>
      </c>
      <c r="ET47" s="36">
        <f t="shared" si="76"/>
        <v>5.7803468208092484E-2</v>
      </c>
      <c r="EU47" s="192">
        <f t="shared" si="77"/>
        <v>2.5</v>
      </c>
      <c r="EV47" s="36">
        <f t="shared" si="78"/>
        <v>0.29281767955801102</v>
      </c>
      <c r="EW47" s="36">
        <f t="shared" si="79"/>
        <v>0.26011560693641617</v>
      </c>
      <c r="EX47" s="192">
        <f t="shared" si="80"/>
        <v>3.2999999999999972</v>
      </c>
      <c r="EY47" s="36">
        <f t="shared" si="81"/>
        <v>4.4198895027624308E-2</v>
      </c>
      <c r="EZ47" s="36">
        <f t="shared" si="82"/>
        <v>2.3121387283236993E-2</v>
      </c>
      <c r="FA47" s="192">
        <f t="shared" si="83"/>
        <v>2.0999999999999996</v>
      </c>
      <c r="FB47" s="36">
        <f t="shared" si="84"/>
        <v>0.58011049723756902</v>
      </c>
      <c r="FC47" s="36">
        <f t="shared" si="85"/>
        <v>0.65895953757225434</v>
      </c>
      <c r="FD47" s="192">
        <f t="shared" si="86"/>
        <v>-7.9000000000000075</v>
      </c>
      <c r="FF47" s="36">
        <f t="shared" si="87"/>
        <v>5.246330782200663E-2</v>
      </c>
      <c r="FG47" s="36">
        <f t="shared" si="9"/>
        <v>4.8041085134680403E-2</v>
      </c>
      <c r="FH47" s="192">
        <f t="shared" si="88"/>
        <v>0.39999999999999969</v>
      </c>
      <c r="FI47" s="36">
        <f t="shared" si="10"/>
        <v>0.16981717092085957</v>
      </c>
      <c r="FJ47" s="36">
        <f t="shared" si="11"/>
        <v>0.16533561940166969</v>
      </c>
      <c r="FK47" s="192">
        <f t="shared" si="89"/>
        <v>0.50000000000000044</v>
      </c>
      <c r="FL47" s="36">
        <f t="shared" si="12"/>
        <v>7.0421823311744888E-2</v>
      </c>
      <c r="FM47" s="36">
        <f t="shared" si="13"/>
        <v>7.246863332638967E-2</v>
      </c>
      <c r="FN47" s="192">
        <f t="shared" si="90"/>
        <v>-0.19999999999999879</v>
      </c>
      <c r="FO47" s="36">
        <f t="shared" si="14"/>
        <v>0.70729769794538888</v>
      </c>
      <c r="FP47" s="36">
        <f t="shared" si="91"/>
        <v>0.7141546621372602</v>
      </c>
      <c r="FQ47" s="192">
        <f t="shared" si="92"/>
        <v>-0.70000000000000062</v>
      </c>
      <c r="FR47" s="36">
        <f t="shared" si="93"/>
        <v>4.9503759206355462E-2</v>
      </c>
      <c r="FS47" s="36">
        <f t="shared" si="94"/>
        <v>4.4200488210520666E-2</v>
      </c>
      <c r="FT47" s="192">
        <f t="shared" si="95"/>
        <v>0.60000000000000053</v>
      </c>
      <c r="FU47" s="36">
        <f t="shared" si="96"/>
        <v>0.16607589114113555</v>
      </c>
      <c r="FV47" s="36">
        <f t="shared" si="97"/>
        <v>0.15825934172053971</v>
      </c>
      <c r="FW47" s="192">
        <f t="shared" si="98"/>
        <v>0.80000000000000071</v>
      </c>
      <c r="FX47" s="36">
        <f t="shared" si="99"/>
        <v>7.0594924618888555E-2</v>
      </c>
      <c r="FY47" s="36">
        <f t="shared" si="100"/>
        <v>7.1056537639600487E-2</v>
      </c>
      <c r="FZ47" s="192">
        <f t="shared" si="101"/>
        <v>0</v>
      </c>
      <c r="GA47" s="36">
        <f t="shared" si="102"/>
        <v>0.71382542503362045</v>
      </c>
      <c r="GB47" s="36">
        <f t="shared" si="103"/>
        <v>0.72648363242933911</v>
      </c>
      <c r="GC47" s="192">
        <f t="shared" si="104"/>
        <v>-1.2000000000000011</v>
      </c>
      <c r="GD47" s="36">
        <f t="shared" si="105"/>
        <v>7.1407282300928909E-2</v>
      </c>
      <c r="GE47" s="36">
        <f t="shared" si="106"/>
        <v>6.5170575468318684E-2</v>
      </c>
      <c r="GF47" s="192">
        <f t="shared" si="107"/>
        <v>0.5999999999999992</v>
      </c>
      <c r="GG47" s="36">
        <f t="shared" si="108"/>
        <v>0.21158909145099597</v>
      </c>
      <c r="GH47" s="36">
        <f t="shared" si="109"/>
        <v>0.20222517226120487</v>
      </c>
      <c r="GI47" s="192">
        <f t="shared" si="110"/>
        <v>0.99999999999999811</v>
      </c>
      <c r="GJ47" s="36">
        <f t="shared" si="111"/>
        <v>7.841968440050999E-2</v>
      </c>
      <c r="GK47" s="36">
        <f t="shared" si="112"/>
        <v>8.0034557599511141E-2</v>
      </c>
      <c r="GL47" s="192">
        <f t="shared" si="113"/>
        <v>-0.20000000000000018</v>
      </c>
      <c r="GM47" s="36">
        <f t="shared" si="114"/>
        <v>0.63858394184756506</v>
      </c>
      <c r="GN47" s="36">
        <f t="shared" si="115"/>
        <v>0.65256969467096526</v>
      </c>
      <c r="GO47" s="192">
        <f t="shared" si="116"/>
        <v>-1.4000000000000012</v>
      </c>
      <c r="GP47" s="36">
        <f t="shared" si="117"/>
        <v>5.8989431490645373E-2</v>
      </c>
      <c r="GQ47" s="36">
        <f t="shared" si="118"/>
        <v>5.1786853860880666E-2</v>
      </c>
      <c r="GR47" s="192">
        <f t="shared" si="119"/>
        <v>0.7</v>
      </c>
      <c r="GS47" s="36">
        <f t="shared" si="120"/>
        <v>0.18026385115241175</v>
      </c>
      <c r="GT47" s="36">
        <f t="shared" si="121"/>
        <v>0.17318655605190386</v>
      </c>
      <c r="GU47" s="192">
        <f t="shared" si="122"/>
        <v>0.70000000000000062</v>
      </c>
      <c r="GV47" s="36">
        <f t="shared" si="123"/>
        <v>7.9888839530150732E-2</v>
      </c>
      <c r="GW47" s="36">
        <f t="shared" si="124"/>
        <v>7.9982982344182094E-2</v>
      </c>
      <c r="GX47" s="192">
        <f t="shared" si="125"/>
        <v>0</v>
      </c>
      <c r="GY47" s="36">
        <f t="shared" si="126"/>
        <v>0.68085787782679219</v>
      </c>
      <c r="GZ47" s="36">
        <f t="shared" si="127"/>
        <v>0.69504360774303342</v>
      </c>
      <c r="HA47" s="192">
        <f t="shared" si="128"/>
        <v>-1.3999999999999901</v>
      </c>
      <c r="HB47" s="140">
        <v>0</v>
      </c>
    </row>
    <row r="48" spans="2:210" s="12" customFormat="1" ht="14.25" customHeight="1">
      <c r="B48" s="264"/>
      <c r="C48" s="273"/>
      <c r="D48" s="207" t="s">
        <v>277</v>
      </c>
      <c r="E48" s="166">
        <v>1</v>
      </c>
      <c r="F48" s="214">
        <v>0</v>
      </c>
      <c r="G48" s="83">
        <f t="shared" si="129"/>
        <v>0</v>
      </c>
      <c r="H48" s="230">
        <v>0</v>
      </c>
      <c r="I48" s="83">
        <f>IFERROR(H48/E48,"-")</f>
        <v>0</v>
      </c>
      <c r="J48" s="230">
        <v>0</v>
      </c>
      <c r="K48" s="83">
        <f>IFERROR(J48/E48,"-")</f>
        <v>0</v>
      </c>
      <c r="L48" s="166">
        <v>3</v>
      </c>
      <c r="M48" s="214">
        <v>0</v>
      </c>
      <c r="N48" s="83">
        <f>IFERROR(M48/L48,"-")</f>
        <v>0</v>
      </c>
      <c r="O48" s="230">
        <v>0</v>
      </c>
      <c r="P48" s="83">
        <f>IFERROR(O48/L48,"-")</f>
        <v>0</v>
      </c>
      <c r="Q48" s="230">
        <v>0</v>
      </c>
      <c r="R48" s="83">
        <f>IFERROR(Q48/L48,"-")</f>
        <v>0</v>
      </c>
      <c r="S48" s="166">
        <v>289</v>
      </c>
      <c r="T48" s="214">
        <v>13</v>
      </c>
      <c r="U48" s="83">
        <f>IFERROR(T48/S48,"-")</f>
        <v>4.4982698961937718E-2</v>
      </c>
      <c r="V48" s="230">
        <v>48</v>
      </c>
      <c r="W48" s="83">
        <f>IFERROR(V48/S48,"-")</f>
        <v>0.16608996539792387</v>
      </c>
      <c r="X48" s="230">
        <v>29</v>
      </c>
      <c r="Y48" s="83">
        <f>IFERROR(X48/S48,"-")</f>
        <v>0.10034602076124567</v>
      </c>
      <c r="Z48" s="166">
        <v>163</v>
      </c>
      <c r="AA48" s="214">
        <v>8</v>
      </c>
      <c r="AB48" s="83">
        <f>IFERROR(AA48/Z48,"-")</f>
        <v>4.9079754601226995E-2</v>
      </c>
      <c r="AC48" s="230">
        <v>22</v>
      </c>
      <c r="AD48" s="83">
        <f>IFERROR(AC48/Z48,"-")</f>
        <v>0.13496932515337423</v>
      </c>
      <c r="AE48" s="230">
        <v>16</v>
      </c>
      <c r="AF48" s="83">
        <f>IFERROR(AE48/Z48,"-")</f>
        <v>9.815950920245399E-2</v>
      </c>
      <c r="AG48" s="166">
        <v>121</v>
      </c>
      <c r="AH48" s="214">
        <v>2</v>
      </c>
      <c r="AI48" s="83">
        <f>IFERROR(AH48/AG48,"-")</f>
        <v>1.6528925619834711E-2</v>
      </c>
      <c r="AJ48" s="230">
        <v>7</v>
      </c>
      <c r="AK48" s="83">
        <f>IFERROR(AJ48/AG48,"-")</f>
        <v>5.7851239669421489E-2</v>
      </c>
      <c r="AL48" s="230">
        <v>20</v>
      </c>
      <c r="AM48" s="83">
        <f>IFERROR(AL48/AG48,"-")</f>
        <v>0.16528925619834711</v>
      </c>
      <c r="AN48" s="166">
        <v>31</v>
      </c>
      <c r="AO48" s="214">
        <v>0</v>
      </c>
      <c r="AP48" s="83">
        <f>IFERROR(AO48/AN48,"-")</f>
        <v>0</v>
      </c>
      <c r="AQ48" s="230">
        <v>0</v>
      </c>
      <c r="AR48" s="83">
        <f>IFERROR(AQ48/AN48,"-")</f>
        <v>0</v>
      </c>
      <c r="AS48" s="230">
        <v>0</v>
      </c>
      <c r="AT48" s="83">
        <f>IFERROR(AS48/AN48,"-")</f>
        <v>0</v>
      </c>
      <c r="AU48" s="166">
        <v>10</v>
      </c>
      <c r="AV48" s="214">
        <v>0</v>
      </c>
      <c r="AW48" s="83">
        <f>IFERROR(AV48/AU48,"-")</f>
        <v>0</v>
      </c>
      <c r="AX48" s="230">
        <v>1</v>
      </c>
      <c r="AY48" s="83">
        <f>IFERROR(AX48/AU48,"-")</f>
        <v>0.1</v>
      </c>
      <c r="AZ48" s="230">
        <v>0</v>
      </c>
      <c r="BA48" s="83">
        <f>IFERROR(AZ48/AU48,"-")</f>
        <v>0</v>
      </c>
      <c r="BB48" s="166">
        <f t="shared" si="15"/>
        <v>618</v>
      </c>
      <c r="BC48" s="167">
        <f t="shared" si="16"/>
        <v>23</v>
      </c>
      <c r="BD48" s="83">
        <f>IFERROR(BC48/BB48,"-")</f>
        <v>3.7216828478964403E-2</v>
      </c>
      <c r="BE48" s="167">
        <f t="shared" si="17"/>
        <v>78</v>
      </c>
      <c r="BF48" s="83">
        <f>IFERROR(BE48/BB48,"-")</f>
        <v>0.12621359223300971</v>
      </c>
      <c r="BG48" s="167">
        <f t="shared" si="18"/>
        <v>65</v>
      </c>
      <c r="BH48" s="83">
        <f>IFERROR(BG48/BB48,"-")</f>
        <v>0.10517799352750809</v>
      </c>
      <c r="BJ48" s="264"/>
      <c r="BK48" s="273"/>
      <c r="BL48" s="208" t="s">
        <v>276</v>
      </c>
      <c r="BM48" s="38">
        <v>579</v>
      </c>
      <c r="BN48" s="38">
        <v>18</v>
      </c>
      <c r="BO48" s="84">
        <v>3.1088082901554404E-2</v>
      </c>
      <c r="BP48" s="38">
        <v>59</v>
      </c>
      <c r="BQ48" s="84">
        <v>0.10189982728842832</v>
      </c>
      <c r="BR48" s="38">
        <v>78</v>
      </c>
      <c r="BS48" s="84">
        <v>0.13471502590673576</v>
      </c>
      <c r="BU48" s="218"/>
      <c r="BV48" s="208" t="s">
        <v>273</v>
      </c>
      <c r="BW48" s="36">
        <f t="shared" si="19"/>
        <v>0.73139158576051777</v>
      </c>
      <c r="BX48" s="36">
        <f t="shared" si="157"/>
        <v>0.73229706390328153</v>
      </c>
      <c r="BY48" s="137">
        <v>42</v>
      </c>
      <c r="BZ48" s="141" t="s">
        <v>12</v>
      </c>
      <c r="CA48" s="36">
        <f t="shared" si="153"/>
        <v>5.1503276073049456E-2</v>
      </c>
      <c r="CB48" s="36">
        <f t="shared" si="20"/>
        <v>3.3935907970419066E-2</v>
      </c>
      <c r="CC48" s="36">
        <f t="shared" si="21"/>
        <v>0.18613981009619107</v>
      </c>
      <c r="CD48" s="36">
        <f t="shared" si="22"/>
        <v>0.18133114215283483</v>
      </c>
      <c r="CE48" s="36">
        <f t="shared" si="23"/>
        <v>4.3247262194271906E-2</v>
      </c>
      <c r="CF48" s="36">
        <f t="shared" si="24"/>
        <v>4.0986031224322102E-2</v>
      </c>
      <c r="CG48" s="36">
        <f t="shared" si="154"/>
        <v>0.71910965163648755</v>
      </c>
      <c r="CH48" s="36">
        <f t="shared" si="25"/>
        <v>0.74374691865242404</v>
      </c>
      <c r="CI48" s="36">
        <f t="shared" si="155"/>
        <v>4.7455888865580498E-2</v>
      </c>
      <c r="CJ48" s="36">
        <f t="shared" si="26"/>
        <v>3.0615780615780616E-2</v>
      </c>
      <c r="CK48" s="36">
        <f t="shared" si="27"/>
        <v>0.17548889355056757</v>
      </c>
      <c r="CL48" s="36">
        <f t="shared" si="28"/>
        <v>0.16795366795366795</v>
      </c>
      <c r="CM48" s="36">
        <f t="shared" si="29"/>
        <v>4.2421275901452116E-2</v>
      </c>
      <c r="CN48" s="36">
        <f t="shared" si="30"/>
        <v>3.9847539847539845E-2</v>
      </c>
      <c r="CO48" s="36">
        <f t="shared" si="31"/>
        <v>0.73463394168239982</v>
      </c>
      <c r="CP48" s="36">
        <f t="shared" si="32"/>
        <v>0.76158301158301156</v>
      </c>
      <c r="CQ48" s="36">
        <f t="shared" si="33"/>
        <v>6.3543385021445062E-2</v>
      </c>
      <c r="CR48" s="36">
        <f t="shared" si="34"/>
        <v>4.1140529531568229E-2</v>
      </c>
      <c r="CS48" s="36">
        <f t="shared" si="35"/>
        <v>0.22210491586935005</v>
      </c>
      <c r="CT48" s="36">
        <f t="shared" si="36"/>
        <v>0.21751527494908351</v>
      </c>
      <c r="CU48" s="36">
        <f t="shared" si="37"/>
        <v>4.7377103266248763E-2</v>
      </c>
      <c r="CV48" s="36">
        <f t="shared" si="38"/>
        <v>4.270196877121521E-2</v>
      </c>
      <c r="CW48" s="36">
        <f t="shared" si="39"/>
        <v>0.66697459584295615</v>
      </c>
      <c r="CX48" s="36">
        <f t="shared" si="40"/>
        <v>0.69864222674813303</v>
      </c>
      <c r="CY48" s="36">
        <f t="shared" si="41"/>
        <v>6.2415978490493566E-2</v>
      </c>
      <c r="CZ48" s="36">
        <f t="shared" si="42"/>
        <v>4.3988853503184711E-2</v>
      </c>
      <c r="DA48" s="36">
        <f t="shared" si="43"/>
        <v>0.21125408104474747</v>
      </c>
      <c r="DB48" s="36">
        <f t="shared" si="44"/>
        <v>0.20421974522292993</v>
      </c>
      <c r="DC48" s="36">
        <f t="shared" si="45"/>
        <v>4.6475897829844438E-2</v>
      </c>
      <c r="DD48" s="36">
        <f t="shared" si="46"/>
        <v>4.9164012738853506E-2</v>
      </c>
      <c r="DE48" s="36">
        <f t="shared" si="47"/>
        <v>0.67985404263491456</v>
      </c>
      <c r="DF48" s="36">
        <f t="shared" si="48"/>
        <v>0.70262738853503182</v>
      </c>
      <c r="DH48" s="141" t="s">
        <v>28</v>
      </c>
      <c r="DI48" s="36">
        <f t="shared" si="0"/>
        <v>5.5462746408286002E-2</v>
      </c>
      <c r="DJ48" s="36">
        <f t="shared" si="1"/>
        <v>4.9133969600565569E-2</v>
      </c>
      <c r="DK48" s="192">
        <f t="shared" si="156"/>
        <v>0.59999999999999987</v>
      </c>
      <c r="DL48" s="36">
        <f t="shared" si="2"/>
        <v>0.26762445706648846</v>
      </c>
      <c r="DM48" s="36">
        <f t="shared" si="3"/>
        <v>0.26511134676564158</v>
      </c>
      <c r="DN48" s="192">
        <f t="shared" si="49"/>
        <v>0.30000000000000027</v>
      </c>
      <c r="DO48" s="36">
        <f t="shared" si="4"/>
        <v>4.0761777480788505E-2</v>
      </c>
      <c r="DP48" s="36">
        <f t="shared" si="5"/>
        <v>5.0901378579003183E-2</v>
      </c>
      <c r="DQ48" s="192">
        <f t="shared" si="50"/>
        <v>-0.99999999999999956</v>
      </c>
      <c r="DR48" s="36">
        <f t="shared" si="6"/>
        <v>0.63615101904443705</v>
      </c>
      <c r="DS48" s="36">
        <f t="shared" si="7"/>
        <v>0.63485330505478965</v>
      </c>
      <c r="DT48" s="192">
        <f t="shared" si="51"/>
        <v>0.10000000000000009</v>
      </c>
      <c r="DU48" s="36">
        <f t="shared" si="8"/>
        <v>4.9009900990099012E-2</v>
      </c>
      <c r="DV48" s="36">
        <f t="shared" si="52"/>
        <v>4.0923399790136414E-2</v>
      </c>
      <c r="DW48" s="192">
        <f t="shared" si="53"/>
        <v>0.8</v>
      </c>
      <c r="DX48" s="36">
        <f t="shared" si="54"/>
        <v>0.26633663366336635</v>
      </c>
      <c r="DY48" s="36">
        <f t="shared" si="55"/>
        <v>0.25288562434417627</v>
      </c>
      <c r="DZ48" s="192">
        <f t="shared" si="56"/>
        <v>1.3000000000000012</v>
      </c>
      <c r="EA48" s="36">
        <f t="shared" si="57"/>
        <v>3.9108910891089109E-2</v>
      </c>
      <c r="EB48" s="36">
        <f t="shared" si="58"/>
        <v>4.8268625393494226E-2</v>
      </c>
      <c r="EC48" s="192">
        <f t="shared" si="59"/>
        <v>-0.90000000000000013</v>
      </c>
      <c r="ED48" s="36">
        <f t="shared" si="60"/>
        <v>0.64554455445544556</v>
      </c>
      <c r="EE48" s="36">
        <f t="shared" si="61"/>
        <v>0.65792235047219305</v>
      </c>
      <c r="EF48" s="192">
        <f t="shared" si="62"/>
        <v>-1.2000000000000011</v>
      </c>
      <c r="EG48" s="36">
        <f t="shared" si="63"/>
        <v>8.1632653061224483E-2</v>
      </c>
      <c r="EH48" s="36">
        <f t="shared" si="64"/>
        <v>6.4318529862174581E-2</v>
      </c>
      <c r="EI48" s="192">
        <f t="shared" si="65"/>
        <v>1.8000000000000003</v>
      </c>
      <c r="EJ48" s="36">
        <f t="shared" si="66"/>
        <v>0.31240188383045525</v>
      </c>
      <c r="EK48" s="36">
        <f t="shared" si="67"/>
        <v>0.29402756508422667</v>
      </c>
      <c r="EL48" s="192">
        <f t="shared" si="68"/>
        <v>1.8000000000000016</v>
      </c>
      <c r="EM48" s="36">
        <f t="shared" si="69"/>
        <v>5.3375196232339092E-2</v>
      </c>
      <c r="EN48" s="36">
        <f t="shared" si="70"/>
        <v>6.278713629402756E-2</v>
      </c>
      <c r="EO48" s="192">
        <f t="shared" si="71"/>
        <v>-1.0000000000000002</v>
      </c>
      <c r="EP48" s="36">
        <f t="shared" si="72"/>
        <v>0.55259026687598112</v>
      </c>
      <c r="EQ48" s="36">
        <f t="shared" si="73"/>
        <v>0.57886676875957122</v>
      </c>
      <c r="ER48" s="192">
        <f t="shared" si="74"/>
        <v>-2.5999999999999912</v>
      </c>
      <c r="ES48" s="36">
        <f t="shared" si="75"/>
        <v>6.7873303167420809E-2</v>
      </c>
      <c r="ET48" s="36">
        <f t="shared" si="76"/>
        <v>0.08</v>
      </c>
      <c r="EU48" s="192">
        <f t="shared" si="77"/>
        <v>-1.1999999999999997</v>
      </c>
      <c r="EV48" s="36">
        <f t="shared" si="78"/>
        <v>0.2895927601809955</v>
      </c>
      <c r="EW48" s="36">
        <f t="shared" si="79"/>
        <v>0.33333333333333331</v>
      </c>
      <c r="EX48" s="192">
        <f t="shared" si="80"/>
        <v>-4.3000000000000043</v>
      </c>
      <c r="EY48" s="36">
        <f t="shared" si="81"/>
        <v>4.072398190045249E-2</v>
      </c>
      <c r="EZ48" s="36">
        <f t="shared" si="82"/>
        <v>4.4444444444444446E-2</v>
      </c>
      <c r="FA48" s="192">
        <f t="shared" si="83"/>
        <v>-0.2999999999999996</v>
      </c>
      <c r="FB48" s="36">
        <f t="shared" si="84"/>
        <v>0.60180995475113119</v>
      </c>
      <c r="FC48" s="36">
        <f t="shared" si="85"/>
        <v>0.54222222222222227</v>
      </c>
      <c r="FD48" s="192">
        <f t="shared" si="86"/>
        <v>5.9999999999999947</v>
      </c>
      <c r="FF48" s="36">
        <f t="shared" si="87"/>
        <v>5.246330782200663E-2</v>
      </c>
      <c r="FG48" s="36">
        <f t="shared" si="9"/>
        <v>4.8041085134680403E-2</v>
      </c>
      <c r="FH48" s="192">
        <f t="shared" si="88"/>
        <v>0.39999999999999969</v>
      </c>
      <c r="FI48" s="36">
        <f t="shared" si="10"/>
        <v>0.16981717092085957</v>
      </c>
      <c r="FJ48" s="36">
        <f t="shared" si="11"/>
        <v>0.16533561940166969</v>
      </c>
      <c r="FK48" s="192">
        <f t="shared" si="89"/>
        <v>0.50000000000000044</v>
      </c>
      <c r="FL48" s="36">
        <f t="shared" si="12"/>
        <v>7.0421823311744888E-2</v>
      </c>
      <c r="FM48" s="36">
        <f t="shared" si="13"/>
        <v>7.246863332638967E-2</v>
      </c>
      <c r="FN48" s="192">
        <f t="shared" si="90"/>
        <v>-0.19999999999999879</v>
      </c>
      <c r="FO48" s="36">
        <f t="shared" si="14"/>
        <v>0.70729769794538888</v>
      </c>
      <c r="FP48" s="36">
        <f t="shared" si="91"/>
        <v>0.7141546621372602</v>
      </c>
      <c r="FQ48" s="192">
        <f t="shared" si="92"/>
        <v>-0.70000000000000062</v>
      </c>
      <c r="FR48" s="36">
        <f t="shared" si="93"/>
        <v>4.9503759206355462E-2</v>
      </c>
      <c r="FS48" s="36">
        <f t="shared" si="94"/>
        <v>4.4200488210520666E-2</v>
      </c>
      <c r="FT48" s="192">
        <f t="shared" si="95"/>
        <v>0.60000000000000053</v>
      </c>
      <c r="FU48" s="36">
        <f t="shared" si="96"/>
        <v>0.16607589114113555</v>
      </c>
      <c r="FV48" s="36">
        <f t="shared" si="97"/>
        <v>0.15825934172053971</v>
      </c>
      <c r="FW48" s="192">
        <f t="shared" si="98"/>
        <v>0.80000000000000071</v>
      </c>
      <c r="FX48" s="36">
        <f t="shared" si="99"/>
        <v>7.0594924618888555E-2</v>
      </c>
      <c r="FY48" s="36">
        <f t="shared" si="100"/>
        <v>7.1056537639600487E-2</v>
      </c>
      <c r="FZ48" s="192">
        <f t="shared" si="101"/>
        <v>0</v>
      </c>
      <c r="GA48" s="36">
        <f t="shared" si="102"/>
        <v>0.71382542503362045</v>
      </c>
      <c r="GB48" s="36">
        <f t="shared" si="103"/>
        <v>0.72648363242933911</v>
      </c>
      <c r="GC48" s="192">
        <f t="shared" si="104"/>
        <v>-1.2000000000000011</v>
      </c>
      <c r="GD48" s="36">
        <f t="shared" si="105"/>
        <v>7.1407282300928909E-2</v>
      </c>
      <c r="GE48" s="36">
        <f t="shared" si="106"/>
        <v>6.5170575468318684E-2</v>
      </c>
      <c r="GF48" s="192">
        <f t="shared" si="107"/>
        <v>0.5999999999999992</v>
      </c>
      <c r="GG48" s="36">
        <f t="shared" si="108"/>
        <v>0.21158909145099597</v>
      </c>
      <c r="GH48" s="36">
        <f t="shared" si="109"/>
        <v>0.20222517226120487</v>
      </c>
      <c r="GI48" s="192">
        <f t="shared" si="110"/>
        <v>0.99999999999999811</v>
      </c>
      <c r="GJ48" s="36">
        <f t="shared" si="111"/>
        <v>7.841968440050999E-2</v>
      </c>
      <c r="GK48" s="36">
        <f t="shared" si="112"/>
        <v>8.0034557599511141E-2</v>
      </c>
      <c r="GL48" s="192">
        <f t="shared" si="113"/>
        <v>-0.20000000000000018</v>
      </c>
      <c r="GM48" s="36">
        <f t="shared" si="114"/>
        <v>0.63858394184756506</v>
      </c>
      <c r="GN48" s="36">
        <f t="shared" si="115"/>
        <v>0.65256969467096526</v>
      </c>
      <c r="GO48" s="192">
        <f t="shared" si="116"/>
        <v>-1.4000000000000012</v>
      </c>
      <c r="GP48" s="36">
        <f t="shared" si="117"/>
        <v>5.8989431490645373E-2</v>
      </c>
      <c r="GQ48" s="36">
        <f t="shared" si="118"/>
        <v>5.1786853860880666E-2</v>
      </c>
      <c r="GR48" s="192">
        <f t="shared" si="119"/>
        <v>0.7</v>
      </c>
      <c r="GS48" s="36">
        <f t="shared" si="120"/>
        <v>0.18026385115241175</v>
      </c>
      <c r="GT48" s="36">
        <f t="shared" si="121"/>
        <v>0.17318655605190386</v>
      </c>
      <c r="GU48" s="192">
        <f t="shared" si="122"/>
        <v>0.70000000000000062</v>
      </c>
      <c r="GV48" s="36">
        <f t="shared" si="123"/>
        <v>7.9888839530150732E-2</v>
      </c>
      <c r="GW48" s="36">
        <f t="shared" si="124"/>
        <v>7.9982982344182094E-2</v>
      </c>
      <c r="GX48" s="192">
        <f t="shared" si="125"/>
        <v>0</v>
      </c>
      <c r="GY48" s="36">
        <f t="shared" si="126"/>
        <v>0.68085787782679219</v>
      </c>
      <c r="GZ48" s="36">
        <f t="shared" si="127"/>
        <v>0.69504360774303342</v>
      </c>
      <c r="HA48" s="192">
        <f t="shared" si="128"/>
        <v>-1.3999999999999901</v>
      </c>
      <c r="HB48" s="140">
        <v>0</v>
      </c>
    </row>
    <row r="49" spans="2:254" s="12" customFormat="1" ht="14.25" customHeight="1">
      <c r="B49" s="264"/>
      <c r="C49" s="273"/>
      <c r="D49" s="165" t="s">
        <v>156</v>
      </c>
      <c r="E49" s="160">
        <v>0</v>
      </c>
      <c r="F49" s="161">
        <v>0</v>
      </c>
      <c r="G49" s="61" t="str">
        <f t="shared" si="129"/>
        <v>-</v>
      </c>
      <c r="H49" s="62">
        <v>0</v>
      </c>
      <c r="I49" s="61" t="str">
        <f t="shared" si="130"/>
        <v>-</v>
      </c>
      <c r="J49" s="62">
        <v>0</v>
      </c>
      <c r="K49" s="61" t="str">
        <f t="shared" si="131"/>
        <v>-</v>
      </c>
      <c r="L49" s="160">
        <v>1</v>
      </c>
      <c r="M49" s="161">
        <v>0</v>
      </c>
      <c r="N49" s="61">
        <f t="shared" si="132"/>
        <v>0</v>
      </c>
      <c r="O49" s="62">
        <v>0</v>
      </c>
      <c r="P49" s="61">
        <f t="shared" si="133"/>
        <v>0</v>
      </c>
      <c r="Q49" s="62">
        <v>0</v>
      </c>
      <c r="R49" s="61">
        <f t="shared" si="134"/>
        <v>0</v>
      </c>
      <c r="S49" s="160">
        <v>240</v>
      </c>
      <c r="T49" s="161">
        <v>10</v>
      </c>
      <c r="U49" s="61">
        <f t="shared" si="135"/>
        <v>4.1666666666666664E-2</v>
      </c>
      <c r="V49" s="62">
        <v>26</v>
      </c>
      <c r="W49" s="61">
        <f t="shared" si="136"/>
        <v>0.10833333333333334</v>
      </c>
      <c r="X49" s="62">
        <v>24</v>
      </c>
      <c r="Y49" s="61">
        <f t="shared" si="137"/>
        <v>0.1</v>
      </c>
      <c r="Z49" s="160">
        <v>123</v>
      </c>
      <c r="AA49" s="161">
        <v>2</v>
      </c>
      <c r="AB49" s="61">
        <f t="shared" si="138"/>
        <v>1.6260162601626018E-2</v>
      </c>
      <c r="AC49" s="62">
        <v>14</v>
      </c>
      <c r="AD49" s="61">
        <f t="shared" si="139"/>
        <v>0.11382113821138211</v>
      </c>
      <c r="AE49" s="62">
        <v>15</v>
      </c>
      <c r="AF49" s="61">
        <f t="shared" si="140"/>
        <v>0.12195121951219512</v>
      </c>
      <c r="AG49" s="160">
        <v>75</v>
      </c>
      <c r="AH49" s="161">
        <v>5</v>
      </c>
      <c r="AI49" s="61">
        <f t="shared" si="141"/>
        <v>6.6666666666666666E-2</v>
      </c>
      <c r="AJ49" s="62">
        <v>5</v>
      </c>
      <c r="AK49" s="61">
        <f t="shared" si="142"/>
        <v>6.6666666666666666E-2</v>
      </c>
      <c r="AL49" s="62">
        <v>5</v>
      </c>
      <c r="AM49" s="61">
        <f t="shared" si="143"/>
        <v>6.6666666666666666E-2</v>
      </c>
      <c r="AN49" s="160">
        <v>36</v>
      </c>
      <c r="AO49" s="161">
        <v>0</v>
      </c>
      <c r="AP49" s="61">
        <f t="shared" si="144"/>
        <v>0</v>
      </c>
      <c r="AQ49" s="62">
        <v>0</v>
      </c>
      <c r="AR49" s="61">
        <f t="shared" si="145"/>
        <v>0</v>
      </c>
      <c r="AS49" s="62">
        <v>3</v>
      </c>
      <c r="AT49" s="61">
        <f t="shared" si="146"/>
        <v>8.3333333333333329E-2</v>
      </c>
      <c r="AU49" s="160">
        <v>9</v>
      </c>
      <c r="AV49" s="161">
        <v>0</v>
      </c>
      <c r="AW49" s="61">
        <f t="shared" si="147"/>
        <v>0</v>
      </c>
      <c r="AX49" s="62">
        <v>0</v>
      </c>
      <c r="AY49" s="61">
        <f t="shared" si="148"/>
        <v>0</v>
      </c>
      <c r="AZ49" s="62">
        <v>1</v>
      </c>
      <c r="BA49" s="61">
        <f t="shared" si="149"/>
        <v>0.1111111111111111</v>
      </c>
      <c r="BB49" s="160">
        <f t="shared" si="15"/>
        <v>484</v>
      </c>
      <c r="BC49" s="63">
        <f t="shared" si="16"/>
        <v>17</v>
      </c>
      <c r="BD49" s="61">
        <f t="shared" si="150"/>
        <v>3.5123966942148761E-2</v>
      </c>
      <c r="BE49" s="63">
        <f t="shared" si="17"/>
        <v>45</v>
      </c>
      <c r="BF49" s="61">
        <f t="shared" si="151"/>
        <v>9.2975206611570244E-2</v>
      </c>
      <c r="BG49" s="63">
        <f t="shared" si="18"/>
        <v>48</v>
      </c>
      <c r="BH49" s="61">
        <f t="shared" si="152"/>
        <v>9.9173553719008267E-2</v>
      </c>
      <c r="BJ49" s="264"/>
      <c r="BK49" s="273"/>
      <c r="BL49" s="208" t="s">
        <v>156</v>
      </c>
      <c r="BM49" s="38">
        <v>503</v>
      </c>
      <c r="BN49" s="38">
        <v>16</v>
      </c>
      <c r="BO49" s="84">
        <v>3.1809145129224649E-2</v>
      </c>
      <c r="BP49" s="38">
        <v>47</v>
      </c>
      <c r="BQ49" s="84">
        <v>9.3439363817097415E-2</v>
      </c>
      <c r="BR49" s="38">
        <v>40</v>
      </c>
      <c r="BS49" s="84">
        <v>7.9522862823061632E-2</v>
      </c>
      <c r="BU49" s="184"/>
      <c r="BV49" s="5" t="s">
        <v>156</v>
      </c>
      <c r="BW49" s="36">
        <f t="shared" si="19"/>
        <v>0.77272727272727271</v>
      </c>
      <c r="BX49" s="36">
        <f t="shared" si="157"/>
        <v>0.79522862823061635</v>
      </c>
      <c r="BY49" s="137">
        <v>43</v>
      </c>
      <c r="BZ49" s="141" t="s">
        <v>8</v>
      </c>
      <c r="CA49" s="36">
        <f t="shared" si="153"/>
        <v>9.4084521333265683E-2</v>
      </c>
      <c r="CB49" s="36">
        <f t="shared" si="20"/>
        <v>8.8718156085725836E-2</v>
      </c>
      <c r="CC49" s="36">
        <f t="shared" si="21"/>
        <v>0.16221906549642331</v>
      </c>
      <c r="CD49" s="36">
        <f t="shared" si="22"/>
        <v>0.15923978972907399</v>
      </c>
      <c r="CE49" s="36">
        <f t="shared" si="23"/>
        <v>0.13051088224849069</v>
      </c>
      <c r="CF49" s="36">
        <f t="shared" si="24"/>
        <v>0.13557083164847014</v>
      </c>
      <c r="CG49" s="36">
        <f t="shared" si="154"/>
        <v>0.61318553092182027</v>
      </c>
      <c r="CH49" s="36">
        <f t="shared" si="25"/>
        <v>0.61647122253673003</v>
      </c>
      <c r="CI49" s="36">
        <f t="shared" si="155"/>
        <v>8.6772232885476641E-2</v>
      </c>
      <c r="CJ49" s="36">
        <f t="shared" si="26"/>
        <v>8.0123854767560232E-2</v>
      </c>
      <c r="CK49" s="36">
        <f t="shared" si="27"/>
        <v>0.1552703134996801</v>
      </c>
      <c r="CL49" s="36">
        <f t="shared" si="28"/>
        <v>0.14951645741431965</v>
      </c>
      <c r="CM49" s="36">
        <f t="shared" si="29"/>
        <v>0.13099808061420345</v>
      </c>
      <c r="CN49" s="36">
        <f t="shared" si="30"/>
        <v>0.13488293179504582</v>
      </c>
      <c r="CO49" s="36">
        <f t="shared" si="31"/>
        <v>0.62695937300063975</v>
      </c>
      <c r="CP49" s="36">
        <f t="shared" si="32"/>
        <v>0.6354767560230743</v>
      </c>
      <c r="CQ49" s="36">
        <f t="shared" si="33"/>
        <v>0.1193123327156681</v>
      </c>
      <c r="CR49" s="36">
        <f t="shared" si="34"/>
        <v>0.11304717382065449</v>
      </c>
      <c r="CS49" s="36">
        <f t="shared" si="35"/>
        <v>0.19343215976940498</v>
      </c>
      <c r="CT49" s="36">
        <f t="shared" si="36"/>
        <v>0.1873140671483213</v>
      </c>
      <c r="CU49" s="36">
        <f t="shared" si="37"/>
        <v>0.13495985176034589</v>
      </c>
      <c r="CV49" s="36">
        <f t="shared" si="38"/>
        <v>0.14194645133871653</v>
      </c>
      <c r="CW49" s="36">
        <f t="shared" si="39"/>
        <v>0.55229565575458106</v>
      </c>
      <c r="CX49" s="36">
        <f t="shared" si="40"/>
        <v>0.55769230769230771</v>
      </c>
      <c r="CY49" s="36">
        <f t="shared" si="41"/>
        <v>0.10123523093447906</v>
      </c>
      <c r="CZ49" s="36">
        <f t="shared" si="42"/>
        <v>9.2659782305330729E-2</v>
      </c>
      <c r="DA49" s="36">
        <f t="shared" si="43"/>
        <v>0.16702470461868957</v>
      </c>
      <c r="DB49" s="36">
        <f t="shared" si="44"/>
        <v>0.1691320122802121</v>
      </c>
      <c r="DC49" s="36">
        <f t="shared" si="45"/>
        <v>0.1436627282491944</v>
      </c>
      <c r="DD49" s="36">
        <f t="shared" si="46"/>
        <v>0.13703600334914876</v>
      </c>
      <c r="DE49" s="36">
        <f t="shared" si="47"/>
        <v>0.58807733619763691</v>
      </c>
      <c r="DF49" s="36">
        <f t="shared" si="48"/>
        <v>0.60117220206530841</v>
      </c>
      <c r="DH49" s="141" t="s">
        <v>29</v>
      </c>
      <c r="DI49" s="36">
        <f t="shared" si="0"/>
        <v>6.0393258426966294E-2</v>
      </c>
      <c r="DJ49" s="36">
        <f t="shared" si="1"/>
        <v>5.7559478127398311E-2</v>
      </c>
      <c r="DK49" s="192">
        <f t="shared" si="156"/>
        <v>0.19999999999999948</v>
      </c>
      <c r="DL49" s="36">
        <f t="shared" si="2"/>
        <v>0.26825842696629215</v>
      </c>
      <c r="DM49" s="36">
        <f t="shared" si="3"/>
        <v>0.28702993092862622</v>
      </c>
      <c r="DN49" s="192">
        <f t="shared" si="49"/>
        <v>-1.8999999999999961</v>
      </c>
      <c r="DO49" s="36">
        <f t="shared" si="4"/>
        <v>5.3370786516853931E-2</v>
      </c>
      <c r="DP49" s="36">
        <f t="shared" si="5"/>
        <v>5.7559478127398311E-2</v>
      </c>
      <c r="DQ49" s="192">
        <f t="shared" si="50"/>
        <v>-0.50000000000000044</v>
      </c>
      <c r="DR49" s="36">
        <f t="shared" si="6"/>
        <v>0.6179775280898876</v>
      </c>
      <c r="DS49" s="36">
        <f t="shared" si="7"/>
        <v>0.5978511128165771</v>
      </c>
      <c r="DT49" s="192">
        <f t="shared" si="51"/>
        <v>2.0000000000000018</v>
      </c>
      <c r="DU49" s="36">
        <f t="shared" si="8"/>
        <v>4.38034188034188E-2</v>
      </c>
      <c r="DV49" s="36">
        <f t="shared" si="52"/>
        <v>4.4673539518900345E-2</v>
      </c>
      <c r="DW49" s="192">
        <f t="shared" si="53"/>
        <v>-0.10000000000000009</v>
      </c>
      <c r="DX49" s="36">
        <f t="shared" si="54"/>
        <v>0.28205128205128205</v>
      </c>
      <c r="DY49" s="36">
        <f t="shared" si="55"/>
        <v>0.28980526918671251</v>
      </c>
      <c r="DZ49" s="192">
        <f t="shared" si="56"/>
        <v>-0.80000000000000071</v>
      </c>
      <c r="EA49" s="36">
        <f t="shared" si="57"/>
        <v>5.0213675213675216E-2</v>
      </c>
      <c r="EB49" s="36">
        <f t="shared" si="58"/>
        <v>5.6128293241695305E-2</v>
      </c>
      <c r="EC49" s="192">
        <f t="shared" si="59"/>
        <v>-0.59999999999999987</v>
      </c>
      <c r="ED49" s="36">
        <f t="shared" si="60"/>
        <v>0.62393162393162394</v>
      </c>
      <c r="EE49" s="36">
        <f t="shared" si="61"/>
        <v>0.60939289805269192</v>
      </c>
      <c r="EF49" s="192">
        <f t="shared" si="62"/>
        <v>1.5000000000000013</v>
      </c>
      <c r="EG49" s="36">
        <f t="shared" si="63"/>
        <v>0.10385756676557864</v>
      </c>
      <c r="EH49" s="36">
        <f t="shared" si="64"/>
        <v>7.9646017699115043E-2</v>
      </c>
      <c r="EI49" s="192">
        <f t="shared" si="65"/>
        <v>2.3999999999999995</v>
      </c>
      <c r="EJ49" s="36">
        <f t="shared" si="66"/>
        <v>0.27596439169139464</v>
      </c>
      <c r="EK49" s="36">
        <f t="shared" si="67"/>
        <v>0.29793510324483774</v>
      </c>
      <c r="EL49" s="192">
        <f t="shared" si="68"/>
        <v>-2.1999999999999966</v>
      </c>
      <c r="EM49" s="36">
        <f t="shared" si="69"/>
        <v>6.2314540059347182E-2</v>
      </c>
      <c r="EN49" s="36">
        <f t="shared" si="70"/>
        <v>6.7846607669616518E-2</v>
      </c>
      <c r="EO49" s="192">
        <f t="shared" si="71"/>
        <v>-0.60000000000000053</v>
      </c>
      <c r="EP49" s="36">
        <f t="shared" si="72"/>
        <v>0.55786350148367958</v>
      </c>
      <c r="EQ49" s="36">
        <f t="shared" si="73"/>
        <v>0.55457227138643073</v>
      </c>
      <c r="ER49" s="192">
        <f t="shared" si="74"/>
        <v>0.30000000000000027</v>
      </c>
      <c r="ES49" s="36">
        <f t="shared" si="75"/>
        <v>0.11904761904761904</v>
      </c>
      <c r="ET49" s="36">
        <f t="shared" si="76"/>
        <v>0.140625</v>
      </c>
      <c r="EU49" s="192">
        <f t="shared" si="77"/>
        <v>-2.1999999999999993</v>
      </c>
      <c r="EV49" s="36">
        <f t="shared" si="78"/>
        <v>0.29761904761904762</v>
      </c>
      <c r="EW49" s="36">
        <f t="shared" si="79"/>
        <v>0.3125</v>
      </c>
      <c r="EX49" s="192">
        <f t="shared" si="80"/>
        <v>-1.5000000000000013</v>
      </c>
      <c r="EY49" s="36">
        <f t="shared" si="81"/>
        <v>8.3333333333333329E-2</v>
      </c>
      <c r="EZ49" s="36">
        <f t="shared" si="82"/>
        <v>4.6875E-2</v>
      </c>
      <c r="FA49" s="192">
        <f t="shared" si="83"/>
        <v>3.6000000000000005</v>
      </c>
      <c r="FB49" s="36">
        <f t="shared" si="84"/>
        <v>0.5</v>
      </c>
      <c r="FC49" s="36">
        <f t="shared" si="85"/>
        <v>0.5</v>
      </c>
      <c r="FD49" s="192">
        <f t="shared" si="86"/>
        <v>0</v>
      </c>
      <c r="FF49" s="36">
        <f t="shared" si="87"/>
        <v>5.246330782200663E-2</v>
      </c>
      <c r="FG49" s="36">
        <f t="shared" si="9"/>
        <v>4.8041085134680403E-2</v>
      </c>
      <c r="FH49" s="192">
        <f t="shared" si="88"/>
        <v>0.39999999999999969</v>
      </c>
      <c r="FI49" s="36">
        <f t="shared" si="10"/>
        <v>0.16981717092085957</v>
      </c>
      <c r="FJ49" s="36">
        <f t="shared" si="11"/>
        <v>0.16533561940166969</v>
      </c>
      <c r="FK49" s="192">
        <f t="shared" si="89"/>
        <v>0.50000000000000044</v>
      </c>
      <c r="FL49" s="36">
        <f t="shared" si="12"/>
        <v>7.0421823311744888E-2</v>
      </c>
      <c r="FM49" s="36">
        <f t="shared" si="13"/>
        <v>7.246863332638967E-2</v>
      </c>
      <c r="FN49" s="192">
        <f t="shared" si="90"/>
        <v>-0.19999999999999879</v>
      </c>
      <c r="FO49" s="36">
        <f t="shared" si="14"/>
        <v>0.70729769794538888</v>
      </c>
      <c r="FP49" s="36">
        <f t="shared" si="91"/>
        <v>0.7141546621372602</v>
      </c>
      <c r="FQ49" s="192">
        <f t="shared" si="92"/>
        <v>-0.70000000000000062</v>
      </c>
      <c r="FR49" s="36">
        <f t="shared" si="93"/>
        <v>4.9503759206355462E-2</v>
      </c>
      <c r="FS49" s="36">
        <f t="shared" si="94"/>
        <v>4.4200488210520666E-2</v>
      </c>
      <c r="FT49" s="192">
        <f t="shared" si="95"/>
        <v>0.60000000000000053</v>
      </c>
      <c r="FU49" s="36">
        <f t="shared" si="96"/>
        <v>0.16607589114113555</v>
      </c>
      <c r="FV49" s="36">
        <f t="shared" si="97"/>
        <v>0.15825934172053971</v>
      </c>
      <c r="FW49" s="192">
        <f t="shared" si="98"/>
        <v>0.80000000000000071</v>
      </c>
      <c r="FX49" s="36">
        <f t="shared" si="99"/>
        <v>7.0594924618888555E-2</v>
      </c>
      <c r="FY49" s="36">
        <f t="shared" si="100"/>
        <v>7.1056537639600487E-2</v>
      </c>
      <c r="FZ49" s="192">
        <f t="shared" si="101"/>
        <v>0</v>
      </c>
      <c r="GA49" s="36">
        <f t="shared" si="102"/>
        <v>0.71382542503362045</v>
      </c>
      <c r="GB49" s="36">
        <f t="shared" si="103"/>
        <v>0.72648363242933911</v>
      </c>
      <c r="GC49" s="192">
        <f t="shared" si="104"/>
        <v>-1.2000000000000011</v>
      </c>
      <c r="GD49" s="36">
        <f t="shared" si="105"/>
        <v>7.1407282300928909E-2</v>
      </c>
      <c r="GE49" s="36">
        <f t="shared" si="106"/>
        <v>6.5170575468318684E-2</v>
      </c>
      <c r="GF49" s="192">
        <f t="shared" si="107"/>
        <v>0.5999999999999992</v>
      </c>
      <c r="GG49" s="36">
        <f t="shared" si="108"/>
        <v>0.21158909145099597</v>
      </c>
      <c r="GH49" s="36">
        <f t="shared" si="109"/>
        <v>0.20222517226120487</v>
      </c>
      <c r="GI49" s="192">
        <f t="shared" si="110"/>
        <v>0.99999999999999811</v>
      </c>
      <c r="GJ49" s="36">
        <f t="shared" si="111"/>
        <v>7.841968440050999E-2</v>
      </c>
      <c r="GK49" s="36">
        <f t="shared" si="112"/>
        <v>8.0034557599511141E-2</v>
      </c>
      <c r="GL49" s="192">
        <f t="shared" si="113"/>
        <v>-0.20000000000000018</v>
      </c>
      <c r="GM49" s="36">
        <f t="shared" si="114"/>
        <v>0.63858394184756506</v>
      </c>
      <c r="GN49" s="36">
        <f t="shared" si="115"/>
        <v>0.65256969467096526</v>
      </c>
      <c r="GO49" s="192">
        <f t="shared" si="116"/>
        <v>-1.4000000000000012</v>
      </c>
      <c r="GP49" s="36">
        <f t="shared" si="117"/>
        <v>5.8989431490645373E-2</v>
      </c>
      <c r="GQ49" s="36">
        <f t="shared" si="118"/>
        <v>5.1786853860880666E-2</v>
      </c>
      <c r="GR49" s="192">
        <f t="shared" si="119"/>
        <v>0.7</v>
      </c>
      <c r="GS49" s="36">
        <f t="shared" si="120"/>
        <v>0.18026385115241175</v>
      </c>
      <c r="GT49" s="36">
        <f t="shared" si="121"/>
        <v>0.17318655605190386</v>
      </c>
      <c r="GU49" s="192">
        <f t="shared" si="122"/>
        <v>0.70000000000000062</v>
      </c>
      <c r="GV49" s="36">
        <f t="shared" si="123"/>
        <v>7.9888839530150732E-2</v>
      </c>
      <c r="GW49" s="36">
        <f t="shared" si="124"/>
        <v>7.9982982344182094E-2</v>
      </c>
      <c r="GX49" s="192">
        <f t="shared" si="125"/>
        <v>0</v>
      </c>
      <c r="GY49" s="36">
        <f t="shared" si="126"/>
        <v>0.68085787782679219</v>
      </c>
      <c r="GZ49" s="36">
        <f t="shared" si="127"/>
        <v>0.69504360774303342</v>
      </c>
      <c r="HA49" s="192">
        <f t="shared" si="128"/>
        <v>-1.3999999999999901</v>
      </c>
      <c r="HB49" s="140">
        <v>999</v>
      </c>
    </row>
    <row r="50" spans="2:254" s="12" customFormat="1" ht="14.25" customHeight="1">
      <c r="B50" s="264"/>
      <c r="C50" s="273"/>
      <c r="D50" s="135" t="s">
        <v>200</v>
      </c>
      <c r="E50" s="152">
        <v>0</v>
      </c>
      <c r="F50" s="231">
        <v>0</v>
      </c>
      <c r="G50" s="154" t="str">
        <f>IFERROR(F50/E50,"-")</f>
        <v>-</v>
      </c>
      <c r="H50" s="232">
        <v>0</v>
      </c>
      <c r="I50" s="154" t="str">
        <f>IFERROR(H50/E50,"-")</f>
        <v>-</v>
      </c>
      <c r="J50" s="232">
        <v>0</v>
      </c>
      <c r="K50" s="154" t="str">
        <f>IFERROR(J50/E50,"-")</f>
        <v>-</v>
      </c>
      <c r="L50" s="152">
        <v>3</v>
      </c>
      <c r="M50" s="231">
        <v>0</v>
      </c>
      <c r="N50" s="154">
        <f>IFERROR(M50/L50,"-")</f>
        <v>0</v>
      </c>
      <c r="O50" s="232">
        <v>0</v>
      </c>
      <c r="P50" s="154">
        <f>IFERROR(O50/L50,"-")</f>
        <v>0</v>
      </c>
      <c r="Q50" s="232">
        <v>0</v>
      </c>
      <c r="R50" s="154">
        <f>IFERROR(Q50/L50,"-")</f>
        <v>0</v>
      </c>
      <c r="S50" s="152">
        <v>36</v>
      </c>
      <c r="T50" s="231">
        <v>1</v>
      </c>
      <c r="U50" s="154">
        <f>IFERROR(T50/S50,"-")</f>
        <v>2.7777777777777776E-2</v>
      </c>
      <c r="V50" s="232">
        <v>1</v>
      </c>
      <c r="W50" s="154">
        <f>IFERROR(V50/S50,"-")</f>
        <v>2.7777777777777776E-2</v>
      </c>
      <c r="X50" s="232">
        <v>0</v>
      </c>
      <c r="Y50" s="154">
        <f>IFERROR(X50/S50,"-")</f>
        <v>0</v>
      </c>
      <c r="Z50" s="152">
        <v>91</v>
      </c>
      <c r="AA50" s="231">
        <v>0</v>
      </c>
      <c r="AB50" s="154">
        <f>IFERROR(AA50/Z50,"-")</f>
        <v>0</v>
      </c>
      <c r="AC50" s="232">
        <v>1</v>
      </c>
      <c r="AD50" s="154">
        <f>IFERROR(AC50/Z50,"-")</f>
        <v>1.098901098901099E-2</v>
      </c>
      <c r="AE50" s="232">
        <v>1</v>
      </c>
      <c r="AF50" s="154">
        <f>IFERROR(AE50/Z50,"-")</f>
        <v>1.098901098901099E-2</v>
      </c>
      <c r="AG50" s="152">
        <v>114</v>
      </c>
      <c r="AH50" s="231">
        <v>0</v>
      </c>
      <c r="AI50" s="154">
        <f>IFERROR(AH50/AG50,"-")</f>
        <v>0</v>
      </c>
      <c r="AJ50" s="232">
        <v>1</v>
      </c>
      <c r="AK50" s="154">
        <f>IFERROR(AJ50/AG50,"-")</f>
        <v>8.771929824561403E-3</v>
      </c>
      <c r="AL50" s="232">
        <v>0</v>
      </c>
      <c r="AM50" s="154">
        <f>IFERROR(AL50/AG50,"-")</f>
        <v>0</v>
      </c>
      <c r="AN50" s="152">
        <v>117</v>
      </c>
      <c r="AO50" s="231">
        <v>0</v>
      </c>
      <c r="AP50" s="154">
        <f>IFERROR(AO50/AN50,"-")</f>
        <v>0</v>
      </c>
      <c r="AQ50" s="232">
        <v>0</v>
      </c>
      <c r="AR50" s="154">
        <f>IFERROR(AQ50/AN50,"-")</f>
        <v>0</v>
      </c>
      <c r="AS50" s="232">
        <v>0</v>
      </c>
      <c r="AT50" s="154">
        <f>IFERROR(AS50/AN50,"-")</f>
        <v>0</v>
      </c>
      <c r="AU50" s="152">
        <v>96</v>
      </c>
      <c r="AV50" s="231">
        <v>0</v>
      </c>
      <c r="AW50" s="154">
        <f>IFERROR(AV50/AU50,"-")</f>
        <v>0</v>
      </c>
      <c r="AX50" s="232">
        <v>0</v>
      </c>
      <c r="AY50" s="154">
        <f>IFERROR(AX50/AU50,"-")</f>
        <v>0</v>
      </c>
      <c r="AZ50" s="232">
        <v>0</v>
      </c>
      <c r="BA50" s="154">
        <f>IFERROR(AZ50/AU50,"-")</f>
        <v>0</v>
      </c>
      <c r="BB50" s="152">
        <f t="shared" si="15"/>
        <v>457</v>
      </c>
      <c r="BC50" s="153">
        <f t="shared" si="16"/>
        <v>1</v>
      </c>
      <c r="BD50" s="154">
        <f>IFERROR(BC50/BB50,"-")</f>
        <v>2.1881838074398249E-3</v>
      </c>
      <c r="BE50" s="153">
        <f t="shared" si="17"/>
        <v>3</v>
      </c>
      <c r="BF50" s="154">
        <f>IFERROR(BE50/BB50,"-")</f>
        <v>6.5645514223194746E-3</v>
      </c>
      <c r="BG50" s="153">
        <f t="shared" si="18"/>
        <v>1</v>
      </c>
      <c r="BH50" s="154">
        <f>IFERROR(BG50/BB50,"-")</f>
        <v>2.1881838074398249E-3</v>
      </c>
      <c r="BJ50" s="264"/>
      <c r="BK50" s="273"/>
      <c r="BL50" s="208" t="s">
        <v>199</v>
      </c>
      <c r="BM50" s="38">
        <v>185</v>
      </c>
      <c r="BN50" s="38">
        <v>0</v>
      </c>
      <c r="BO50" s="84">
        <v>0</v>
      </c>
      <c r="BP50" s="38">
        <v>3</v>
      </c>
      <c r="BQ50" s="84">
        <v>1.6216216216216217E-2</v>
      </c>
      <c r="BR50" s="38">
        <v>4</v>
      </c>
      <c r="BS50" s="84">
        <v>2.1621621621621623E-2</v>
      </c>
      <c r="BU50" s="184"/>
      <c r="BV50" s="188" t="s">
        <v>199</v>
      </c>
      <c r="BW50" s="36">
        <f t="shared" si="19"/>
        <v>0.98905908096280093</v>
      </c>
      <c r="BX50" s="36">
        <f t="shared" si="157"/>
        <v>0.96216216216216222</v>
      </c>
      <c r="BY50" s="137">
        <v>44</v>
      </c>
      <c r="BZ50" s="141" t="s">
        <v>18</v>
      </c>
      <c r="CA50" s="36">
        <f t="shared" si="153"/>
        <v>7.9778812297658153E-2</v>
      </c>
      <c r="CB50" s="36">
        <f t="shared" si="20"/>
        <v>7.3906785129299643E-2</v>
      </c>
      <c r="CC50" s="36">
        <f t="shared" si="21"/>
        <v>0.18165276366472102</v>
      </c>
      <c r="CD50" s="36">
        <f t="shared" si="22"/>
        <v>0.18087060108204694</v>
      </c>
      <c r="CE50" s="36">
        <f t="shared" si="23"/>
        <v>0.10383533804381218</v>
      </c>
      <c r="CF50" s="36">
        <f t="shared" si="24"/>
        <v>0.1028440958951705</v>
      </c>
      <c r="CG50" s="36">
        <f t="shared" si="154"/>
        <v>0.63473308599380862</v>
      </c>
      <c r="CH50" s="36">
        <f t="shared" si="25"/>
        <v>0.64237851789348288</v>
      </c>
      <c r="CI50" s="36">
        <f t="shared" si="155"/>
        <v>7.7499354172048562E-2</v>
      </c>
      <c r="CJ50" s="36">
        <f t="shared" si="26"/>
        <v>7.2427151760148217E-2</v>
      </c>
      <c r="CK50" s="36">
        <f t="shared" si="27"/>
        <v>0.1831890984241798</v>
      </c>
      <c r="CL50" s="36">
        <f t="shared" si="28"/>
        <v>0.18046151254842513</v>
      </c>
      <c r="CM50" s="36">
        <f t="shared" si="29"/>
        <v>0.10365538620511495</v>
      </c>
      <c r="CN50" s="36">
        <f t="shared" si="30"/>
        <v>0.10042108809162877</v>
      </c>
      <c r="CO50" s="36">
        <f t="shared" si="31"/>
        <v>0.63565616119865664</v>
      </c>
      <c r="CP50" s="36">
        <f t="shared" si="32"/>
        <v>0.64669024759979787</v>
      </c>
      <c r="CQ50" s="36">
        <f t="shared" si="33"/>
        <v>9.880239520958084E-2</v>
      </c>
      <c r="CR50" s="36">
        <f t="shared" si="34"/>
        <v>8.8312064965197209E-2</v>
      </c>
      <c r="CS50" s="36">
        <f t="shared" si="35"/>
        <v>0.20872540633019676</v>
      </c>
      <c r="CT50" s="36">
        <f t="shared" si="36"/>
        <v>0.2033062645011601</v>
      </c>
      <c r="CU50" s="36">
        <f t="shared" si="37"/>
        <v>0.11277445109780439</v>
      </c>
      <c r="CV50" s="36">
        <f t="shared" si="38"/>
        <v>0.11238399071925755</v>
      </c>
      <c r="CW50" s="36">
        <f t="shared" si="39"/>
        <v>0.57969774736241797</v>
      </c>
      <c r="CX50" s="36">
        <f t="shared" si="40"/>
        <v>0.59599767981438512</v>
      </c>
      <c r="CY50" s="36">
        <f t="shared" si="41"/>
        <v>8.6562500000000001E-2</v>
      </c>
      <c r="CZ50" s="36">
        <f t="shared" si="42"/>
        <v>7.0759289176090465E-2</v>
      </c>
      <c r="DA50" s="36">
        <f t="shared" si="43"/>
        <v>0.16562499999999999</v>
      </c>
      <c r="DB50" s="36">
        <f t="shared" si="44"/>
        <v>0.16219709208400646</v>
      </c>
      <c r="DC50" s="36">
        <f t="shared" si="45"/>
        <v>0.11749999999999999</v>
      </c>
      <c r="DD50" s="36">
        <f t="shared" si="46"/>
        <v>0.12019386106623586</v>
      </c>
      <c r="DE50" s="36">
        <f t="shared" si="47"/>
        <v>0.63031250000000005</v>
      </c>
      <c r="DF50" s="36">
        <f t="shared" si="48"/>
        <v>0.64684975767366726</v>
      </c>
      <c r="DH50" s="141" t="s">
        <v>205</v>
      </c>
      <c r="DI50" s="36">
        <f t="shared" si="0"/>
        <v>5.246330782200663E-2</v>
      </c>
      <c r="DJ50" s="36">
        <f t="shared" si="1"/>
        <v>4.8041085134680403E-2</v>
      </c>
      <c r="DK50" s="192">
        <f t="shared" si="156"/>
        <v>0.39999999999999969</v>
      </c>
      <c r="DL50" s="36">
        <f t="shared" si="2"/>
        <v>0.16981717092085957</v>
      </c>
      <c r="DM50" s="36">
        <f t="shared" si="3"/>
        <v>0.16533561940166969</v>
      </c>
      <c r="DN50" s="192">
        <f t="shared" si="49"/>
        <v>0.50000000000000044</v>
      </c>
      <c r="DO50" s="36">
        <f t="shared" si="4"/>
        <v>7.0421823311744888E-2</v>
      </c>
      <c r="DP50" s="36">
        <f t="shared" si="5"/>
        <v>7.246863332638967E-2</v>
      </c>
      <c r="DQ50" s="192">
        <f t="shared" si="50"/>
        <v>-0.19999999999999879</v>
      </c>
      <c r="DR50" s="36">
        <f t="shared" si="6"/>
        <v>0.70729769794538888</v>
      </c>
      <c r="DS50" s="36">
        <f t="shared" si="7"/>
        <v>0.7141546621372602</v>
      </c>
      <c r="DT50" s="192">
        <f t="shared" si="51"/>
        <v>-0.70000000000000062</v>
      </c>
      <c r="DU50" s="36">
        <f t="shared" si="8"/>
        <v>4.9503759206355462E-2</v>
      </c>
      <c r="DV50" s="36">
        <f t="shared" si="52"/>
        <v>4.4200488210520666E-2</v>
      </c>
      <c r="DW50" s="192">
        <f t="shared" si="53"/>
        <v>0.60000000000000053</v>
      </c>
      <c r="DX50" s="36">
        <f t="shared" si="54"/>
        <v>0.16607589114113555</v>
      </c>
      <c r="DY50" s="36">
        <f t="shared" si="55"/>
        <v>0.15825934172053971</v>
      </c>
      <c r="DZ50" s="192">
        <f t="shared" si="56"/>
        <v>0.80000000000000071</v>
      </c>
      <c r="EA50" s="36">
        <f t="shared" si="57"/>
        <v>7.0594924618888555E-2</v>
      </c>
      <c r="EB50" s="36">
        <f t="shared" si="58"/>
        <v>7.1056537639600487E-2</v>
      </c>
      <c r="EC50" s="192">
        <f t="shared" si="59"/>
        <v>0</v>
      </c>
      <c r="ED50" s="36">
        <f t="shared" si="60"/>
        <v>0.71382542503362045</v>
      </c>
      <c r="EE50" s="36">
        <f t="shared" si="61"/>
        <v>0.72648363242933911</v>
      </c>
      <c r="EF50" s="192">
        <f t="shared" si="62"/>
        <v>-1.2000000000000011</v>
      </c>
      <c r="EG50" s="36">
        <f t="shared" si="63"/>
        <v>7.1407282300928909E-2</v>
      </c>
      <c r="EH50" s="36">
        <f t="shared" si="64"/>
        <v>6.5170575468318684E-2</v>
      </c>
      <c r="EI50" s="192">
        <f t="shared" si="65"/>
        <v>0.5999999999999992</v>
      </c>
      <c r="EJ50" s="36">
        <f t="shared" si="66"/>
        <v>0.21158909145099597</v>
      </c>
      <c r="EK50" s="36">
        <f t="shared" si="67"/>
        <v>0.20222517226120487</v>
      </c>
      <c r="EL50" s="192">
        <f t="shared" si="68"/>
        <v>0.99999999999999811</v>
      </c>
      <c r="EM50" s="36">
        <f t="shared" si="69"/>
        <v>7.841968440050999E-2</v>
      </c>
      <c r="EN50" s="36">
        <f t="shared" si="70"/>
        <v>8.0034557599511141E-2</v>
      </c>
      <c r="EO50" s="192">
        <f t="shared" si="71"/>
        <v>-0.20000000000000018</v>
      </c>
      <c r="EP50" s="36">
        <f t="shared" si="72"/>
        <v>0.63858394184756506</v>
      </c>
      <c r="EQ50" s="36">
        <f t="shared" si="73"/>
        <v>0.65256969467096526</v>
      </c>
      <c r="ER50" s="192">
        <f t="shared" si="74"/>
        <v>-1.4000000000000012</v>
      </c>
      <c r="ES50" s="36">
        <f t="shared" si="75"/>
        <v>5.8989431490645373E-2</v>
      </c>
      <c r="ET50" s="36">
        <f t="shared" si="76"/>
        <v>5.1786853860880666E-2</v>
      </c>
      <c r="EU50" s="192">
        <f t="shared" si="77"/>
        <v>0.7</v>
      </c>
      <c r="EV50" s="36">
        <f t="shared" si="78"/>
        <v>0.18026385115241175</v>
      </c>
      <c r="EW50" s="36">
        <f t="shared" si="79"/>
        <v>0.17318655605190386</v>
      </c>
      <c r="EX50" s="192">
        <f t="shared" si="80"/>
        <v>0.70000000000000062</v>
      </c>
      <c r="EY50" s="36">
        <f t="shared" si="81"/>
        <v>7.9888839530150732E-2</v>
      </c>
      <c r="EZ50" s="36">
        <f t="shared" si="82"/>
        <v>7.9982982344182094E-2</v>
      </c>
      <c r="FA50" s="192">
        <f t="shared" si="83"/>
        <v>0</v>
      </c>
      <c r="FB50" s="36">
        <f t="shared" si="84"/>
        <v>0.68085787782679219</v>
      </c>
      <c r="FC50" s="36">
        <f t="shared" si="85"/>
        <v>0.69504360774303342</v>
      </c>
      <c r="FD50" s="192">
        <f t="shared" si="86"/>
        <v>-1.3999999999999901</v>
      </c>
      <c r="FF50" s="80"/>
      <c r="FG50" s="80"/>
      <c r="FH50" s="80"/>
      <c r="FI50" s="80"/>
      <c r="FJ50" s="80"/>
      <c r="FK50" s="80"/>
      <c r="FL50" s="80"/>
      <c r="FM50" s="80"/>
      <c r="FN50" s="80"/>
      <c r="FO50" s="80"/>
      <c r="FP50" s="80"/>
      <c r="FQ50" s="80"/>
      <c r="FR50" s="80"/>
      <c r="FS50" s="80"/>
      <c r="FT50" s="80"/>
      <c r="FU50" s="80"/>
      <c r="FV50" s="80"/>
      <c r="FW50" s="80"/>
      <c r="FX50" s="80"/>
      <c r="FY50" s="80"/>
      <c r="FZ50" s="80"/>
      <c r="GA50" s="80"/>
      <c r="GB50" s="80"/>
      <c r="GC50" s="80"/>
      <c r="GD50" s="80"/>
      <c r="GE50" s="80"/>
      <c r="GF50" s="80"/>
      <c r="GG50" s="80"/>
      <c r="GH50" s="80"/>
      <c r="GI50" s="80"/>
      <c r="GJ50" s="80"/>
      <c r="GK50" s="80"/>
      <c r="GL50" s="80"/>
      <c r="GM50" s="80"/>
      <c r="GN50" s="80"/>
      <c r="GO50" s="80"/>
      <c r="GP50" s="80"/>
      <c r="GQ50" s="80"/>
      <c r="GR50" s="80"/>
      <c r="GS50" s="80"/>
      <c r="GT50" s="80"/>
      <c r="GU50" s="80"/>
      <c r="GV50" s="80"/>
      <c r="GW50" s="80"/>
      <c r="GX50" s="80"/>
      <c r="GY50" s="80"/>
      <c r="GZ50" s="80"/>
      <c r="HA50" s="80"/>
      <c r="HB50" s="80"/>
      <c r="HC50" s="80"/>
      <c r="HD50" s="80"/>
      <c r="HE50" s="80"/>
      <c r="HF50" s="80"/>
      <c r="HG50" s="80"/>
      <c r="HH50" s="80"/>
      <c r="HI50" s="80"/>
      <c r="HJ50" s="80"/>
      <c r="HK50" s="80"/>
      <c r="HL50" s="80"/>
      <c r="HM50" s="80"/>
      <c r="HN50" s="80"/>
      <c r="HO50" s="80"/>
      <c r="HP50" s="80"/>
      <c r="HQ50" s="80"/>
      <c r="HR50" s="80"/>
      <c r="HS50" s="80"/>
      <c r="HT50" s="80"/>
      <c r="HU50" s="80"/>
      <c r="HV50" s="80"/>
      <c r="HW50" s="80"/>
      <c r="HX50" s="80"/>
      <c r="HY50" s="80"/>
      <c r="HZ50" s="80"/>
      <c r="IA50" s="80"/>
      <c r="IB50" s="80"/>
      <c r="IC50" s="80"/>
      <c r="ID50" s="80"/>
    </row>
    <row r="51" spans="2:254" s="12" customFormat="1" ht="14.25" customHeight="1">
      <c r="B51" s="265"/>
      <c r="C51" s="274"/>
      <c r="D51" s="150" t="s">
        <v>67</v>
      </c>
      <c r="E51" s="37">
        <v>7</v>
      </c>
      <c r="F51" s="233">
        <v>0</v>
      </c>
      <c r="G51" s="13">
        <f t="shared" si="129"/>
        <v>0</v>
      </c>
      <c r="H51" s="33">
        <v>0</v>
      </c>
      <c r="I51" s="13">
        <f t="shared" si="130"/>
        <v>0</v>
      </c>
      <c r="J51" s="33">
        <v>1</v>
      </c>
      <c r="K51" s="13">
        <f t="shared" si="131"/>
        <v>0.14285714285714285</v>
      </c>
      <c r="L51" s="37">
        <v>27</v>
      </c>
      <c r="M51" s="233">
        <v>0</v>
      </c>
      <c r="N51" s="13">
        <f t="shared" si="132"/>
        <v>0</v>
      </c>
      <c r="O51" s="33">
        <v>3</v>
      </c>
      <c r="P51" s="13">
        <f t="shared" si="133"/>
        <v>0.1111111111111111</v>
      </c>
      <c r="Q51" s="33">
        <v>1</v>
      </c>
      <c r="R51" s="13">
        <f t="shared" si="134"/>
        <v>3.7037037037037035E-2</v>
      </c>
      <c r="S51" s="37">
        <v>1974</v>
      </c>
      <c r="T51" s="233">
        <v>89</v>
      </c>
      <c r="U51" s="13">
        <f t="shared" si="135"/>
        <v>4.5086119554204662E-2</v>
      </c>
      <c r="V51" s="33">
        <v>253</v>
      </c>
      <c r="W51" s="13">
        <f t="shared" si="136"/>
        <v>0.12816616008105369</v>
      </c>
      <c r="X51" s="33">
        <v>155</v>
      </c>
      <c r="Y51" s="13">
        <f t="shared" si="137"/>
        <v>7.8520770010131719E-2</v>
      </c>
      <c r="Z51" s="37">
        <v>1501</v>
      </c>
      <c r="AA51" s="233">
        <v>41</v>
      </c>
      <c r="AB51" s="13">
        <f t="shared" si="138"/>
        <v>2.731512325116589E-2</v>
      </c>
      <c r="AC51" s="33">
        <v>142</v>
      </c>
      <c r="AD51" s="13">
        <f t="shared" si="139"/>
        <v>9.4603597601598935E-2</v>
      </c>
      <c r="AE51" s="33">
        <v>132</v>
      </c>
      <c r="AF51" s="13">
        <f t="shared" si="140"/>
        <v>8.7941372418387745E-2</v>
      </c>
      <c r="AG51" s="37">
        <v>1038</v>
      </c>
      <c r="AH51" s="233">
        <v>23</v>
      </c>
      <c r="AI51" s="13">
        <f t="shared" si="141"/>
        <v>2.2157996146435453E-2</v>
      </c>
      <c r="AJ51" s="33">
        <v>61</v>
      </c>
      <c r="AK51" s="13">
        <f t="shared" si="142"/>
        <v>5.8766859344894028E-2</v>
      </c>
      <c r="AL51" s="33">
        <v>74</v>
      </c>
      <c r="AM51" s="13">
        <f t="shared" si="143"/>
        <v>7.1290944123314062E-2</v>
      </c>
      <c r="AN51" s="37">
        <v>507</v>
      </c>
      <c r="AO51" s="233">
        <v>1</v>
      </c>
      <c r="AP51" s="13">
        <f t="shared" si="144"/>
        <v>1.9723865877712033E-3</v>
      </c>
      <c r="AQ51" s="33">
        <v>18</v>
      </c>
      <c r="AR51" s="13">
        <f t="shared" si="145"/>
        <v>3.5502958579881658E-2</v>
      </c>
      <c r="AS51" s="33">
        <v>21</v>
      </c>
      <c r="AT51" s="13">
        <f t="shared" si="146"/>
        <v>4.142011834319527E-2</v>
      </c>
      <c r="AU51" s="37">
        <v>243</v>
      </c>
      <c r="AV51" s="233">
        <v>2</v>
      </c>
      <c r="AW51" s="13">
        <f t="shared" si="147"/>
        <v>8.23045267489712E-3</v>
      </c>
      <c r="AX51" s="33">
        <v>6</v>
      </c>
      <c r="AY51" s="13">
        <f t="shared" si="148"/>
        <v>2.4691358024691357E-2</v>
      </c>
      <c r="AZ51" s="33">
        <v>8</v>
      </c>
      <c r="BA51" s="13">
        <f t="shared" si="149"/>
        <v>3.292181069958848E-2</v>
      </c>
      <c r="BB51" s="37">
        <f t="shared" si="15"/>
        <v>5297</v>
      </c>
      <c r="BC51" s="69">
        <f t="shared" si="16"/>
        <v>156</v>
      </c>
      <c r="BD51" s="13">
        <f t="shared" si="150"/>
        <v>2.9450632433452899E-2</v>
      </c>
      <c r="BE51" s="69">
        <f t="shared" si="17"/>
        <v>483</v>
      </c>
      <c r="BF51" s="13">
        <f t="shared" si="151"/>
        <v>9.1183688880498395E-2</v>
      </c>
      <c r="BG51" s="69">
        <f t="shared" si="18"/>
        <v>392</v>
      </c>
      <c r="BH51" s="13">
        <f t="shared" si="152"/>
        <v>7.4004153294317532E-2</v>
      </c>
      <c r="BJ51" s="265"/>
      <c r="BK51" s="274"/>
      <c r="BL51" s="203" t="s">
        <v>67</v>
      </c>
      <c r="BM51" s="38">
        <v>4886</v>
      </c>
      <c r="BN51" s="38">
        <v>112</v>
      </c>
      <c r="BO51" s="84">
        <v>2.2922636103151862E-2</v>
      </c>
      <c r="BP51" s="38">
        <v>412</v>
      </c>
      <c r="BQ51" s="84">
        <v>8.4322554236594349E-2</v>
      </c>
      <c r="BR51" s="38">
        <v>401</v>
      </c>
      <c r="BS51" s="84">
        <v>8.2071223905034796E-2</v>
      </c>
      <c r="BU51" s="185"/>
      <c r="BV51" s="116" t="s">
        <v>67</v>
      </c>
      <c r="BW51" s="36">
        <f t="shared" si="19"/>
        <v>0.80536152539173111</v>
      </c>
      <c r="BX51" s="36">
        <f t="shared" si="157"/>
        <v>0.81068358575521904</v>
      </c>
      <c r="BY51" s="137">
        <v>45</v>
      </c>
      <c r="BZ51" s="141" t="s">
        <v>41</v>
      </c>
      <c r="CA51" s="36">
        <f t="shared" si="153"/>
        <v>5.3685731984307247E-2</v>
      </c>
      <c r="CB51" s="36">
        <f t="shared" si="20"/>
        <v>5.0738274464389117E-2</v>
      </c>
      <c r="CC51" s="36">
        <f t="shared" si="21"/>
        <v>0.15162777892490881</v>
      </c>
      <c r="CD51" s="36">
        <f t="shared" si="22"/>
        <v>0.14193688477127966</v>
      </c>
      <c r="CE51" s="36">
        <f t="shared" si="23"/>
        <v>8.1423360176199319E-2</v>
      </c>
      <c r="CF51" s="36">
        <f t="shared" si="24"/>
        <v>8.4033005211349154E-2</v>
      </c>
      <c r="CG51" s="36">
        <f t="shared" si="154"/>
        <v>0.71326312891458465</v>
      </c>
      <c r="CH51" s="36">
        <f t="shared" si="25"/>
        <v>0.72329183555298204</v>
      </c>
      <c r="CI51" s="36">
        <f t="shared" si="155"/>
        <v>5.0013517166801837E-2</v>
      </c>
      <c r="CJ51" s="36">
        <f t="shared" si="26"/>
        <v>4.8166650956734849E-2</v>
      </c>
      <c r="CK51" s="36">
        <f t="shared" si="27"/>
        <v>0.14733711814003786</v>
      </c>
      <c r="CL51" s="36">
        <f t="shared" si="28"/>
        <v>0.13535677255160714</v>
      </c>
      <c r="CM51" s="36">
        <f t="shared" si="29"/>
        <v>8.218437415517707E-2</v>
      </c>
      <c r="CN51" s="36">
        <f t="shared" si="30"/>
        <v>8.1911584503723253E-2</v>
      </c>
      <c r="CO51" s="36">
        <f t="shared" si="31"/>
        <v>0.72046499053798319</v>
      </c>
      <c r="CP51" s="36">
        <f t="shared" si="32"/>
        <v>0.73456499198793479</v>
      </c>
      <c r="CQ51" s="36">
        <f t="shared" si="33"/>
        <v>8.1981981981981977E-2</v>
      </c>
      <c r="CR51" s="36">
        <f t="shared" si="34"/>
        <v>6.3223508459483532E-2</v>
      </c>
      <c r="CS51" s="36">
        <f t="shared" si="35"/>
        <v>0.1954954954954955</v>
      </c>
      <c r="CT51" s="36">
        <f t="shared" si="36"/>
        <v>0.1736420302760463</v>
      </c>
      <c r="CU51" s="36">
        <f t="shared" si="37"/>
        <v>9.0540540540540546E-2</v>
      </c>
      <c r="CV51" s="36">
        <f t="shared" si="38"/>
        <v>0.10017809439002671</v>
      </c>
      <c r="CW51" s="36">
        <f t="shared" si="39"/>
        <v>0.63198198198198197</v>
      </c>
      <c r="CX51" s="36">
        <f t="shared" si="40"/>
        <v>0.66295636687444348</v>
      </c>
      <c r="CY51" s="36">
        <f t="shared" si="41"/>
        <v>5.5128205128205127E-2</v>
      </c>
      <c r="CZ51" s="36">
        <f t="shared" si="42"/>
        <v>6.3257065948855995E-2</v>
      </c>
      <c r="DA51" s="36">
        <f t="shared" si="43"/>
        <v>0.16538461538461538</v>
      </c>
      <c r="DB51" s="36">
        <f t="shared" si="44"/>
        <v>0.17631224764468373</v>
      </c>
      <c r="DC51" s="36">
        <f t="shared" si="45"/>
        <v>8.5897435897435898E-2</v>
      </c>
      <c r="DD51" s="36">
        <f t="shared" si="46"/>
        <v>8.47913862718708E-2</v>
      </c>
      <c r="DE51" s="36">
        <f t="shared" si="47"/>
        <v>0.69358974358974357</v>
      </c>
      <c r="DF51" s="36">
        <f t="shared" si="48"/>
        <v>0.6756393001345895</v>
      </c>
      <c r="DH51" s="138"/>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0"/>
      <c r="GF51" s="80"/>
      <c r="GG51" s="80"/>
      <c r="GH51" s="80"/>
      <c r="GI51" s="80"/>
      <c r="GJ51" s="80"/>
      <c r="GK51" s="80"/>
      <c r="GL51" s="80"/>
      <c r="GM51" s="80"/>
      <c r="GN51" s="80"/>
      <c r="GO51" s="80"/>
      <c r="GP51" s="80"/>
      <c r="GQ51" s="80"/>
      <c r="GR51" s="80"/>
      <c r="GS51" s="80"/>
      <c r="GT51" s="80"/>
      <c r="GU51" s="80"/>
      <c r="GV51" s="80"/>
      <c r="GW51" s="80"/>
      <c r="GX51" s="80"/>
      <c r="GY51" s="80"/>
      <c r="GZ51" s="80"/>
      <c r="HA51" s="80"/>
      <c r="HB51" s="80"/>
      <c r="HC51" s="80"/>
      <c r="HD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row>
    <row r="52" spans="2:254" s="12" customFormat="1" ht="14.25" customHeight="1">
      <c r="B52" s="263">
        <v>10</v>
      </c>
      <c r="C52" s="272" t="s">
        <v>52</v>
      </c>
      <c r="D52" s="134" t="s">
        <v>138</v>
      </c>
      <c r="E52" s="119">
        <v>21</v>
      </c>
      <c r="F52" s="82">
        <v>0</v>
      </c>
      <c r="G52" s="71">
        <f t="shared" si="129"/>
        <v>0</v>
      </c>
      <c r="H52" s="72">
        <v>2</v>
      </c>
      <c r="I52" s="71">
        <f t="shared" si="130"/>
        <v>9.5238095238095233E-2</v>
      </c>
      <c r="J52" s="72">
        <v>1</v>
      </c>
      <c r="K52" s="71">
        <f t="shared" si="131"/>
        <v>4.7619047619047616E-2</v>
      </c>
      <c r="L52" s="119">
        <v>64</v>
      </c>
      <c r="M52" s="82">
        <v>1</v>
      </c>
      <c r="N52" s="71">
        <f t="shared" si="132"/>
        <v>1.5625E-2</v>
      </c>
      <c r="O52" s="72">
        <v>9</v>
      </c>
      <c r="P52" s="71">
        <f t="shared" si="133"/>
        <v>0.140625</v>
      </c>
      <c r="Q52" s="72">
        <v>2</v>
      </c>
      <c r="R52" s="71">
        <f t="shared" si="134"/>
        <v>3.125E-2</v>
      </c>
      <c r="S52" s="119">
        <v>3608</v>
      </c>
      <c r="T52" s="82">
        <v>204</v>
      </c>
      <c r="U52" s="71">
        <f t="shared" si="135"/>
        <v>5.6541019955654102E-2</v>
      </c>
      <c r="V52" s="72">
        <v>652</v>
      </c>
      <c r="W52" s="71">
        <f t="shared" si="136"/>
        <v>0.18070953436807094</v>
      </c>
      <c r="X52" s="72">
        <v>328</v>
      </c>
      <c r="Y52" s="71">
        <f t="shared" si="137"/>
        <v>9.0909090909090912E-2</v>
      </c>
      <c r="Z52" s="119">
        <v>3154</v>
      </c>
      <c r="AA52" s="82">
        <v>167</v>
      </c>
      <c r="AB52" s="71">
        <f t="shared" si="138"/>
        <v>5.2948636651870641E-2</v>
      </c>
      <c r="AC52" s="72">
        <v>473</v>
      </c>
      <c r="AD52" s="71">
        <f t="shared" si="139"/>
        <v>0.14996829422954977</v>
      </c>
      <c r="AE52" s="72">
        <v>336</v>
      </c>
      <c r="AF52" s="71">
        <f t="shared" si="140"/>
        <v>0.10653138871274571</v>
      </c>
      <c r="AG52" s="119">
        <v>1982</v>
      </c>
      <c r="AH52" s="82">
        <v>69</v>
      </c>
      <c r="AI52" s="71">
        <f t="shared" si="141"/>
        <v>3.481331987891019E-2</v>
      </c>
      <c r="AJ52" s="72">
        <v>234</v>
      </c>
      <c r="AK52" s="71">
        <f t="shared" si="142"/>
        <v>0.11806256306760847</v>
      </c>
      <c r="AL52" s="72">
        <v>170</v>
      </c>
      <c r="AM52" s="71">
        <f t="shared" si="143"/>
        <v>8.5771947527749748E-2</v>
      </c>
      <c r="AN52" s="119">
        <v>836</v>
      </c>
      <c r="AO52" s="82">
        <v>12</v>
      </c>
      <c r="AP52" s="71">
        <f t="shared" si="144"/>
        <v>1.4354066985645933E-2</v>
      </c>
      <c r="AQ52" s="72">
        <v>54</v>
      </c>
      <c r="AR52" s="71">
        <f t="shared" si="145"/>
        <v>6.4593301435406703E-2</v>
      </c>
      <c r="AS52" s="72">
        <v>58</v>
      </c>
      <c r="AT52" s="71">
        <f t="shared" si="146"/>
        <v>6.9377990430622011E-2</v>
      </c>
      <c r="AU52" s="119">
        <v>238</v>
      </c>
      <c r="AV52" s="82">
        <v>2</v>
      </c>
      <c r="AW52" s="71">
        <f t="shared" si="147"/>
        <v>8.4033613445378148E-3</v>
      </c>
      <c r="AX52" s="72">
        <v>9</v>
      </c>
      <c r="AY52" s="71">
        <f t="shared" si="148"/>
        <v>3.7815126050420166E-2</v>
      </c>
      <c r="AZ52" s="72">
        <v>11</v>
      </c>
      <c r="BA52" s="71">
        <f t="shared" si="149"/>
        <v>4.6218487394957986E-2</v>
      </c>
      <c r="BB52" s="119">
        <f t="shared" si="15"/>
        <v>9903</v>
      </c>
      <c r="BC52" s="73">
        <f t="shared" si="16"/>
        <v>455</v>
      </c>
      <c r="BD52" s="71">
        <f t="shared" si="150"/>
        <v>4.5945673028375239E-2</v>
      </c>
      <c r="BE52" s="73">
        <f t="shared" si="17"/>
        <v>1433</v>
      </c>
      <c r="BF52" s="71">
        <f t="shared" si="151"/>
        <v>0.14470362516409169</v>
      </c>
      <c r="BG52" s="73">
        <f t="shared" si="18"/>
        <v>906</v>
      </c>
      <c r="BH52" s="71">
        <f t="shared" si="152"/>
        <v>9.1487428052105427E-2</v>
      </c>
      <c r="BJ52" s="263">
        <v>10</v>
      </c>
      <c r="BK52" s="272" t="s">
        <v>52</v>
      </c>
      <c r="BL52" s="208" t="s">
        <v>138</v>
      </c>
      <c r="BM52" s="38">
        <v>9527</v>
      </c>
      <c r="BN52" s="38">
        <v>421</v>
      </c>
      <c r="BO52" s="84">
        <v>4.4190196284244775E-2</v>
      </c>
      <c r="BP52" s="38">
        <v>1349</v>
      </c>
      <c r="BQ52" s="84">
        <v>0.14159756481578673</v>
      </c>
      <c r="BR52" s="38">
        <v>835</v>
      </c>
      <c r="BS52" s="84">
        <v>8.7645638711031801E-2</v>
      </c>
      <c r="BU52" s="183" t="s">
        <v>52</v>
      </c>
      <c r="BV52" s="5" t="s">
        <v>138</v>
      </c>
      <c r="BW52" s="36">
        <f t="shared" si="19"/>
        <v>0.71786327375542769</v>
      </c>
      <c r="BX52" s="36">
        <f t="shared" si="157"/>
        <v>0.72656660018893671</v>
      </c>
      <c r="BY52" s="137">
        <v>46</v>
      </c>
      <c r="BZ52" s="141" t="s">
        <v>21</v>
      </c>
      <c r="CA52" s="36">
        <f t="shared" si="153"/>
        <v>7.1224165341812404E-2</v>
      </c>
      <c r="CB52" s="36">
        <f t="shared" si="20"/>
        <v>6.7434025828186417E-2</v>
      </c>
      <c r="CC52" s="36">
        <f t="shared" si="21"/>
        <v>0.21452040275569687</v>
      </c>
      <c r="CD52" s="36">
        <f t="shared" si="22"/>
        <v>0.21965188096574959</v>
      </c>
      <c r="CE52" s="36">
        <f t="shared" si="23"/>
        <v>6.9369369369369369E-2</v>
      </c>
      <c r="CF52" s="36">
        <f t="shared" si="24"/>
        <v>6.7770915216170693E-2</v>
      </c>
      <c r="CG52" s="36">
        <f t="shared" si="154"/>
        <v>0.64488606253312131</v>
      </c>
      <c r="CH52" s="36">
        <f t="shared" si="25"/>
        <v>0.64514317798989329</v>
      </c>
      <c r="CI52" s="36">
        <f t="shared" si="155"/>
        <v>6.7522623559440012E-2</v>
      </c>
      <c r="CJ52" s="36">
        <f t="shared" si="26"/>
        <v>6.1107523409751376E-2</v>
      </c>
      <c r="CK52" s="36">
        <f t="shared" si="27"/>
        <v>0.21672209761002398</v>
      </c>
      <c r="CL52" s="36">
        <f t="shared" si="28"/>
        <v>0.21674200839522118</v>
      </c>
      <c r="CM52" s="36">
        <f t="shared" si="29"/>
        <v>6.8296078583030398E-2</v>
      </c>
      <c r="CN52" s="36">
        <f t="shared" si="30"/>
        <v>6.6273813367775269E-2</v>
      </c>
      <c r="CO52" s="36">
        <f t="shared" si="31"/>
        <v>0.64745920024750558</v>
      </c>
      <c r="CP52" s="36">
        <f t="shared" si="32"/>
        <v>0.65587665482725221</v>
      </c>
      <c r="CQ52" s="36">
        <f t="shared" si="33"/>
        <v>9.1759352881698689E-2</v>
      </c>
      <c r="CR52" s="36">
        <f t="shared" si="34"/>
        <v>8.9470954356846474E-2</v>
      </c>
      <c r="CS52" s="36">
        <f t="shared" si="35"/>
        <v>0.23736097067745196</v>
      </c>
      <c r="CT52" s="36">
        <f t="shared" si="36"/>
        <v>0.24948132780082988</v>
      </c>
      <c r="CU52" s="36">
        <f t="shared" si="37"/>
        <v>7.9878665318503544E-2</v>
      </c>
      <c r="CV52" s="36">
        <f t="shared" si="38"/>
        <v>7.5207468879668046E-2</v>
      </c>
      <c r="CW52" s="36">
        <f t="shared" si="39"/>
        <v>0.59100101112234582</v>
      </c>
      <c r="CX52" s="36">
        <f t="shared" si="40"/>
        <v>0.58584024896265563</v>
      </c>
      <c r="CY52" s="36">
        <f t="shared" si="41"/>
        <v>7.9083518107908354E-2</v>
      </c>
      <c r="CZ52" s="36">
        <f t="shared" si="42"/>
        <v>7.567567567567568E-2</v>
      </c>
      <c r="DA52" s="36">
        <f t="shared" si="43"/>
        <v>0.21877309682187732</v>
      </c>
      <c r="DB52" s="36">
        <f t="shared" si="44"/>
        <v>0.19691119691119691</v>
      </c>
      <c r="DC52" s="36">
        <f t="shared" si="45"/>
        <v>7.7605321507760533E-2</v>
      </c>
      <c r="DD52" s="36">
        <f t="shared" si="46"/>
        <v>7.0270270270270274E-2</v>
      </c>
      <c r="DE52" s="36">
        <f t="shared" si="47"/>
        <v>0.62453806356245378</v>
      </c>
      <c r="DF52" s="36">
        <f t="shared" si="48"/>
        <v>0.65714285714285714</v>
      </c>
      <c r="DH52" s="138"/>
      <c r="DI52" s="80"/>
      <c r="DJ52" s="80"/>
      <c r="DK52" s="80"/>
      <c r="DL52" s="80"/>
      <c r="DM52" s="80"/>
      <c r="DN52" s="80"/>
      <c r="DO52" s="80"/>
      <c r="DP52" s="80"/>
      <c r="DQ52" s="80"/>
      <c r="DR52" s="80"/>
      <c r="DS52" s="80"/>
      <c r="DT52" s="80"/>
      <c r="DU52" s="80"/>
      <c r="DV52" s="80"/>
      <c r="DW52" s="80"/>
      <c r="DX52" s="80"/>
      <c r="DY52" s="80"/>
      <c r="DZ52" s="80"/>
      <c r="EA52" s="80"/>
      <c r="EB52" s="80"/>
      <c r="EC52" s="80"/>
      <c r="ED52" s="80"/>
      <c r="EE52" s="80"/>
      <c r="EF52" s="80"/>
      <c r="EG52" s="80"/>
      <c r="EH52" s="80"/>
      <c r="EI52" s="80"/>
      <c r="EJ52" s="80"/>
      <c r="EK52" s="80"/>
      <c r="EL52" s="80"/>
      <c r="EM52" s="80"/>
      <c r="EN52" s="80"/>
      <c r="EO52" s="80"/>
      <c r="EP52" s="80"/>
      <c r="EQ52" s="80"/>
      <c r="ER52" s="80"/>
      <c r="ES52" s="80"/>
      <c r="ET52" s="80"/>
      <c r="EU52" s="80"/>
      <c r="EV52" s="80"/>
      <c r="EW52" s="80"/>
      <c r="EX52" s="80"/>
      <c r="EY52" s="80"/>
      <c r="EZ52" s="80"/>
      <c r="FA52" s="80"/>
      <c r="FB52" s="80"/>
      <c r="FC52" s="80"/>
      <c r="FD52" s="80"/>
      <c r="FE52" s="80"/>
      <c r="FF52" s="80"/>
      <c r="FG52" s="80"/>
      <c r="FH52" s="80"/>
      <c r="FI52" s="80"/>
      <c r="FJ52" s="80"/>
      <c r="FK52" s="80"/>
      <c r="FL52" s="80"/>
      <c r="FM52" s="80"/>
      <c r="FN52" s="80"/>
      <c r="FO52" s="80"/>
      <c r="FP52" s="80"/>
      <c r="FQ52" s="80"/>
      <c r="FR52" s="80"/>
      <c r="FS52" s="80"/>
      <c r="FT52" s="80"/>
      <c r="FU52" s="80"/>
      <c r="FV52" s="80"/>
      <c r="FW52" s="80"/>
      <c r="FX52" s="80"/>
      <c r="FY52" s="80"/>
      <c r="FZ52" s="80"/>
      <c r="GA52" s="80"/>
      <c r="GB52" s="80"/>
      <c r="GC52" s="80"/>
      <c r="GD52" s="80"/>
      <c r="GE52" s="80"/>
      <c r="GF52" s="80"/>
      <c r="GG52" s="80"/>
      <c r="GH52" s="80"/>
      <c r="GI52" s="80"/>
      <c r="GJ52" s="80"/>
      <c r="GK52" s="80"/>
      <c r="GL52" s="80"/>
      <c r="GM52" s="80"/>
      <c r="GN52" s="80"/>
      <c r="GO52" s="80"/>
      <c r="GP52" s="80"/>
      <c r="GQ52" s="80"/>
      <c r="GR52" s="80"/>
      <c r="GS52" s="80"/>
      <c r="GT52" s="80"/>
      <c r="GU52" s="80"/>
      <c r="GV52" s="80"/>
      <c r="GW52" s="80"/>
      <c r="GX52" s="80"/>
      <c r="GY52" s="80"/>
      <c r="GZ52" s="80"/>
      <c r="HA52" s="80"/>
      <c r="HB52" s="80"/>
      <c r="HC52" s="80"/>
      <c r="HD52" s="80"/>
      <c r="HJ52" s="80"/>
      <c r="HK52" s="80"/>
      <c r="HL52" s="80"/>
      <c r="HM52" s="80"/>
      <c r="HN52" s="80"/>
      <c r="HO52" s="80"/>
      <c r="HP52" s="80"/>
      <c r="HQ52" s="80"/>
      <c r="HR52" s="80"/>
      <c r="HS52" s="80"/>
      <c r="HT52" s="80"/>
      <c r="HU52" s="80"/>
      <c r="HV52" s="80"/>
      <c r="HW52" s="80"/>
      <c r="HX52" s="80"/>
      <c r="HY52" s="80"/>
      <c r="HZ52" s="80"/>
      <c r="IA52" s="80"/>
      <c r="IB52" s="80"/>
      <c r="IC52" s="80"/>
      <c r="ID52" s="80"/>
      <c r="IE52" s="80"/>
      <c r="IF52" s="80"/>
      <c r="IG52" s="80"/>
      <c r="IH52" s="80"/>
      <c r="II52" s="80"/>
      <c r="IJ52" s="80"/>
      <c r="IK52" s="80"/>
      <c r="IL52" s="80"/>
      <c r="IM52" s="80"/>
      <c r="IN52" s="80"/>
      <c r="IO52" s="80"/>
      <c r="IP52" s="80"/>
      <c r="IQ52" s="80"/>
      <c r="IR52" s="80"/>
      <c r="IS52" s="80"/>
      <c r="IT52" s="80"/>
    </row>
    <row r="53" spans="2:254" s="12" customFormat="1" ht="14.25" customHeight="1">
      <c r="B53" s="264"/>
      <c r="C53" s="273"/>
      <c r="D53" s="207" t="s">
        <v>277</v>
      </c>
      <c r="E53" s="166">
        <v>0</v>
      </c>
      <c r="F53" s="214">
        <v>0</v>
      </c>
      <c r="G53" s="83" t="str">
        <f t="shared" si="129"/>
        <v>-</v>
      </c>
      <c r="H53" s="230">
        <v>0</v>
      </c>
      <c r="I53" s="83" t="str">
        <f>IFERROR(H53/E53,"-")</f>
        <v>-</v>
      </c>
      <c r="J53" s="230">
        <v>0</v>
      </c>
      <c r="K53" s="83" t="str">
        <f>IFERROR(J53/E53,"-")</f>
        <v>-</v>
      </c>
      <c r="L53" s="166">
        <v>4</v>
      </c>
      <c r="M53" s="214">
        <v>0</v>
      </c>
      <c r="N53" s="83">
        <f>IFERROR(M53/L53,"-")</f>
        <v>0</v>
      </c>
      <c r="O53" s="230">
        <v>0</v>
      </c>
      <c r="P53" s="83">
        <f>IFERROR(O53/L53,"-")</f>
        <v>0</v>
      </c>
      <c r="Q53" s="230">
        <v>0</v>
      </c>
      <c r="R53" s="83">
        <f>IFERROR(Q53/L53,"-")</f>
        <v>0</v>
      </c>
      <c r="S53" s="166">
        <v>854</v>
      </c>
      <c r="T53" s="214">
        <v>51</v>
      </c>
      <c r="U53" s="83">
        <f>IFERROR(T53/S53,"-")</f>
        <v>5.9718969555035126E-2</v>
      </c>
      <c r="V53" s="230">
        <v>153</v>
      </c>
      <c r="W53" s="83">
        <f>IFERROR(V53/S53,"-")</f>
        <v>0.17915690866510539</v>
      </c>
      <c r="X53" s="230">
        <v>70</v>
      </c>
      <c r="Y53" s="83">
        <f>IFERROR(X53/S53,"-")</f>
        <v>8.1967213114754092E-2</v>
      </c>
      <c r="Z53" s="166">
        <v>517</v>
      </c>
      <c r="AA53" s="214">
        <v>34</v>
      </c>
      <c r="AB53" s="83">
        <f>IFERROR(AA53/Z53,"-")</f>
        <v>6.5764023210831718E-2</v>
      </c>
      <c r="AC53" s="230">
        <v>86</v>
      </c>
      <c r="AD53" s="83">
        <f>IFERROR(AC53/Z53,"-")</f>
        <v>0.16634429400386846</v>
      </c>
      <c r="AE53" s="230">
        <v>47</v>
      </c>
      <c r="AF53" s="83">
        <f>IFERROR(AE53/Z53,"-")</f>
        <v>9.0909090909090912E-2</v>
      </c>
      <c r="AG53" s="166">
        <v>334</v>
      </c>
      <c r="AH53" s="214">
        <v>13</v>
      </c>
      <c r="AI53" s="83">
        <f>IFERROR(AH53/AG53,"-")</f>
        <v>3.8922155688622756E-2</v>
      </c>
      <c r="AJ53" s="230">
        <v>47</v>
      </c>
      <c r="AK53" s="83">
        <f>IFERROR(AJ53/AG53,"-")</f>
        <v>0.1407185628742515</v>
      </c>
      <c r="AL53" s="230">
        <v>30</v>
      </c>
      <c r="AM53" s="83">
        <f>IFERROR(AL53/AG53,"-")</f>
        <v>8.9820359281437126E-2</v>
      </c>
      <c r="AN53" s="166">
        <v>136</v>
      </c>
      <c r="AO53" s="214">
        <v>2</v>
      </c>
      <c r="AP53" s="83">
        <f>IFERROR(AO53/AN53,"-")</f>
        <v>1.4705882352941176E-2</v>
      </c>
      <c r="AQ53" s="230">
        <v>15</v>
      </c>
      <c r="AR53" s="83">
        <f>IFERROR(AQ53/AN53,"-")</f>
        <v>0.11029411764705882</v>
      </c>
      <c r="AS53" s="230">
        <v>12</v>
      </c>
      <c r="AT53" s="83">
        <f>IFERROR(AS53/AN53,"-")</f>
        <v>8.8235294117647065E-2</v>
      </c>
      <c r="AU53" s="166">
        <v>35</v>
      </c>
      <c r="AV53" s="214">
        <v>1</v>
      </c>
      <c r="AW53" s="83">
        <f>IFERROR(AV53/AU53,"-")</f>
        <v>2.8571428571428571E-2</v>
      </c>
      <c r="AX53" s="230">
        <v>3</v>
      </c>
      <c r="AY53" s="83">
        <f>IFERROR(AX53/AU53,"-")</f>
        <v>8.5714285714285715E-2</v>
      </c>
      <c r="AZ53" s="230">
        <v>1</v>
      </c>
      <c r="BA53" s="83">
        <f>IFERROR(AZ53/AU53,"-")</f>
        <v>2.8571428571428571E-2</v>
      </c>
      <c r="BB53" s="166">
        <f t="shared" si="15"/>
        <v>1880</v>
      </c>
      <c r="BC53" s="167">
        <f t="shared" si="16"/>
        <v>101</v>
      </c>
      <c r="BD53" s="83">
        <f>IFERROR(BC53/BB53,"-")</f>
        <v>5.372340425531915E-2</v>
      </c>
      <c r="BE53" s="167">
        <f t="shared" si="17"/>
        <v>304</v>
      </c>
      <c r="BF53" s="83">
        <f>IFERROR(BE53/BB53,"-")</f>
        <v>0.16170212765957448</v>
      </c>
      <c r="BG53" s="167">
        <f t="shared" si="18"/>
        <v>160</v>
      </c>
      <c r="BH53" s="83">
        <f>IFERROR(BG53/BB53,"-")</f>
        <v>8.5106382978723402E-2</v>
      </c>
      <c r="BJ53" s="264"/>
      <c r="BK53" s="273"/>
      <c r="BL53" s="208" t="s">
        <v>276</v>
      </c>
      <c r="BM53" s="38">
        <v>1783</v>
      </c>
      <c r="BN53" s="38">
        <v>85</v>
      </c>
      <c r="BO53" s="84">
        <v>4.7672462142456531E-2</v>
      </c>
      <c r="BP53" s="38">
        <v>297</v>
      </c>
      <c r="BQ53" s="84">
        <v>0.16657319125070105</v>
      </c>
      <c r="BR53" s="38">
        <v>142</v>
      </c>
      <c r="BS53" s="84">
        <v>7.9641054402692091E-2</v>
      </c>
      <c r="BU53" s="218"/>
      <c r="BV53" s="208" t="s">
        <v>273</v>
      </c>
      <c r="BW53" s="36">
        <f t="shared" si="19"/>
        <v>0.69946808510638303</v>
      </c>
      <c r="BX53" s="36">
        <f t="shared" si="157"/>
        <v>0.70611329220415031</v>
      </c>
      <c r="BY53" s="137">
        <v>47</v>
      </c>
      <c r="BZ53" s="141" t="s">
        <v>13</v>
      </c>
      <c r="CA53" s="36">
        <f t="shared" si="153"/>
        <v>7.3482181855553552E-2</v>
      </c>
      <c r="CB53" s="36">
        <f t="shared" si="20"/>
        <v>6.9608350821727394E-2</v>
      </c>
      <c r="CC53" s="36">
        <f t="shared" si="21"/>
        <v>0.20500501014876288</v>
      </c>
      <c r="CD53" s="36">
        <f t="shared" si="22"/>
        <v>0.20323785124417432</v>
      </c>
      <c r="CE53" s="36">
        <f t="shared" si="23"/>
        <v>6.7598468692993505E-2</v>
      </c>
      <c r="CF53" s="36">
        <f t="shared" si="24"/>
        <v>6.7237197132811857E-2</v>
      </c>
      <c r="CG53" s="36">
        <f t="shared" si="154"/>
        <v>0.65391433930269005</v>
      </c>
      <c r="CH53" s="36">
        <f t="shared" si="25"/>
        <v>0.65991660080128645</v>
      </c>
      <c r="CI53" s="36">
        <f t="shared" si="155"/>
        <v>7.3046612715128814E-2</v>
      </c>
      <c r="CJ53" s="36">
        <f t="shared" si="26"/>
        <v>6.545617574534858E-2</v>
      </c>
      <c r="CK53" s="36">
        <f t="shared" si="27"/>
        <v>0.20535745838781497</v>
      </c>
      <c r="CL53" s="36">
        <f t="shared" si="28"/>
        <v>0.20286931181349474</v>
      </c>
      <c r="CM53" s="36">
        <f t="shared" si="29"/>
        <v>6.4989221472240871E-2</v>
      </c>
      <c r="CN53" s="36">
        <f t="shared" si="30"/>
        <v>6.5194649929014414E-2</v>
      </c>
      <c r="CO53" s="36">
        <f t="shared" si="31"/>
        <v>0.65660670742481531</v>
      </c>
      <c r="CP53" s="36">
        <f t="shared" si="32"/>
        <v>0.66647986251214231</v>
      </c>
      <c r="CQ53" s="36">
        <f t="shared" si="33"/>
        <v>8.7306145893164849E-2</v>
      </c>
      <c r="CR53" s="36">
        <f t="shared" si="34"/>
        <v>9.2774439396160049E-2</v>
      </c>
      <c r="CS53" s="36">
        <f t="shared" si="35"/>
        <v>0.23520964962665136</v>
      </c>
      <c r="CT53" s="36">
        <f t="shared" si="36"/>
        <v>0.22321559431335189</v>
      </c>
      <c r="CU53" s="36">
        <f t="shared" si="37"/>
        <v>8.3859850660539914E-2</v>
      </c>
      <c r="CV53" s="36">
        <f t="shared" si="38"/>
        <v>7.6505935805364203E-2</v>
      </c>
      <c r="CW53" s="36">
        <f t="shared" si="39"/>
        <v>0.59362435381964385</v>
      </c>
      <c r="CX53" s="36">
        <f t="shared" si="40"/>
        <v>0.6075040304851238</v>
      </c>
      <c r="CY53" s="36">
        <f t="shared" si="41"/>
        <v>6.9096431283219434E-2</v>
      </c>
      <c r="CZ53" s="36">
        <f t="shared" si="42"/>
        <v>6.3461538461538458E-2</v>
      </c>
      <c r="DA53" s="36">
        <f t="shared" si="43"/>
        <v>0.19438116932422173</v>
      </c>
      <c r="DB53" s="36">
        <f t="shared" si="44"/>
        <v>0.18692307692307691</v>
      </c>
      <c r="DC53" s="36">
        <f t="shared" si="45"/>
        <v>7.365223993925589E-2</v>
      </c>
      <c r="DD53" s="36">
        <f t="shared" si="46"/>
        <v>7.2307692307692309E-2</v>
      </c>
      <c r="DE53" s="36">
        <f t="shared" si="47"/>
        <v>0.66287015945330297</v>
      </c>
      <c r="DF53" s="36">
        <f t="shared" si="48"/>
        <v>0.67730769230769228</v>
      </c>
      <c r="DH53" s="138"/>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c r="FA53" s="80"/>
      <c r="FB53" s="80"/>
      <c r="FC53" s="80"/>
      <c r="FD53" s="80"/>
      <c r="FE53" s="80"/>
      <c r="FF53" s="80"/>
      <c r="FG53" s="80"/>
      <c r="FH53" s="80"/>
      <c r="FI53" s="80"/>
      <c r="FJ53" s="80"/>
      <c r="FK53" s="80"/>
      <c r="FL53" s="80"/>
      <c r="FM53" s="80"/>
      <c r="FN53" s="80"/>
      <c r="FO53" s="80"/>
      <c r="FP53" s="80"/>
      <c r="FQ53" s="80"/>
      <c r="FR53" s="80"/>
      <c r="FS53" s="80"/>
      <c r="FT53" s="80"/>
      <c r="FU53" s="80"/>
      <c r="FV53" s="80"/>
      <c r="FW53" s="80"/>
      <c r="FX53" s="80"/>
      <c r="FY53" s="80"/>
      <c r="FZ53" s="80"/>
      <c r="GA53" s="80"/>
      <c r="GB53" s="80"/>
      <c r="GC53" s="80"/>
      <c r="GD53" s="80"/>
      <c r="GE53" s="80"/>
      <c r="GF53" s="80"/>
      <c r="GG53" s="80"/>
      <c r="GH53" s="80"/>
      <c r="GI53" s="80"/>
      <c r="GJ53" s="80"/>
      <c r="GK53" s="80"/>
      <c r="GL53" s="80"/>
      <c r="GM53" s="80"/>
      <c r="GN53" s="80"/>
      <c r="GO53" s="80"/>
      <c r="GP53" s="80"/>
      <c r="GQ53" s="80"/>
      <c r="GR53" s="80"/>
      <c r="GS53" s="80"/>
      <c r="GT53" s="80"/>
      <c r="GU53" s="80"/>
      <c r="GV53" s="80"/>
      <c r="GW53" s="80"/>
      <c r="GX53" s="80"/>
      <c r="GY53" s="80"/>
      <c r="GZ53" s="80"/>
      <c r="HA53" s="80"/>
      <c r="HB53" s="80"/>
      <c r="HC53" s="80"/>
      <c r="HD53" s="80"/>
      <c r="HJ53" s="80"/>
      <c r="HK53" s="80"/>
      <c r="HL53" s="80"/>
      <c r="HM53" s="80"/>
      <c r="HN53" s="80"/>
      <c r="HO53" s="80"/>
      <c r="HP53" s="80"/>
      <c r="HQ53" s="80"/>
      <c r="HR53" s="80"/>
      <c r="HS53" s="80"/>
      <c r="HT53" s="80"/>
      <c r="HU53" s="80"/>
      <c r="HV53" s="80"/>
      <c r="HW53" s="80"/>
      <c r="HX53" s="80"/>
      <c r="HY53" s="80"/>
      <c r="HZ53" s="80"/>
      <c r="IA53" s="80"/>
      <c r="IB53" s="80"/>
      <c r="IC53" s="80"/>
      <c r="ID53" s="80"/>
      <c r="IE53" s="80"/>
      <c r="IF53" s="80"/>
      <c r="IG53" s="80"/>
      <c r="IH53" s="80"/>
      <c r="II53" s="80"/>
      <c r="IJ53" s="80"/>
      <c r="IK53" s="80"/>
      <c r="IL53" s="80"/>
      <c r="IM53" s="80"/>
      <c r="IN53" s="80"/>
      <c r="IO53" s="80"/>
      <c r="IP53" s="80"/>
      <c r="IQ53" s="80"/>
      <c r="IR53" s="80"/>
      <c r="IS53" s="80"/>
      <c r="IT53" s="80"/>
    </row>
    <row r="54" spans="2:254" s="12" customFormat="1" ht="14.25" customHeight="1">
      <c r="B54" s="264"/>
      <c r="C54" s="273"/>
      <c r="D54" s="165" t="s">
        <v>156</v>
      </c>
      <c r="E54" s="160">
        <v>1</v>
      </c>
      <c r="F54" s="161">
        <v>0</v>
      </c>
      <c r="G54" s="61">
        <f t="shared" si="129"/>
        <v>0</v>
      </c>
      <c r="H54" s="62">
        <v>0</v>
      </c>
      <c r="I54" s="61">
        <f t="shared" si="130"/>
        <v>0</v>
      </c>
      <c r="J54" s="62">
        <v>0</v>
      </c>
      <c r="K54" s="61">
        <f t="shared" si="131"/>
        <v>0</v>
      </c>
      <c r="L54" s="160">
        <v>2</v>
      </c>
      <c r="M54" s="161">
        <v>0</v>
      </c>
      <c r="N54" s="61">
        <f t="shared" si="132"/>
        <v>0</v>
      </c>
      <c r="O54" s="62">
        <v>0</v>
      </c>
      <c r="P54" s="61">
        <f t="shared" si="133"/>
        <v>0</v>
      </c>
      <c r="Q54" s="62">
        <v>0</v>
      </c>
      <c r="R54" s="61">
        <f t="shared" si="134"/>
        <v>0</v>
      </c>
      <c r="S54" s="160">
        <v>375</v>
      </c>
      <c r="T54" s="161">
        <v>15</v>
      </c>
      <c r="U54" s="61">
        <f t="shared" si="135"/>
        <v>0.04</v>
      </c>
      <c r="V54" s="62">
        <v>77</v>
      </c>
      <c r="W54" s="61">
        <f t="shared" si="136"/>
        <v>0.20533333333333334</v>
      </c>
      <c r="X54" s="62">
        <v>50</v>
      </c>
      <c r="Y54" s="61">
        <f t="shared" si="137"/>
        <v>0.13333333333333333</v>
      </c>
      <c r="Z54" s="160">
        <v>176</v>
      </c>
      <c r="AA54" s="161">
        <v>6</v>
      </c>
      <c r="AB54" s="61">
        <f t="shared" si="138"/>
        <v>3.4090909090909088E-2</v>
      </c>
      <c r="AC54" s="62">
        <v>31</v>
      </c>
      <c r="AD54" s="61">
        <f t="shared" si="139"/>
        <v>0.17613636363636365</v>
      </c>
      <c r="AE54" s="62">
        <v>15</v>
      </c>
      <c r="AF54" s="61">
        <f t="shared" si="140"/>
        <v>8.5227272727272721E-2</v>
      </c>
      <c r="AG54" s="160">
        <v>80</v>
      </c>
      <c r="AH54" s="161">
        <v>5</v>
      </c>
      <c r="AI54" s="61">
        <f t="shared" si="141"/>
        <v>6.25E-2</v>
      </c>
      <c r="AJ54" s="62">
        <v>8</v>
      </c>
      <c r="AK54" s="61">
        <f t="shared" si="142"/>
        <v>0.1</v>
      </c>
      <c r="AL54" s="62">
        <v>11</v>
      </c>
      <c r="AM54" s="61">
        <f t="shared" si="143"/>
        <v>0.13750000000000001</v>
      </c>
      <c r="AN54" s="160">
        <v>29</v>
      </c>
      <c r="AO54" s="161">
        <v>1</v>
      </c>
      <c r="AP54" s="61">
        <f t="shared" si="144"/>
        <v>3.4482758620689655E-2</v>
      </c>
      <c r="AQ54" s="62">
        <v>3</v>
      </c>
      <c r="AR54" s="61">
        <f t="shared" si="145"/>
        <v>0.10344827586206896</v>
      </c>
      <c r="AS54" s="62">
        <v>2</v>
      </c>
      <c r="AT54" s="61">
        <f t="shared" si="146"/>
        <v>6.8965517241379309E-2</v>
      </c>
      <c r="AU54" s="160">
        <v>7</v>
      </c>
      <c r="AV54" s="161">
        <v>0</v>
      </c>
      <c r="AW54" s="61">
        <f t="shared" si="147"/>
        <v>0</v>
      </c>
      <c r="AX54" s="62">
        <v>0</v>
      </c>
      <c r="AY54" s="61">
        <f t="shared" si="148"/>
        <v>0</v>
      </c>
      <c r="AZ54" s="62">
        <v>1</v>
      </c>
      <c r="BA54" s="61">
        <f t="shared" si="149"/>
        <v>0.14285714285714285</v>
      </c>
      <c r="BB54" s="160">
        <f t="shared" si="15"/>
        <v>670</v>
      </c>
      <c r="BC54" s="63">
        <f t="shared" si="16"/>
        <v>27</v>
      </c>
      <c r="BD54" s="61">
        <f t="shared" si="150"/>
        <v>4.0298507462686567E-2</v>
      </c>
      <c r="BE54" s="63">
        <f t="shared" si="17"/>
        <v>119</v>
      </c>
      <c r="BF54" s="61">
        <f t="shared" si="151"/>
        <v>0.17761194029850746</v>
      </c>
      <c r="BG54" s="63">
        <f t="shared" si="18"/>
        <v>79</v>
      </c>
      <c r="BH54" s="61">
        <f t="shared" si="152"/>
        <v>0.11791044776119403</v>
      </c>
      <c r="BJ54" s="264"/>
      <c r="BK54" s="273"/>
      <c r="BL54" s="208" t="s">
        <v>156</v>
      </c>
      <c r="BM54" s="38">
        <v>670</v>
      </c>
      <c r="BN54" s="38">
        <v>23</v>
      </c>
      <c r="BO54" s="84">
        <v>3.4328358208955224E-2</v>
      </c>
      <c r="BP54" s="38">
        <v>100</v>
      </c>
      <c r="BQ54" s="84">
        <v>0.14925373134328357</v>
      </c>
      <c r="BR54" s="38">
        <v>67</v>
      </c>
      <c r="BS54" s="84">
        <v>0.1</v>
      </c>
      <c r="BU54" s="184"/>
      <c r="BV54" s="5" t="s">
        <v>156</v>
      </c>
      <c r="BW54" s="36">
        <f t="shared" si="19"/>
        <v>0.66417910447761197</v>
      </c>
      <c r="BX54" s="36">
        <f t="shared" si="157"/>
        <v>0.71641791044776115</v>
      </c>
      <c r="BY54" s="137">
        <v>48</v>
      </c>
      <c r="BZ54" s="141" t="s">
        <v>22</v>
      </c>
      <c r="CA54" s="36">
        <f t="shared" si="153"/>
        <v>9.2555618938961776E-2</v>
      </c>
      <c r="CB54" s="36">
        <f t="shared" si="20"/>
        <v>8.4805653710247356E-2</v>
      </c>
      <c r="CC54" s="36">
        <f t="shared" si="21"/>
        <v>0.21905305191100971</v>
      </c>
      <c r="CD54" s="36">
        <f t="shared" si="22"/>
        <v>0.21221605249873801</v>
      </c>
      <c r="CE54" s="36">
        <f t="shared" si="23"/>
        <v>8.442669709070165E-2</v>
      </c>
      <c r="CF54" s="36">
        <f t="shared" si="24"/>
        <v>8.7077233720343261E-2</v>
      </c>
      <c r="CG54" s="36">
        <f t="shared" si="154"/>
        <v>0.60396463205932682</v>
      </c>
      <c r="CH54" s="36">
        <f t="shared" si="25"/>
        <v>0.61590106007067136</v>
      </c>
      <c r="CI54" s="36">
        <f t="shared" si="155"/>
        <v>8.5295457997873317E-2</v>
      </c>
      <c r="CJ54" s="36">
        <f t="shared" si="26"/>
        <v>7.4822236586942467E-2</v>
      </c>
      <c r="CK54" s="36">
        <f t="shared" si="27"/>
        <v>0.20826370955491416</v>
      </c>
      <c r="CL54" s="36">
        <f t="shared" si="28"/>
        <v>0.19885261797026502</v>
      </c>
      <c r="CM54" s="36">
        <f t="shared" si="29"/>
        <v>8.1269937718365493E-2</v>
      </c>
      <c r="CN54" s="36">
        <f t="shared" si="30"/>
        <v>7.9427925016160306E-2</v>
      </c>
      <c r="CO54" s="36">
        <f t="shared" si="31"/>
        <v>0.62517089472884702</v>
      </c>
      <c r="CP54" s="36">
        <f t="shared" si="32"/>
        <v>0.64689722042663222</v>
      </c>
      <c r="CQ54" s="36">
        <f t="shared" si="33"/>
        <v>0.1155848663658452</v>
      </c>
      <c r="CR54" s="36">
        <f t="shared" si="34"/>
        <v>0.10666194188518781</v>
      </c>
      <c r="CS54" s="36">
        <f t="shared" si="35"/>
        <v>0.2530371398819854</v>
      </c>
      <c r="CT54" s="36">
        <f t="shared" si="36"/>
        <v>0.24946846208362863</v>
      </c>
      <c r="CU54" s="36">
        <f t="shared" si="37"/>
        <v>9.510586601874349E-2</v>
      </c>
      <c r="CV54" s="36">
        <f t="shared" si="38"/>
        <v>9.9751948972360033E-2</v>
      </c>
      <c r="CW54" s="36">
        <f t="shared" si="39"/>
        <v>0.53627212773342592</v>
      </c>
      <c r="CX54" s="36">
        <f t="shared" si="40"/>
        <v>0.54411764705882348</v>
      </c>
      <c r="CY54" s="36">
        <f t="shared" si="41"/>
        <v>9.6774193548387094E-2</v>
      </c>
      <c r="CZ54" s="36">
        <f t="shared" si="42"/>
        <v>9.7783572359843543E-2</v>
      </c>
      <c r="DA54" s="36">
        <f t="shared" si="43"/>
        <v>0.24937965260545905</v>
      </c>
      <c r="DB54" s="36">
        <f t="shared" si="44"/>
        <v>0.21447196870925683</v>
      </c>
      <c r="DC54" s="36">
        <f t="shared" si="45"/>
        <v>9.553349875930521E-2</v>
      </c>
      <c r="DD54" s="36">
        <f t="shared" si="46"/>
        <v>0.11016949152542373</v>
      </c>
      <c r="DE54" s="36">
        <f t="shared" si="47"/>
        <v>0.55831265508684869</v>
      </c>
      <c r="DF54" s="36">
        <f t="shared" si="48"/>
        <v>0.57757496740547587</v>
      </c>
      <c r="DH54" s="138"/>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row>
    <row r="55" spans="2:254" s="12" customFormat="1" ht="14.25" customHeight="1">
      <c r="B55" s="264"/>
      <c r="C55" s="273"/>
      <c r="D55" s="135" t="s">
        <v>200</v>
      </c>
      <c r="E55" s="152">
        <v>0</v>
      </c>
      <c r="F55" s="231">
        <v>0</v>
      </c>
      <c r="G55" s="154" t="str">
        <f>IFERROR(F55/E55,"-")</f>
        <v>-</v>
      </c>
      <c r="H55" s="232">
        <v>0</v>
      </c>
      <c r="I55" s="154" t="str">
        <f>IFERROR(H55/E55,"-")</f>
        <v>-</v>
      </c>
      <c r="J55" s="232">
        <v>0</v>
      </c>
      <c r="K55" s="154" t="str">
        <f>IFERROR(J55/E55,"-")</f>
        <v>-</v>
      </c>
      <c r="L55" s="152">
        <v>0</v>
      </c>
      <c r="M55" s="231">
        <v>0</v>
      </c>
      <c r="N55" s="154" t="str">
        <f>IFERROR(M55/L55,"-")</f>
        <v>-</v>
      </c>
      <c r="O55" s="232">
        <v>0</v>
      </c>
      <c r="P55" s="154" t="str">
        <f>IFERROR(O55/L55,"-")</f>
        <v>-</v>
      </c>
      <c r="Q55" s="232">
        <v>0</v>
      </c>
      <c r="R55" s="154" t="str">
        <f>IFERROR(Q55/L55,"-")</f>
        <v>-</v>
      </c>
      <c r="S55" s="152">
        <v>36</v>
      </c>
      <c r="T55" s="231">
        <v>0</v>
      </c>
      <c r="U55" s="154">
        <f>IFERROR(T55/S55,"-")</f>
        <v>0</v>
      </c>
      <c r="V55" s="232">
        <v>1</v>
      </c>
      <c r="W55" s="154">
        <f>IFERROR(V55/S55,"-")</f>
        <v>2.7777777777777776E-2</v>
      </c>
      <c r="X55" s="232">
        <v>1</v>
      </c>
      <c r="Y55" s="154">
        <f>IFERROR(X55/S55,"-")</f>
        <v>2.7777777777777776E-2</v>
      </c>
      <c r="Z55" s="152">
        <v>69</v>
      </c>
      <c r="AA55" s="231">
        <v>1</v>
      </c>
      <c r="AB55" s="154">
        <f>IFERROR(AA55/Z55,"-")</f>
        <v>1.4492753623188406E-2</v>
      </c>
      <c r="AC55" s="232">
        <v>1</v>
      </c>
      <c r="AD55" s="154">
        <f>IFERROR(AC55/Z55,"-")</f>
        <v>1.4492753623188406E-2</v>
      </c>
      <c r="AE55" s="232">
        <v>0</v>
      </c>
      <c r="AF55" s="154">
        <f>IFERROR(AE55/Z55,"-")</f>
        <v>0</v>
      </c>
      <c r="AG55" s="152">
        <v>121</v>
      </c>
      <c r="AH55" s="231">
        <v>0</v>
      </c>
      <c r="AI55" s="154">
        <f>IFERROR(AH55/AG55,"-")</f>
        <v>0</v>
      </c>
      <c r="AJ55" s="232">
        <v>2</v>
      </c>
      <c r="AK55" s="154">
        <f>IFERROR(AJ55/AG55,"-")</f>
        <v>1.6528925619834711E-2</v>
      </c>
      <c r="AL55" s="232">
        <v>0</v>
      </c>
      <c r="AM55" s="154">
        <f>IFERROR(AL55/AG55,"-")</f>
        <v>0</v>
      </c>
      <c r="AN55" s="152">
        <v>133</v>
      </c>
      <c r="AO55" s="231">
        <v>0</v>
      </c>
      <c r="AP55" s="154">
        <f>IFERROR(AO55/AN55,"-")</f>
        <v>0</v>
      </c>
      <c r="AQ55" s="232">
        <v>2</v>
      </c>
      <c r="AR55" s="154">
        <f>IFERROR(AQ55/AN55,"-")</f>
        <v>1.5037593984962405E-2</v>
      </c>
      <c r="AS55" s="232">
        <v>1</v>
      </c>
      <c r="AT55" s="154">
        <f>IFERROR(AS55/AN55,"-")</f>
        <v>7.5187969924812026E-3</v>
      </c>
      <c r="AU55" s="152">
        <v>143</v>
      </c>
      <c r="AV55" s="231">
        <v>0</v>
      </c>
      <c r="AW55" s="154">
        <f>IFERROR(AV55/AU55,"-")</f>
        <v>0</v>
      </c>
      <c r="AX55" s="232">
        <v>0</v>
      </c>
      <c r="AY55" s="154">
        <f>IFERROR(AX55/AU55,"-")</f>
        <v>0</v>
      </c>
      <c r="AZ55" s="232">
        <v>0</v>
      </c>
      <c r="BA55" s="154">
        <f>IFERROR(AZ55/AU55,"-")</f>
        <v>0</v>
      </c>
      <c r="BB55" s="152">
        <f t="shared" si="15"/>
        <v>502</v>
      </c>
      <c r="BC55" s="153">
        <f t="shared" si="16"/>
        <v>1</v>
      </c>
      <c r="BD55" s="154">
        <f>IFERROR(BC55/BB55,"-")</f>
        <v>1.9920318725099601E-3</v>
      </c>
      <c r="BE55" s="153">
        <f t="shared" si="17"/>
        <v>6</v>
      </c>
      <c r="BF55" s="154">
        <f>IFERROR(BE55/BB55,"-")</f>
        <v>1.1952191235059761E-2</v>
      </c>
      <c r="BG55" s="153">
        <f t="shared" si="18"/>
        <v>2</v>
      </c>
      <c r="BH55" s="154">
        <f>IFERROR(BG55/BB55,"-")</f>
        <v>3.9840637450199202E-3</v>
      </c>
      <c r="BJ55" s="264"/>
      <c r="BK55" s="273"/>
      <c r="BL55" s="208" t="s">
        <v>199</v>
      </c>
      <c r="BM55" s="38">
        <v>225</v>
      </c>
      <c r="BN55" s="38">
        <v>1</v>
      </c>
      <c r="BO55" s="84">
        <v>4.4444444444444444E-3</v>
      </c>
      <c r="BP55" s="38">
        <v>5</v>
      </c>
      <c r="BQ55" s="84">
        <v>2.2222222222222223E-2</v>
      </c>
      <c r="BR55" s="38">
        <v>9</v>
      </c>
      <c r="BS55" s="84">
        <v>0.04</v>
      </c>
      <c r="BU55" s="184"/>
      <c r="BV55" s="188" t="s">
        <v>199</v>
      </c>
      <c r="BW55" s="36">
        <f t="shared" si="19"/>
        <v>0.98207171314741037</v>
      </c>
      <c r="BX55" s="36">
        <f t="shared" si="157"/>
        <v>0.93333333333333335</v>
      </c>
      <c r="BY55" s="137">
        <v>49</v>
      </c>
      <c r="BZ55" s="141" t="s">
        <v>23</v>
      </c>
      <c r="CA55" s="36">
        <f t="shared" si="153"/>
        <v>3.6094334196146105E-2</v>
      </c>
      <c r="CB55" s="36">
        <f t="shared" si="20"/>
        <v>3.0846122778675284E-2</v>
      </c>
      <c r="CC55" s="36">
        <f t="shared" si="21"/>
        <v>0.15266992618157416</v>
      </c>
      <c r="CD55" s="36">
        <f t="shared" si="22"/>
        <v>0.14640549273021003</v>
      </c>
      <c r="CE55" s="36">
        <f t="shared" si="23"/>
        <v>5.4740676828683728E-2</v>
      </c>
      <c r="CF55" s="36">
        <f t="shared" si="24"/>
        <v>5.3867124394184167E-2</v>
      </c>
      <c r="CG55" s="36">
        <f t="shared" si="154"/>
        <v>0.75649506279359602</v>
      </c>
      <c r="CH55" s="36">
        <f t="shared" si="25"/>
        <v>0.76888126009693059</v>
      </c>
      <c r="CI55" s="36">
        <f t="shared" si="155"/>
        <v>3.5041974052403967E-2</v>
      </c>
      <c r="CJ55" s="36">
        <f t="shared" si="26"/>
        <v>2.8455284552845527E-2</v>
      </c>
      <c r="CK55" s="36">
        <f t="shared" si="27"/>
        <v>0.15059781226151106</v>
      </c>
      <c r="CL55" s="36">
        <f t="shared" si="28"/>
        <v>0.14207650273224043</v>
      </c>
      <c r="CM55" s="36">
        <f t="shared" si="29"/>
        <v>5.3548715339608241E-2</v>
      </c>
      <c r="CN55" s="36">
        <f t="shared" si="30"/>
        <v>5.237904838064774E-2</v>
      </c>
      <c r="CO55" s="36">
        <f t="shared" si="31"/>
        <v>0.76081149834647677</v>
      </c>
      <c r="CP55" s="36">
        <f t="shared" si="32"/>
        <v>0.77708916433426634</v>
      </c>
      <c r="CQ55" s="36">
        <f t="shared" si="33"/>
        <v>4.6062869592281355E-2</v>
      </c>
      <c r="CR55" s="36">
        <f t="shared" si="34"/>
        <v>4.3156596794081382E-2</v>
      </c>
      <c r="CS55" s="36">
        <f t="shared" si="35"/>
        <v>0.18082788671023964</v>
      </c>
      <c r="CT55" s="36">
        <f t="shared" si="36"/>
        <v>0.16646115906288533</v>
      </c>
      <c r="CU55" s="36">
        <f t="shared" si="37"/>
        <v>6.8783068783068779E-2</v>
      </c>
      <c r="CV55" s="36">
        <f t="shared" si="38"/>
        <v>6.2885326757090007E-2</v>
      </c>
      <c r="CW55" s="36">
        <f t="shared" si="39"/>
        <v>0.70432617491441019</v>
      </c>
      <c r="CX55" s="36">
        <f t="shared" si="40"/>
        <v>0.72749691738594324</v>
      </c>
      <c r="CY55" s="36">
        <f t="shared" si="41"/>
        <v>4.0435458786936239E-2</v>
      </c>
      <c r="CZ55" s="36">
        <f t="shared" si="42"/>
        <v>3.4591194968553458E-2</v>
      </c>
      <c r="DA55" s="36">
        <f t="shared" si="43"/>
        <v>0.17962674961119751</v>
      </c>
      <c r="DB55" s="36">
        <f t="shared" si="44"/>
        <v>0.1761006289308176</v>
      </c>
      <c r="DC55" s="36">
        <f t="shared" si="45"/>
        <v>5.8320373250388802E-2</v>
      </c>
      <c r="DD55" s="36">
        <f t="shared" si="46"/>
        <v>5.8962264150943397E-2</v>
      </c>
      <c r="DE55" s="36">
        <f t="shared" si="47"/>
        <v>0.72161741835147741</v>
      </c>
      <c r="DF55" s="36">
        <f t="shared" si="48"/>
        <v>0.73034591194968557</v>
      </c>
      <c r="DH55" s="138"/>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row>
    <row r="56" spans="2:254" s="12" customFormat="1" ht="14.25" customHeight="1">
      <c r="B56" s="265"/>
      <c r="C56" s="274"/>
      <c r="D56" s="150" t="s">
        <v>67</v>
      </c>
      <c r="E56" s="37">
        <v>22</v>
      </c>
      <c r="F56" s="233">
        <v>0</v>
      </c>
      <c r="G56" s="13">
        <f t="shared" si="129"/>
        <v>0</v>
      </c>
      <c r="H56" s="33">
        <v>2</v>
      </c>
      <c r="I56" s="13">
        <f t="shared" si="130"/>
        <v>9.0909090909090912E-2</v>
      </c>
      <c r="J56" s="33">
        <v>1</v>
      </c>
      <c r="K56" s="13">
        <f t="shared" si="131"/>
        <v>4.5454545454545456E-2</v>
      </c>
      <c r="L56" s="37">
        <v>70</v>
      </c>
      <c r="M56" s="233">
        <v>1</v>
      </c>
      <c r="N56" s="13">
        <f t="shared" si="132"/>
        <v>1.4285714285714285E-2</v>
      </c>
      <c r="O56" s="33">
        <v>9</v>
      </c>
      <c r="P56" s="13">
        <f t="shared" si="133"/>
        <v>0.12857142857142856</v>
      </c>
      <c r="Q56" s="33">
        <v>2</v>
      </c>
      <c r="R56" s="13">
        <f t="shared" si="134"/>
        <v>2.8571428571428571E-2</v>
      </c>
      <c r="S56" s="37">
        <v>4873</v>
      </c>
      <c r="T56" s="233">
        <v>270</v>
      </c>
      <c r="U56" s="13">
        <f t="shared" si="135"/>
        <v>5.5407346603734864E-2</v>
      </c>
      <c r="V56" s="33">
        <v>883</v>
      </c>
      <c r="W56" s="13">
        <f t="shared" si="136"/>
        <v>0.18120254463369587</v>
      </c>
      <c r="X56" s="33">
        <v>449</v>
      </c>
      <c r="Y56" s="13">
        <f t="shared" si="137"/>
        <v>9.2140365278062797E-2</v>
      </c>
      <c r="Z56" s="37">
        <v>3916</v>
      </c>
      <c r="AA56" s="233">
        <v>208</v>
      </c>
      <c r="AB56" s="13">
        <f t="shared" si="138"/>
        <v>5.3115423901940753E-2</v>
      </c>
      <c r="AC56" s="33">
        <v>591</v>
      </c>
      <c r="AD56" s="13">
        <f t="shared" si="139"/>
        <v>0.15091930541368745</v>
      </c>
      <c r="AE56" s="33">
        <v>398</v>
      </c>
      <c r="AF56" s="13">
        <f t="shared" si="140"/>
        <v>0.10163432073544433</v>
      </c>
      <c r="AG56" s="37">
        <v>2517</v>
      </c>
      <c r="AH56" s="233">
        <v>87</v>
      </c>
      <c r="AI56" s="13">
        <f t="shared" si="141"/>
        <v>3.4564958283671038E-2</v>
      </c>
      <c r="AJ56" s="33">
        <v>291</v>
      </c>
      <c r="AK56" s="13">
        <f t="shared" si="142"/>
        <v>0.11561382598331346</v>
      </c>
      <c r="AL56" s="33">
        <v>211</v>
      </c>
      <c r="AM56" s="13">
        <f t="shared" si="143"/>
        <v>8.3829956297179181E-2</v>
      </c>
      <c r="AN56" s="37">
        <v>1134</v>
      </c>
      <c r="AO56" s="233">
        <v>15</v>
      </c>
      <c r="AP56" s="13">
        <f t="shared" si="144"/>
        <v>1.3227513227513227E-2</v>
      </c>
      <c r="AQ56" s="33">
        <v>74</v>
      </c>
      <c r="AR56" s="13">
        <f t="shared" si="145"/>
        <v>6.5255731922398585E-2</v>
      </c>
      <c r="AS56" s="33">
        <v>73</v>
      </c>
      <c r="AT56" s="13">
        <f t="shared" si="146"/>
        <v>6.4373897707231037E-2</v>
      </c>
      <c r="AU56" s="37">
        <v>423</v>
      </c>
      <c r="AV56" s="233">
        <v>3</v>
      </c>
      <c r="AW56" s="13">
        <f t="shared" si="147"/>
        <v>7.0921985815602835E-3</v>
      </c>
      <c r="AX56" s="33">
        <v>12</v>
      </c>
      <c r="AY56" s="13">
        <f t="shared" si="148"/>
        <v>2.8368794326241134E-2</v>
      </c>
      <c r="AZ56" s="33">
        <v>13</v>
      </c>
      <c r="BA56" s="13">
        <f t="shared" si="149"/>
        <v>3.0732860520094562E-2</v>
      </c>
      <c r="BB56" s="37">
        <f t="shared" si="15"/>
        <v>12955</v>
      </c>
      <c r="BC56" s="69">
        <f t="shared" si="16"/>
        <v>584</v>
      </c>
      <c r="BD56" s="13">
        <f t="shared" si="150"/>
        <v>4.5079120030876108E-2</v>
      </c>
      <c r="BE56" s="69">
        <f t="shared" si="17"/>
        <v>1862</v>
      </c>
      <c r="BF56" s="13">
        <f t="shared" si="151"/>
        <v>0.14372829023543032</v>
      </c>
      <c r="BG56" s="69">
        <f t="shared" si="18"/>
        <v>1147</v>
      </c>
      <c r="BH56" s="13">
        <f t="shared" si="152"/>
        <v>8.8537244307217294E-2</v>
      </c>
      <c r="BJ56" s="265"/>
      <c r="BK56" s="274"/>
      <c r="BL56" s="203" t="s">
        <v>67</v>
      </c>
      <c r="BM56" s="38">
        <v>12205</v>
      </c>
      <c r="BN56" s="38">
        <v>530</v>
      </c>
      <c r="BO56" s="84">
        <v>4.3424825891028265E-2</v>
      </c>
      <c r="BP56" s="38">
        <v>1751</v>
      </c>
      <c r="BQ56" s="84">
        <v>0.1434657927079066</v>
      </c>
      <c r="BR56" s="38">
        <v>1053</v>
      </c>
      <c r="BS56" s="84">
        <v>8.6276116345759934E-2</v>
      </c>
      <c r="BU56" s="185"/>
      <c r="BV56" s="116" t="s">
        <v>67</v>
      </c>
      <c r="BW56" s="36">
        <f t="shared" si="19"/>
        <v>0.72265534542647625</v>
      </c>
      <c r="BX56" s="36">
        <f t="shared" si="157"/>
        <v>0.72683326505530521</v>
      </c>
      <c r="BY56" s="137">
        <v>50</v>
      </c>
      <c r="BZ56" s="141" t="s">
        <v>14</v>
      </c>
      <c r="CA56" s="36">
        <f t="shared" si="153"/>
        <v>5.7236563690224292E-2</v>
      </c>
      <c r="CB56" s="36">
        <f t="shared" si="20"/>
        <v>5.3181333183579489E-2</v>
      </c>
      <c r="CC56" s="36">
        <f t="shared" si="21"/>
        <v>0.17832204824375794</v>
      </c>
      <c r="CD56" s="36">
        <f t="shared" si="22"/>
        <v>0.17251642612455775</v>
      </c>
      <c r="CE56" s="36">
        <f t="shared" si="23"/>
        <v>6.749894202285231E-2</v>
      </c>
      <c r="CF56" s="36">
        <f t="shared" si="24"/>
        <v>7.40158364688044E-2</v>
      </c>
      <c r="CG56" s="36">
        <f t="shared" si="154"/>
        <v>0.69694244604316546</v>
      </c>
      <c r="CH56" s="36">
        <f t="shared" si="25"/>
        <v>0.70028640422305832</v>
      </c>
      <c r="CI56" s="36">
        <f t="shared" si="155"/>
        <v>5.7938996579247434E-2</v>
      </c>
      <c r="CJ56" s="36">
        <f t="shared" si="26"/>
        <v>5.1401869158878503E-2</v>
      </c>
      <c r="CK56" s="36">
        <f t="shared" si="27"/>
        <v>0.17716647662485746</v>
      </c>
      <c r="CL56" s="36">
        <f t="shared" si="28"/>
        <v>0.1694110666073283</v>
      </c>
      <c r="CM56" s="36">
        <f t="shared" si="29"/>
        <v>6.8985176738882548E-2</v>
      </c>
      <c r="CN56" s="36">
        <f t="shared" si="30"/>
        <v>7.3208722741433016E-2</v>
      </c>
      <c r="CO56" s="36">
        <f t="shared" si="31"/>
        <v>0.69590935005701249</v>
      </c>
      <c r="CP56" s="36">
        <f t="shared" si="32"/>
        <v>0.70597834149236016</v>
      </c>
      <c r="CQ56" s="36">
        <f t="shared" si="33"/>
        <v>6.5984823490597158E-2</v>
      </c>
      <c r="CR56" s="36">
        <f t="shared" si="34"/>
        <v>6.7980965329707682E-2</v>
      </c>
      <c r="CS56" s="36">
        <f t="shared" si="35"/>
        <v>0.21544044869679974</v>
      </c>
      <c r="CT56" s="36">
        <f t="shared" si="36"/>
        <v>0.20394289598912305</v>
      </c>
      <c r="CU56" s="36">
        <f t="shared" si="37"/>
        <v>7.5222698779280769E-2</v>
      </c>
      <c r="CV56" s="36">
        <f t="shared" si="38"/>
        <v>8.1237253569000675E-2</v>
      </c>
      <c r="CW56" s="36">
        <f t="shared" si="39"/>
        <v>0.64335202903332234</v>
      </c>
      <c r="CX56" s="36">
        <f t="shared" si="40"/>
        <v>0.64683888511216858</v>
      </c>
      <c r="CY56" s="36">
        <f t="shared" si="41"/>
        <v>5.6228373702422146E-2</v>
      </c>
      <c r="CZ56" s="36">
        <f t="shared" si="42"/>
        <v>5.0047214353163359E-2</v>
      </c>
      <c r="DA56" s="36">
        <f t="shared" si="43"/>
        <v>0.18944636678200691</v>
      </c>
      <c r="DB56" s="36">
        <f t="shared" si="44"/>
        <v>0.17091595845136923</v>
      </c>
      <c r="DC56" s="36">
        <f t="shared" si="45"/>
        <v>6.6608996539792381E-2</v>
      </c>
      <c r="DD56" s="36">
        <f t="shared" si="46"/>
        <v>8.2152974504249299E-2</v>
      </c>
      <c r="DE56" s="36">
        <f t="shared" si="47"/>
        <v>0.68771626297577859</v>
      </c>
      <c r="DF56" s="36">
        <f t="shared" si="48"/>
        <v>0.69688385269121811</v>
      </c>
      <c r="DH56" s="138"/>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row>
    <row r="57" spans="2:254" s="12" customFormat="1" ht="14.25" customHeight="1">
      <c r="B57" s="263">
        <v>11</v>
      </c>
      <c r="C57" s="272" t="s">
        <v>53</v>
      </c>
      <c r="D57" s="134" t="s">
        <v>138</v>
      </c>
      <c r="E57" s="119">
        <v>35</v>
      </c>
      <c r="F57" s="82">
        <v>3</v>
      </c>
      <c r="G57" s="71">
        <f t="shared" si="129"/>
        <v>8.5714285714285715E-2</v>
      </c>
      <c r="H57" s="72">
        <v>5</v>
      </c>
      <c r="I57" s="71">
        <f t="shared" si="130"/>
        <v>0.14285714285714285</v>
      </c>
      <c r="J57" s="72">
        <v>0</v>
      </c>
      <c r="K57" s="71">
        <f t="shared" si="131"/>
        <v>0</v>
      </c>
      <c r="L57" s="119">
        <v>100</v>
      </c>
      <c r="M57" s="82">
        <v>3</v>
      </c>
      <c r="N57" s="71">
        <f t="shared" si="132"/>
        <v>0.03</v>
      </c>
      <c r="O57" s="72">
        <v>5</v>
      </c>
      <c r="P57" s="71">
        <f t="shared" si="133"/>
        <v>0.05</v>
      </c>
      <c r="Q57" s="72">
        <v>4</v>
      </c>
      <c r="R57" s="71">
        <f t="shared" si="134"/>
        <v>0.04</v>
      </c>
      <c r="S57" s="119">
        <v>5896</v>
      </c>
      <c r="T57" s="82">
        <v>258</v>
      </c>
      <c r="U57" s="71">
        <f t="shared" si="135"/>
        <v>4.3758480325644507E-2</v>
      </c>
      <c r="V57" s="72">
        <v>914</v>
      </c>
      <c r="W57" s="71">
        <f t="shared" si="136"/>
        <v>0.1550203527815468</v>
      </c>
      <c r="X57" s="72">
        <v>451</v>
      </c>
      <c r="Y57" s="71">
        <f t="shared" si="137"/>
        <v>7.6492537313432835E-2</v>
      </c>
      <c r="Z57" s="119">
        <v>5389</v>
      </c>
      <c r="AA57" s="82">
        <v>242</v>
      </c>
      <c r="AB57" s="71">
        <f t="shared" si="138"/>
        <v>4.4906290591946556E-2</v>
      </c>
      <c r="AC57" s="72">
        <v>696</v>
      </c>
      <c r="AD57" s="71">
        <f t="shared" si="139"/>
        <v>0.12915197624791241</v>
      </c>
      <c r="AE57" s="72">
        <v>419</v>
      </c>
      <c r="AF57" s="71">
        <f t="shared" si="140"/>
        <v>7.7750974206717394E-2</v>
      </c>
      <c r="AG57" s="119">
        <v>3287</v>
      </c>
      <c r="AH57" s="82">
        <v>81</v>
      </c>
      <c r="AI57" s="71">
        <f t="shared" si="141"/>
        <v>2.4642531183449955E-2</v>
      </c>
      <c r="AJ57" s="72">
        <v>333</v>
      </c>
      <c r="AK57" s="71">
        <f t="shared" si="142"/>
        <v>0.10130818375418314</v>
      </c>
      <c r="AL57" s="72">
        <v>229</v>
      </c>
      <c r="AM57" s="71">
        <f t="shared" si="143"/>
        <v>6.9668390629753579E-2</v>
      </c>
      <c r="AN57" s="119">
        <v>1528</v>
      </c>
      <c r="AO57" s="82">
        <v>22</v>
      </c>
      <c r="AP57" s="71">
        <f t="shared" si="144"/>
        <v>1.4397905759162303E-2</v>
      </c>
      <c r="AQ57" s="72">
        <v>98</v>
      </c>
      <c r="AR57" s="71">
        <f t="shared" si="145"/>
        <v>6.413612565445026E-2</v>
      </c>
      <c r="AS57" s="72">
        <v>81</v>
      </c>
      <c r="AT57" s="71">
        <f t="shared" si="146"/>
        <v>5.3010471204188482E-2</v>
      </c>
      <c r="AU57" s="119">
        <v>417</v>
      </c>
      <c r="AV57" s="82">
        <v>4</v>
      </c>
      <c r="AW57" s="71">
        <f t="shared" si="147"/>
        <v>9.5923261390887284E-3</v>
      </c>
      <c r="AX57" s="72">
        <v>20</v>
      </c>
      <c r="AY57" s="71">
        <f t="shared" si="148"/>
        <v>4.7961630695443645E-2</v>
      </c>
      <c r="AZ57" s="72">
        <v>13</v>
      </c>
      <c r="BA57" s="71">
        <f t="shared" si="149"/>
        <v>3.117505995203837E-2</v>
      </c>
      <c r="BB57" s="119">
        <f t="shared" si="15"/>
        <v>16652</v>
      </c>
      <c r="BC57" s="73">
        <f t="shared" si="16"/>
        <v>613</v>
      </c>
      <c r="BD57" s="71">
        <f t="shared" si="150"/>
        <v>3.6812394907518614E-2</v>
      </c>
      <c r="BE57" s="73">
        <f t="shared" si="17"/>
        <v>2071</v>
      </c>
      <c r="BF57" s="71">
        <f t="shared" si="151"/>
        <v>0.1243694451116983</v>
      </c>
      <c r="BG57" s="73">
        <f t="shared" si="18"/>
        <v>1197</v>
      </c>
      <c r="BH57" s="71">
        <f t="shared" si="152"/>
        <v>7.1883257266394426E-2</v>
      </c>
      <c r="BJ57" s="263">
        <v>11</v>
      </c>
      <c r="BK57" s="272" t="s">
        <v>53</v>
      </c>
      <c r="BL57" s="208" t="s">
        <v>138</v>
      </c>
      <c r="BM57" s="38">
        <v>16035</v>
      </c>
      <c r="BN57" s="38">
        <v>522</v>
      </c>
      <c r="BO57" s="84">
        <v>3.2553788587464917E-2</v>
      </c>
      <c r="BP57" s="38">
        <v>1807</v>
      </c>
      <c r="BQ57" s="84">
        <v>0.11269098846273776</v>
      </c>
      <c r="BR57" s="38">
        <v>1150</v>
      </c>
      <c r="BS57" s="84">
        <v>7.1718116619893982E-2</v>
      </c>
      <c r="BU57" s="183" t="s">
        <v>53</v>
      </c>
      <c r="BV57" s="5" t="s">
        <v>138</v>
      </c>
      <c r="BW57" s="36">
        <f t="shared" si="19"/>
        <v>0.76693490271438869</v>
      </c>
      <c r="BX57" s="36">
        <f t="shared" si="157"/>
        <v>0.78303710632990331</v>
      </c>
      <c r="BY57" s="137">
        <v>51</v>
      </c>
      <c r="BZ57" s="141" t="s">
        <v>42</v>
      </c>
      <c r="CA57" s="36">
        <f t="shared" si="153"/>
        <v>0.10203135861589557</v>
      </c>
      <c r="CB57" s="36">
        <f t="shared" si="20"/>
        <v>9.774842140245929E-2</v>
      </c>
      <c r="CC57" s="36">
        <f t="shared" si="21"/>
        <v>0.22819958291496101</v>
      </c>
      <c r="CD57" s="36">
        <f t="shared" si="22"/>
        <v>0.22274842140245929</v>
      </c>
      <c r="CE57" s="36">
        <f t="shared" si="23"/>
        <v>9.005947323704333E-2</v>
      </c>
      <c r="CF57" s="36">
        <f t="shared" si="24"/>
        <v>9.326188102359588E-2</v>
      </c>
      <c r="CG57" s="36">
        <f t="shared" si="154"/>
        <v>0.57970958523210014</v>
      </c>
      <c r="CH57" s="36">
        <f t="shared" si="25"/>
        <v>0.58624127617148558</v>
      </c>
      <c r="CI57" s="36">
        <f t="shared" si="155"/>
        <v>9.6426236652865552E-2</v>
      </c>
      <c r="CJ57" s="36">
        <f t="shared" si="26"/>
        <v>9.0094806025708143E-2</v>
      </c>
      <c r="CK57" s="36">
        <f t="shared" si="27"/>
        <v>0.22232512529962956</v>
      </c>
      <c r="CL57" s="36">
        <f t="shared" si="28"/>
        <v>0.21549467806665504</v>
      </c>
      <c r="CM57" s="36">
        <f t="shared" si="29"/>
        <v>8.9670952277184565E-2</v>
      </c>
      <c r="CN57" s="36">
        <f t="shared" si="30"/>
        <v>9.0734601291223169E-2</v>
      </c>
      <c r="CO57" s="36">
        <f t="shared" si="31"/>
        <v>0.59157768577032033</v>
      </c>
      <c r="CP57" s="36">
        <f t="shared" si="32"/>
        <v>0.60367591461641368</v>
      </c>
      <c r="CQ57" s="36">
        <f t="shared" si="33"/>
        <v>0.13536866359447006</v>
      </c>
      <c r="CR57" s="36">
        <f t="shared" si="34"/>
        <v>0.13196246755839489</v>
      </c>
      <c r="CS57" s="36">
        <f t="shared" si="35"/>
        <v>0.27419354838709675</v>
      </c>
      <c r="CT57" s="36">
        <f t="shared" si="36"/>
        <v>0.2591335595927331</v>
      </c>
      <c r="CU57" s="36">
        <f t="shared" si="37"/>
        <v>0.1000384024577573</v>
      </c>
      <c r="CV57" s="36">
        <f t="shared" si="38"/>
        <v>0.10461169894190457</v>
      </c>
      <c r="CW57" s="36">
        <f t="shared" si="39"/>
        <v>0.49039938556067586</v>
      </c>
      <c r="CX57" s="36">
        <f t="shared" si="40"/>
        <v>0.5042922739069674</v>
      </c>
      <c r="CY57" s="36">
        <f t="shared" si="41"/>
        <v>0.10230817217716781</v>
      </c>
      <c r="CZ57" s="36">
        <f t="shared" si="42"/>
        <v>9.1856677524429969E-2</v>
      </c>
      <c r="DA57" s="36">
        <f t="shared" si="43"/>
        <v>0.23955084217092951</v>
      </c>
      <c r="DB57" s="36">
        <f t="shared" si="44"/>
        <v>0.2260586319218241</v>
      </c>
      <c r="DC57" s="36">
        <f t="shared" si="45"/>
        <v>9.7941359950093579E-2</v>
      </c>
      <c r="DD57" s="36">
        <f t="shared" si="46"/>
        <v>9.4462540716612378E-2</v>
      </c>
      <c r="DE57" s="36">
        <f t="shared" si="47"/>
        <v>0.56019962570180915</v>
      </c>
      <c r="DF57" s="36">
        <f t="shared" si="48"/>
        <v>0.58762214983713357</v>
      </c>
      <c r="DH57" s="138"/>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row>
    <row r="58" spans="2:254" s="12" customFormat="1" ht="14.25" customHeight="1">
      <c r="B58" s="264"/>
      <c r="C58" s="273"/>
      <c r="D58" s="207" t="s">
        <v>277</v>
      </c>
      <c r="E58" s="166">
        <v>2</v>
      </c>
      <c r="F58" s="214">
        <v>0</v>
      </c>
      <c r="G58" s="83">
        <f t="shared" si="129"/>
        <v>0</v>
      </c>
      <c r="H58" s="230">
        <v>0</v>
      </c>
      <c r="I58" s="83">
        <f>IFERROR(H58/E58,"-")</f>
        <v>0</v>
      </c>
      <c r="J58" s="230">
        <v>0</v>
      </c>
      <c r="K58" s="83">
        <f>IFERROR(J58/E58,"-")</f>
        <v>0</v>
      </c>
      <c r="L58" s="166">
        <v>8</v>
      </c>
      <c r="M58" s="214">
        <v>1</v>
      </c>
      <c r="N58" s="83">
        <f>IFERROR(M58/L58,"-")</f>
        <v>0.125</v>
      </c>
      <c r="O58" s="230">
        <v>0</v>
      </c>
      <c r="P58" s="83">
        <f>IFERROR(O58/L58,"-")</f>
        <v>0</v>
      </c>
      <c r="Q58" s="230">
        <v>0</v>
      </c>
      <c r="R58" s="83">
        <f>IFERROR(Q58/L58,"-")</f>
        <v>0</v>
      </c>
      <c r="S58" s="166">
        <v>1208</v>
      </c>
      <c r="T58" s="214">
        <v>71</v>
      </c>
      <c r="U58" s="83">
        <f>IFERROR(T58/S58,"-")</f>
        <v>5.8774834437086095E-2</v>
      </c>
      <c r="V58" s="230">
        <v>210</v>
      </c>
      <c r="W58" s="83">
        <f>IFERROR(V58/S58,"-")</f>
        <v>0.17384105960264901</v>
      </c>
      <c r="X58" s="230">
        <v>101</v>
      </c>
      <c r="Y58" s="83">
        <f>IFERROR(X58/S58,"-")</f>
        <v>8.3609271523178805E-2</v>
      </c>
      <c r="Z58" s="166">
        <v>873</v>
      </c>
      <c r="AA58" s="214">
        <v>40</v>
      </c>
      <c r="AB58" s="83">
        <f>IFERROR(AA58/Z58,"-")</f>
        <v>4.5819014891179836E-2</v>
      </c>
      <c r="AC58" s="230">
        <v>149</v>
      </c>
      <c r="AD58" s="83">
        <f>IFERROR(AC58/Z58,"-")</f>
        <v>0.17067583046964491</v>
      </c>
      <c r="AE58" s="230">
        <v>69</v>
      </c>
      <c r="AF58" s="83">
        <f>IFERROR(AE58/Z58,"-")</f>
        <v>7.903780068728522E-2</v>
      </c>
      <c r="AG58" s="166">
        <v>570</v>
      </c>
      <c r="AH58" s="214">
        <v>26</v>
      </c>
      <c r="AI58" s="83">
        <f>IFERROR(AH58/AG58,"-")</f>
        <v>4.5614035087719301E-2</v>
      </c>
      <c r="AJ58" s="230">
        <v>59</v>
      </c>
      <c r="AK58" s="83">
        <f>IFERROR(AJ58/AG58,"-")</f>
        <v>0.10350877192982456</v>
      </c>
      <c r="AL58" s="230">
        <v>43</v>
      </c>
      <c r="AM58" s="83">
        <f>IFERROR(AL58/AG58,"-")</f>
        <v>7.5438596491228069E-2</v>
      </c>
      <c r="AN58" s="166">
        <v>269</v>
      </c>
      <c r="AO58" s="214">
        <v>10</v>
      </c>
      <c r="AP58" s="83">
        <f>IFERROR(AO58/AN58,"-")</f>
        <v>3.717472118959108E-2</v>
      </c>
      <c r="AQ58" s="230">
        <v>11</v>
      </c>
      <c r="AR58" s="83">
        <f>IFERROR(AQ58/AN58,"-")</f>
        <v>4.0892193308550186E-2</v>
      </c>
      <c r="AS58" s="230">
        <v>17</v>
      </c>
      <c r="AT58" s="83">
        <f>IFERROR(AS58/AN58,"-")</f>
        <v>6.3197026022304828E-2</v>
      </c>
      <c r="AU58" s="166">
        <v>67</v>
      </c>
      <c r="AV58" s="214">
        <v>2</v>
      </c>
      <c r="AW58" s="83">
        <f>IFERROR(AV58/AU58,"-")</f>
        <v>2.9850746268656716E-2</v>
      </c>
      <c r="AX58" s="230">
        <v>1</v>
      </c>
      <c r="AY58" s="83">
        <f>IFERROR(AX58/AU58,"-")</f>
        <v>1.4925373134328358E-2</v>
      </c>
      <c r="AZ58" s="230">
        <v>3</v>
      </c>
      <c r="BA58" s="83">
        <f>IFERROR(AZ58/AU58,"-")</f>
        <v>4.4776119402985072E-2</v>
      </c>
      <c r="BB58" s="166">
        <f t="shared" si="15"/>
        <v>2997</v>
      </c>
      <c r="BC58" s="167">
        <f t="shared" si="16"/>
        <v>150</v>
      </c>
      <c r="BD58" s="83">
        <f>IFERROR(BC58/BB58,"-")</f>
        <v>5.0050050050050053E-2</v>
      </c>
      <c r="BE58" s="167">
        <f t="shared" si="17"/>
        <v>430</v>
      </c>
      <c r="BF58" s="83">
        <f>IFERROR(BE58/BB58,"-")</f>
        <v>0.14347681014347682</v>
      </c>
      <c r="BG58" s="167">
        <f t="shared" si="18"/>
        <v>233</v>
      </c>
      <c r="BH58" s="83">
        <f>IFERROR(BG58/BB58,"-")</f>
        <v>7.7744411077744408E-2</v>
      </c>
      <c r="BJ58" s="264"/>
      <c r="BK58" s="273"/>
      <c r="BL58" s="208" t="s">
        <v>276</v>
      </c>
      <c r="BM58" s="38">
        <v>2956</v>
      </c>
      <c r="BN58" s="38">
        <v>134</v>
      </c>
      <c r="BO58" s="84">
        <v>4.5331529093369419E-2</v>
      </c>
      <c r="BP58" s="38">
        <v>389</v>
      </c>
      <c r="BQ58" s="84">
        <v>0.13159675236806495</v>
      </c>
      <c r="BR58" s="38">
        <v>252</v>
      </c>
      <c r="BS58" s="84">
        <v>8.5250338294993233E-2</v>
      </c>
      <c r="BU58" s="218"/>
      <c r="BV58" s="208" t="s">
        <v>273</v>
      </c>
      <c r="BW58" s="36">
        <f t="shared" si="19"/>
        <v>0.72872872872872874</v>
      </c>
      <c r="BX58" s="36">
        <f t="shared" si="157"/>
        <v>0.73782138024357236</v>
      </c>
      <c r="BY58" s="137">
        <v>52</v>
      </c>
      <c r="BZ58" s="141" t="s">
        <v>4</v>
      </c>
      <c r="CA58" s="36">
        <f t="shared" si="153"/>
        <v>9.8383594692400489E-2</v>
      </c>
      <c r="CB58" s="36">
        <f t="shared" si="20"/>
        <v>9.3573264781491E-2</v>
      </c>
      <c r="CC58" s="36">
        <f t="shared" si="21"/>
        <v>0.18933655006031364</v>
      </c>
      <c r="CD58" s="36">
        <f t="shared" si="22"/>
        <v>0.18514138817480719</v>
      </c>
      <c r="CE58" s="36">
        <f t="shared" si="23"/>
        <v>0.11281061519903499</v>
      </c>
      <c r="CF58" s="36">
        <f t="shared" si="24"/>
        <v>0.11537275064267352</v>
      </c>
      <c r="CG58" s="36">
        <f t="shared" si="154"/>
        <v>0.59946924004825086</v>
      </c>
      <c r="CH58" s="36">
        <f t="shared" si="25"/>
        <v>0.60591259640102824</v>
      </c>
      <c r="CI58" s="36">
        <f t="shared" si="155"/>
        <v>9.2105263157894732E-2</v>
      </c>
      <c r="CJ58" s="36">
        <f t="shared" si="26"/>
        <v>8.3827564840223065E-2</v>
      </c>
      <c r="CK58" s="36">
        <f t="shared" si="27"/>
        <v>0.1796875</v>
      </c>
      <c r="CL58" s="36">
        <f t="shared" si="28"/>
        <v>0.16783216783216784</v>
      </c>
      <c r="CM58" s="36">
        <f t="shared" si="29"/>
        <v>0.11167763157894736</v>
      </c>
      <c r="CN58" s="36">
        <f t="shared" si="30"/>
        <v>0.11312737895016375</v>
      </c>
      <c r="CO58" s="36">
        <f t="shared" si="31"/>
        <v>0.61652960526315792</v>
      </c>
      <c r="CP58" s="36">
        <f t="shared" si="32"/>
        <v>0.63521288837744538</v>
      </c>
      <c r="CQ58" s="36">
        <f t="shared" si="33"/>
        <v>0.12175177176085772</v>
      </c>
      <c r="CR58" s="36">
        <f t="shared" si="34"/>
        <v>0.11225050357077458</v>
      </c>
      <c r="CS58" s="36">
        <f t="shared" si="35"/>
        <v>0.22460476103943303</v>
      </c>
      <c r="CT58" s="36">
        <f t="shared" si="36"/>
        <v>0.22285295733382166</v>
      </c>
      <c r="CU58" s="36">
        <f t="shared" si="37"/>
        <v>0.122115209885517</v>
      </c>
      <c r="CV58" s="36">
        <f t="shared" si="38"/>
        <v>0.12378685222486724</v>
      </c>
      <c r="CW58" s="36">
        <f t="shared" si="39"/>
        <v>0.53152825731419229</v>
      </c>
      <c r="CX58" s="36">
        <f t="shared" si="40"/>
        <v>0.54110968687053651</v>
      </c>
      <c r="CY58" s="36">
        <f t="shared" si="41"/>
        <v>9.9918765231519088E-2</v>
      </c>
      <c r="CZ58" s="36">
        <f t="shared" si="42"/>
        <v>0.10742430526752385</v>
      </c>
      <c r="DA58" s="36">
        <f t="shared" si="43"/>
        <v>0.19983753046303818</v>
      </c>
      <c r="DB58" s="36">
        <f t="shared" si="44"/>
        <v>0.19825798423890501</v>
      </c>
      <c r="DC58" s="36">
        <f t="shared" si="45"/>
        <v>0.12185215272136475</v>
      </c>
      <c r="DD58" s="36">
        <f t="shared" si="46"/>
        <v>0.11820821236001659</v>
      </c>
      <c r="DE58" s="36">
        <f t="shared" si="47"/>
        <v>0.57839155158407796</v>
      </c>
      <c r="DF58" s="36">
        <f t="shared" si="48"/>
        <v>0.5761094981335545</v>
      </c>
      <c r="DH58" s="138"/>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row>
    <row r="59" spans="2:254" s="12" customFormat="1" ht="14.25" customHeight="1">
      <c r="B59" s="264"/>
      <c r="C59" s="273"/>
      <c r="D59" s="165" t="s">
        <v>156</v>
      </c>
      <c r="E59" s="160">
        <v>1</v>
      </c>
      <c r="F59" s="161">
        <v>0</v>
      </c>
      <c r="G59" s="61">
        <f t="shared" si="129"/>
        <v>0</v>
      </c>
      <c r="H59" s="62">
        <v>0</v>
      </c>
      <c r="I59" s="61">
        <f t="shared" si="130"/>
        <v>0</v>
      </c>
      <c r="J59" s="62">
        <v>0</v>
      </c>
      <c r="K59" s="61">
        <f t="shared" si="131"/>
        <v>0</v>
      </c>
      <c r="L59" s="160">
        <v>0</v>
      </c>
      <c r="M59" s="161">
        <v>0</v>
      </c>
      <c r="N59" s="61" t="str">
        <f t="shared" si="132"/>
        <v>-</v>
      </c>
      <c r="O59" s="62">
        <v>0</v>
      </c>
      <c r="P59" s="61" t="str">
        <f t="shared" si="133"/>
        <v>-</v>
      </c>
      <c r="Q59" s="62">
        <v>0</v>
      </c>
      <c r="R59" s="61" t="str">
        <f t="shared" si="134"/>
        <v>-</v>
      </c>
      <c r="S59" s="160">
        <v>590</v>
      </c>
      <c r="T59" s="161">
        <v>30</v>
      </c>
      <c r="U59" s="61">
        <f t="shared" si="135"/>
        <v>5.0847457627118647E-2</v>
      </c>
      <c r="V59" s="62">
        <v>88</v>
      </c>
      <c r="W59" s="61">
        <f t="shared" si="136"/>
        <v>0.14915254237288136</v>
      </c>
      <c r="X59" s="62">
        <v>45</v>
      </c>
      <c r="Y59" s="61">
        <f t="shared" si="137"/>
        <v>7.6271186440677971E-2</v>
      </c>
      <c r="Z59" s="160">
        <v>336</v>
      </c>
      <c r="AA59" s="161">
        <v>16</v>
      </c>
      <c r="AB59" s="61">
        <f t="shared" si="138"/>
        <v>4.7619047619047616E-2</v>
      </c>
      <c r="AC59" s="62">
        <v>47</v>
      </c>
      <c r="AD59" s="61">
        <f t="shared" si="139"/>
        <v>0.13988095238095238</v>
      </c>
      <c r="AE59" s="62">
        <v>29</v>
      </c>
      <c r="AF59" s="61">
        <f t="shared" si="140"/>
        <v>8.6309523809523808E-2</v>
      </c>
      <c r="AG59" s="160">
        <v>157</v>
      </c>
      <c r="AH59" s="161">
        <v>4</v>
      </c>
      <c r="AI59" s="61">
        <f t="shared" si="141"/>
        <v>2.5477707006369428E-2</v>
      </c>
      <c r="AJ59" s="62">
        <v>14</v>
      </c>
      <c r="AK59" s="61">
        <f t="shared" si="142"/>
        <v>8.9171974522292988E-2</v>
      </c>
      <c r="AL59" s="62">
        <v>17</v>
      </c>
      <c r="AM59" s="61">
        <f t="shared" si="143"/>
        <v>0.10828025477707007</v>
      </c>
      <c r="AN59" s="160">
        <v>83</v>
      </c>
      <c r="AO59" s="161">
        <v>2</v>
      </c>
      <c r="AP59" s="61">
        <f t="shared" si="144"/>
        <v>2.4096385542168676E-2</v>
      </c>
      <c r="AQ59" s="62">
        <v>5</v>
      </c>
      <c r="AR59" s="61">
        <f t="shared" si="145"/>
        <v>6.0240963855421686E-2</v>
      </c>
      <c r="AS59" s="62">
        <v>5</v>
      </c>
      <c r="AT59" s="61">
        <f t="shared" si="146"/>
        <v>6.0240963855421686E-2</v>
      </c>
      <c r="AU59" s="160">
        <v>30</v>
      </c>
      <c r="AV59" s="161">
        <v>1</v>
      </c>
      <c r="AW59" s="61">
        <f t="shared" si="147"/>
        <v>3.3333333333333333E-2</v>
      </c>
      <c r="AX59" s="62">
        <v>1</v>
      </c>
      <c r="AY59" s="61">
        <f t="shared" si="148"/>
        <v>3.3333333333333333E-2</v>
      </c>
      <c r="AZ59" s="62">
        <v>0</v>
      </c>
      <c r="BA59" s="61">
        <f t="shared" si="149"/>
        <v>0</v>
      </c>
      <c r="BB59" s="160">
        <f t="shared" si="15"/>
        <v>1197</v>
      </c>
      <c r="BC59" s="63">
        <f t="shared" si="16"/>
        <v>53</v>
      </c>
      <c r="BD59" s="61">
        <f t="shared" si="150"/>
        <v>4.4277360066833749E-2</v>
      </c>
      <c r="BE59" s="63">
        <f t="shared" si="17"/>
        <v>155</v>
      </c>
      <c r="BF59" s="61">
        <f t="shared" si="151"/>
        <v>0.12949039264828738</v>
      </c>
      <c r="BG59" s="63">
        <f t="shared" si="18"/>
        <v>96</v>
      </c>
      <c r="BH59" s="61">
        <f t="shared" si="152"/>
        <v>8.0200501253132828E-2</v>
      </c>
      <c r="BJ59" s="264"/>
      <c r="BK59" s="273"/>
      <c r="BL59" s="208" t="s">
        <v>156</v>
      </c>
      <c r="BM59" s="38">
        <v>1199</v>
      </c>
      <c r="BN59" s="38">
        <v>27</v>
      </c>
      <c r="BO59" s="84">
        <v>2.2518765638031693E-2</v>
      </c>
      <c r="BP59" s="38">
        <v>146</v>
      </c>
      <c r="BQ59" s="84">
        <v>0.12176814011676397</v>
      </c>
      <c r="BR59" s="38">
        <v>84</v>
      </c>
      <c r="BS59" s="84">
        <v>7.0058381984987483E-2</v>
      </c>
      <c r="BU59" s="184"/>
      <c r="BV59" s="5" t="s">
        <v>156</v>
      </c>
      <c r="BW59" s="36">
        <f t="shared" si="19"/>
        <v>0.74603174603174605</v>
      </c>
      <c r="BX59" s="36">
        <f t="shared" si="157"/>
        <v>0.78565471226021688</v>
      </c>
      <c r="BY59" s="137">
        <v>53</v>
      </c>
      <c r="BZ59" s="141" t="s">
        <v>19</v>
      </c>
      <c r="CA59" s="36">
        <f t="shared" si="153"/>
        <v>6.6362147720417139E-2</v>
      </c>
      <c r="CB59" s="36">
        <f t="shared" si="20"/>
        <v>5.9197201252071445E-2</v>
      </c>
      <c r="CC59" s="36">
        <f t="shared" si="21"/>
        <v>0.20486081185900198</v>
      </c>
      <c r="CD59" s="36">
        <f t="shared" si="22"/>
        <v>0.17970907751795248</v>
      </c>
      <c r="CE59" s="36">
        <f t="shared" si="23"/>
        <v>6.9378608980436088E-2</v>
      </c>
      <c r="CF59" s="36">
        <f t="shared" si="24"/>
        <v>7.8438593260909587E-2</v>
      </c>
      <c r="CG59" s="36">
        <f t="shared" si="154"/>
        <v>0.65939843144014476</v>
      </c>
      <c r="CH59" s="36">
        <f t="shared" si="25"/>
        <v>0.68265512796906647</v>
      </c>
      <c r="CI59" s="36">
        <f t="shared" si="155"/>
        <v>6.5561959654178673E-2</v>
      </c>
      <c r="CJ59" s="36">
        <f t="shared" si="26"/>
        <v>5.6483488461048066E-2</v>
      </c>
      <c r="CK59" s="36">
        <f t="shared" si="27"/>
        <v>0.20665225744476465</v>
      </c>
      <c r="CL59" s="36">
        <f t="shared" si="28"/>
        <v>0.17684559479790896</v>
      </c>
      <c r="CM59" s="36">
        <f t="shared" si="29"/>
        <v>6.856388088376561E-2</v>
      </c>
      <c r="CN59" s="36">
        <f t="shared" si="30"/>
        <v>7.5608823154405203E-2</v>
      </c>
      <c r="CO59" s="36">
        <f t="shared" si="31"/>
        <v>0.65922190201729103</v>
      </c>
      <c r="CP59" s="36">
        <f t="shared" si="32"/>
        <v>0.69106209358663773</v>
      </c>
      <c r="CQ59" s="36">
        <f t="shared" si="33"/>
        <v>8.2826392138511937E-2</v>
      </c>
      <c r="CR59" s="36">
        <f t="shared" si="34"/>
        <v>8.1270434376459602E-2</v>
      </c>
      <c r="CS59" s="36">
        <f t="shared" si="35"/>
        <v>0.22414599906410856</v>
      </c>
      <c r="CT59" s="36">
        <f t="shared" si="36"/>
        <v>0.1994395142456796</v>
      </c>
      <c r="CU59" s="36">
        <f t="shared" si="37"/>
        <v>7.7211043518951805E-2</v>
      </c>
      <c r="CV59" s="36">
        <f t="shared" si="38"/>
        <v>9.4815506772536196E-2</v>
      </c>
      <c r="CW59" s="36">
        <f t="shared" si="39"/>
        <v>0.61581656527842765</v>
      </c>
      <c r="CX59" s="36">
        <f t="shared" si="40"/>
        <v>0.62447454460532459</v>
      </c>
      <c r="CY59" s="36">
        <f t="shared" si="41"/>
        <v>6.1911170928667561E-2</v>
      </c>
      <c r="CZ59" s="36">
        <f t="shared" si="42"/>
        <v>3.7302725968436153E-2</v>
      </c>
      <c r="DA59" s="36">
        <f t="shared" si="43"/>
        <v>0.23283983849259757</v>
      </c>
      <c r="DB59" s="36">
        <f t="shared" si="44"/>
        <v>0.19225251076040173</v>
      </c>
      <c r="DC59" s="36">
        <f t="shared" si="45"/>
        <v>8.8829071332436074E-2</v>
      </c>
      <c r="DD59" s="36">
        <f t="shared" si="46"/>
        <v>7.8909612625538014E-2</v>
      </c>
      <c r="DE59" s="36">
        <f t="shared" si="47"/>
        <v>0.6164199192462988</v>
      </c>
      <c r="DF59" s="36">
        <f t="shared" si="48"/>
        <v>0.6915351506456241</v>
      </c>
      <c r="DH59" s="138"/>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row>
    <row r="60" spans="2:254" s="12" customFormat="1" ht="14.25" customHeight="1">
      <c r="B60" s="264"/>
      <c r="C60" s="273"/>
      <c r="D60" s="135" t="s">
        <v>200</v>
      </c>
      <c r="E60" s="152">
        <v>0</v>
      </c>
      <c r="F60" s="231">
        <v>0</v>
      </c>
      <c r="G60" s="154" t="str">
        <f>IFERROR(F60/E60,"-")</f>
        <v>-</v>
      </c>
      <c r="H60" s="232">
        <v>0</v>
      </c>
      <c r="I60" s="154" t="str">
        <f>IFERROR(H60/E60,"-")</f>
        <v>-</v>
      </c>
      <c r="J60" s="232">
        <v>0</v>
      </c>
      <c r="K60" s="154" t="str">
        <f>IFERROR(J60/E60,"-")</f>
        <v>-</v>
      </c>
      <c r="L60" s="152">
        <v>3</v>
      </c>
      <c r="M60" s="231">
        <v>0</v>
      </c>
      <c r="N60" s="154">
        <f>IFERROR(M60/L60,"-")</f>
        <v>0</v>
      </c>
      <c r="O60" s="232">
        <v>0</v>
      </c>
      <c r="P60" s="154">
        <f>IFERROR(O60/L60,"-")</f>
        <v>0</v>
      </c>
      <c r="Q60" s="232">
        <v>0</v>
      </c>
      <c r="R60" s="154">
        <f>IFERROR(Q60/L60,"-")</f>
        <v>0</v>
      </c>
      <c r="S60" s="152">
        <v>51</v>
      </c>
      <c r="T60" s="231">
        <v>0</v>
      </c>
      <c r="U60" s="154">
        <f>IFERROR(T60/S60,"-")</f>
        <v>0</v>
      </c>
      <c r="V60" s="232">
        <v>3</v>
      </c>
      <c r="W60" s="154">
        <f>IFERROR(V60/S60,"-")</f>
        <v>5.8823529411764705E-2</v>
      </c>
      <c r="X60" s="232">
        <v>0</v>
      </c>
      <c r="Y60" s="154">
        <f>IFERROR(X60/S60,"-")</f>
        <v>0</v>
      </c>
      <c r="Z60" s="152">
        <v>135</v>
      </c>
      <c r="AA60" s="231">
        <v>1</v>
      </c>
      <c r="AB60" s="154">
        <f>IFERROR(AA60/Z60,"-")</f>
        <v>7.4074074074074077E-3</v>
      </c>
      <c r="AC60" s="232">
        <v>4</v>
      </c>
      <c r="AD60" s="154">
        <f>IFERROR(AC60/Z60,"-")</f>
        <v>2.9629629629629631E-2</v>
      </c>
      <c r="AE60" s="232">
        <v>2</v>
      </c>
      <c r="AF60" s="154">
        <f>IFERROR(AE60/Z60,"-")</f>
        <v>1.4814814814814815E-2</v>
      </c>
      <c r="AG60" s="152">
        <v>236</v>
      </c>
      <c r="AH60" s="231">
        <v>1</v>
      </c>
      <c r="AI60" s="154">
        <f>IFERROR(AH60/AG60,"-")</f>
        <v>4.2372881355932203E-3</v>
      </c>
      <c r="AJ60" s="232">
        <v>1</v>
      </c>
      <c r="AK60" s="154">
        <f>IFERROR(AJ60/AG60,"-")</f>
        <v>4.2372881355932203E-3</v>
      </c>
      <c r="AL60" s="232">
        <v>1</v>
      </c>
      <c r="AM60" s="154">
        <f>IFERROR(AL60/AG60,"-")</f>
        <v>4.2372881355932203E-3</v>
      </c>
      <c r="AN60" s="152">
        <v>249</v>
      </c>
      <c r="AO60" s="231">
        <v>0</v>
      </c>
      <c r="AP60" s="154">
        <f>IFERROR(AO60/AN60,"-")</f>
        <v>0</v>
      </c>
      <c r="AQ60" s="232">
        <v>0</v>
      </c>
      <c r="AR60" s="154">
        <f>IFERROR(AQ60/AN60,"-")</f>
        <v>0</v>
      </c>
      <c r="AS60" s="232">
        <v>3</v>
      </c>
      <c r="AT60" s="154">
        <f>IFERROR(AS60/AN60,"-")</f>
        <v>1.2048192771084338E-2</v>
      </c>
      <c r="AU60" s="152">
        <v>261</v>
      </c>
      <c r="AV60" s="231">
        <v>0</v>
      </c>
      <c r="AW60" s="154">
        <f>IFERROR(AV60/AU60,"-")</f>
        <v>0</v>
      </c>
      <c r="AX60" s="232">
        <v>0</v>
      </c>
      <c r="AY60" s="154">
        <f>IFERROR(AX60/AU60,"-")</f>
        <v>0</v>
      </c>
      <c r="AZ60" s="232">
        <v>0</v>
      </c>
      <c r="BA60" s="154">
        <f>IFERROR(AZ60/AU60,"-")</f>
        <v>0</v>
      </c>
      <c r="BB60" s="152">
        <f t="shared" si="15"/>
        <v>935</v>
      </c>
      <c r="BC60" s="153">
        <f t="shared" si="16"/>
        <v>2</v>
      </c>
      <c r="BD60" s="154">
        <f>IFERROR(BC60/BB60,"-")</f>
        <v>2.1390374331550803E-3</v>
      </c>
      <c r="BE60" s="153">
        <f t="shared" si="17"/>
        <v>8</v>
      </c>
      <c r="BF60" s="154">
        <f>IFERROR(BE60/BB60,"-")</f>
        <v>8.5561497326203211E-3</v>
      </c>
      <c r="BG60" s="153">
        <f t="shared" si="18"/>
        <v>6</v>
      </c>
      <c r="BH60" s="154">
        <f>IFERROR(BG60/BB60,"-")</f>
        <v>6.4171122994652408E-3</v>
      </c>
      <c r="BJ60" s="264"/>
      <c r="BK60" s="273"/>
      <c r="BL60" s="208" t="s">
        <v>199</v>
      </c>
      <c r="BM60" s="38">
        <v>415</v>
      </c>
      <c r="BN60" s="38">
        <v>2</v>
      </c>
      <c r="BO60" s="84">
        <v>4.8192771084337354E-3</v>
      </c>
      <c r="BP60" s="38">
        <v>4</v>
      </c>
      <c r="BQ60" s="84">
        <v>9.6385542168674707E-3</v>
      </c>
      <c r="BR60" s="38">
        <v>6</v>
      </c>
      <c r="BS60" s="84">
        <v>1.4457831325301205E-2</v>
      </c>
      <c r="BU60" s="184"/>
      <c r="BV60" s="208" t="s">
        <v>199</v>
      </c>
      <c r="BW60" s="36">
        <f t="shared" si="19"/>
        <v>0.98288770053475938</v>
      </c>
      <c r="BX60" s="36">
        <f t="shared" si="157"/>
        <v>0.97108433734939759</v>
      </c>
      <c r="BY60" s="137">
        <v>54</v>
      </c>
      <c r="BZ60" s="141" t="s">
        <v>24</v>
      </c>
      <c r="CA60" s="36">
        <f t="shared" si="153"/>
        <v>7.0954837351300135E-2</v>
      </c>
      <c r="CB60" s="36">
        <f t="shared" si="20"/>
        <v>7.2292529958561988E-2</v>
      </c>
      <c r="CC60" s="36">
        <f t="shared" si="21"/>
        <v>0.23976208021897041</v>
      </c>
      <c r="CD60" s="36">
        <f t="shared" si="22"/>
        <v>0.23154888565348863</v>
      </c>
      <c r="CE60" s="36">
        <f t="shared" si="23"/>
        <v>5.9901042214969995E-2</v>
      </c>
      <c r="CF60" s="36">
        <f t="shared" si="24"/>
        <v>6.2716989584499949E-2</v>
      </c>
      <c r="CG60" s="36">
        <f t="shared" si="154"/>
        <v>0.62938204021475941</v>
      </c>
      <c r="CH60" s="36">
        <f t="shared" si="25"/>
        <v>0.63344159480344941</v>
      </c>
      <c r="CI60" s="36">
        <f t="shared" si="155"/>
        <v>7.0472058053415124E-2</v>
      </c>
      <c r="CJ60" s="36">
        <f t="shared" si="26"/>
        <v>7.0472721513975767E-2</v>
      </c>
      <c r="CK60" s="36">
        <f t="shared" si="27"/>
        <v>0.23655270442133614</v>
      </c>
      <c r="CL60" s="36">
        <f t="shared" si="28"/>
        <v>0.22305804101670756</v>
      </c>
      <c r="CM60" s="36">
        <f t="shared" si="29"/>
        <v>6.1569536919278821E-2</v>
      </c>
      <c r="CN60" s="36">
        <f t="shared" si="30"/>
        <v>6.1366695700372162E-2</v>
      </c>
      <c r="CO60" s="36">
        <f t="shared" si="31"/>
        <v>0.6314057006059699</v>
      </c>
      <c r="CP60" s="36">
        <f t="shared" si="32"/>
        <v>0.64510254176894444</v>
      </c>
      <c r="CQ60" s="36">
        <f t="shared" si="33"/>
        <v>9.0588554380254954E-2</v>
      </c>
      <c r="CR60" s="36">
        <f t="shared" si="34"/>
        <v>8.7489779231398196E-2</v>
      </c>
      <c r="CS60" s="36">
        <f t="shared" si="35"/>
        <v>0.29400596691076758</v>
      </c>
      <c r="CT60" s="36">
        <f t="shared" si="36"/>
        <v>0.27146361406377761</v>
      </c>
      <c r="CU60" s="36">
        <f t="shared" si="37"/>
        <v>6.1567670192568487E-2</v>
      </c>
      <c r="CV60" s="36">
        <f t="shared" si="38"/>
        <v>6.8683565004088301E-2</v>
      </c>
      <c r="CW60" s="36">
        <f t="shared" si="39"/>
        <v>0.55383780851640896</v>
      </c>
      <c r="CX60" s="36">
        <f t="shared" si="40"/>
        <v>0.57236304170073593</v>
      </c>
      <c r="CY60" s="36">
        <f t="shared" si="41"/>
        <v>5.7052297939778132E-2</v>
      </c>
      <c r="CZ60" s="36">
        <f t="shared" si="42"/>
        <v>6.3643595863166272E-2</v>
      </c>
      <c r="DA60" s="36">
        <f t="shared" si="43"/>
        <v>0.23534072900158479</v>
      </c>
      <c r="DB60" s="36">
        <f t="shared" si="44"/>
        <v>0.25139220365950676</v>
      </c>
      <c r="DC60" s="36">
        <f t="shared" si="45"/>
        <v>6.6561014263074481E-2</v>
      </c>
      <c r="DD60" s="36">
        <f t="shared" si="46"/>
        <v>6.9212410501193311E-2</v>
      </c>
      <c r="DE60" s="36">
        <f t="shared" si="47"/>
        <v>0.64104595879556259</v>
      </c>
      <c r="DF60" s="36">
        <f t="shared" si="48"/>
        <v>0.61575178997613367</v>
      </c>
      <c r="DH60" s="138"/>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row>
    <row r="61" spans="2:254" s="12" customFormat="1" ht="14.25" customHeight="1">
      <c r="B61" s="265"/>
      <c r="C61" s="274"/>
      <c r="D61" s="150" t="s">
        <v>67</v>
      </c>
      <c r="E61" s="37">
        <v>38</v>
      </c>
      <c r="F61" s="233">
        <v>3</v>
      </c>
      <c r="G61" s="13">
        <f t="shared" si="129"/>
        <v>7.8947368421052627E-2</v>
      </c>
      <c r="H61" s="33">
        <v>5</v>
      </c>
      <c r="I61" s="13">
        <f t="shared" si="130"/>
        <v>0.13157894736842105</v>
      </c>
      <c r="J61" s="33">
        <v>0</v>
      </c>
      <c r="K61" s="13">
        <f t="shared" si="131"/>
        <v>0</v>
      </c>
      <c r="L61" s="37">
        <v>111</v>
      </c>
      <c r="M61" s="233">
        <v>4</v>
      </c>
      <c r="N61" s="13">
        <f t="shared" si="132"/>
        <v>3.6036036036036036E-2</v>
      </c>
      <c r="O61" s="33">
        <v>5</v>
      </c>
      <c r="P61" s="13">
        <f t="shared" si="133"/>
        <v>4.5045045045045043E-2</v>
      </c>
      <c r="Q61" s="33">
        <v>4</v>
      </c>
      <c r="R61" s="13">
        <f t="shared" si="134"/>
        <v>3.6036036036036036E-2</v>
      </c>
      <c r="S61" s="37">
        <v>7745</v>
      </c>
      <c r="T61" s="233">
        <v>359</v>
      </c>
      <c r="U61" s="13">
        <f t="shared" si="135"/>
        <v>4.6352485474499674E-2</v>
      </c>
      <c r="V61" s="33">
        <v>1215</v>
      </c>
      <c r="W61" s="13">
        <f t="shared" si="136"/>
        <v>0.15687540348612009</v>
      </c>
      <c r="X61" s="33">
        <v>597</v>
      </c>
      <c r="Y61" s="13">
        <f t="shared" si="137"/>
        <v>7.7081988379599745E-2</v>
      </c>
      <c r="Z61" s="37">
        <v>6733</v>
      </c>
      <c r="AA61" s="233">
        <v>299</v>
      </c>
      <c r="AB61" s="13">
        <f t="shared" si="138"/>
        <v>4.4408139016783012E-2</v>
      </c>
      <c r="AC61" s="33">
        <v>896</v>
      </c>
      <c r="AD61" s="13">
        <f t="shared" si="139"/>
        <v>0.13307589484627952</v>
      </c>
      <c r="AE61" s="33">
        <v>519</v>
      </c>
      <c r="AF61" s="13">
        <f t="shared" si="140"/>
        <v>7.7083023912074861E-2</v>
      </c>
      <c r="AG61" s="37">
        <v>4250</v>
      </c>
      <c r="AH61" s="233">
        <v>112</v>
      </c>
      <c r="AI61" s="13">
        <f t="shared" si="141"/>
        <v>2.6352941176470589E-2</v>
      </c>
      <c r="AJ61" s="33">
        <v>407</v>
      </c>
      <c r="AK61" s="13">
        <f t="shared" si="142"/>
        <v>9.5764705882352946E-2</v>
      </c>
      <c r="AL61" s="33">
        <v>290</v>
      </c>
      <c r="AM61" s="13">
        <f t="shared" si="143"/>
        <v>6.8235294117647061E-2</v>
      </c>
      <c r="AN61" s="37">
        <v>2129</v>
      </c>
      <c r="AO61" s="233">
        <v>34</v>
      </c>
      <c r="AP61" s="13">
        <f t="shared" si="144"/>
        <v>1.5969938938468764E-2</v>
      </c>
      <c r="AQ61" s="33">
        <v>114</v>
      </c>
      <c r="AR61" s="13">
        <f t="shared" si="145"/>
        <v>5.3546265852512917E-2</v>
      </c>
      <c r="AS61" s="33">
        <v>106</v>
      </c>
      <c r="AT61" s="13">
        <f t="shared" si="146"/>
        <v>4.97886331611085E-2</v>
      </c>
      <c r="AU61" s="37">
        <v>775</v>
      </c>
      <c r="AV61" s="233">
        <v>7</v>
      </c>
      <c r="AW61" s="13">
        <f t="shared" si="147"/>
        <v>9.0322580645161299E-3</v>
      </c>
      <c r="AX61" s="33">
        <v>22</v>
      </c>
      <c r="AY61" s="13">
        <f t="shared" si="148"/>
        <v>2.838709677419355E-2</v>
      </c>
      <c r="AZ61" s="33">
        <v>16</v>
      </c>
      <c r="BA61" s="13">
        <f t="shared" si="149"/>
        <v>2.0645161290322581E-2</v>
      </c>
      <c r="BB61" s="37">
        <f t="shared" si="15"/>
        <v>21781</v>
      </c>
      <c r="BC61" s="69">
        <f t="shared" si="16"/>
        <v>818</v>
      </c>
      <c r="BD61" s="13">
        <f t="shared" si="150"/>
        <v>3.7555667783848307E-2</v>
      </c>
      <c r="BE61" s="69">
        <f t="shared" si="17"/>
        <v>2664</v>
      </c>
      <c r="BF61" s="13">
        <f t="shared" si="151"/>
        <v>0.12230843395620036</v>
      </c>
      <c r="BG61" s="69">
        <f t="shared" si="18"/>
        <v>1532</v>
      </c>
      <c r="BH61" s="13">
        <f t="shared" si="152"/>
        <v>7.033653183967678E-2</v>
      </c>
      <c r="BJ61" s="265"/>
      <c r="BK61" s="274"/>
      <c r="BL61" s="203" t="s">
        <v>67</v>
      </c>
      <c r="BM61" s="38">
        <v>20605</v>
      </c>
      <c r="BN61" s="38">
        <v>685</v>
      </c>
      <c r="BO61" s="84">
        <v>3.3244358165493815E-2</v>
      </c>
      <c r="BP61" s="38">
        <v>2346</v>
      </c>
      <c r="BQ61" s="84">
        <v>0.11385586022809997</v>
      </c>
      <c r="BR61" s="38">
        <v>1492</v>
      </c>
      <c r="BS61" s="84">
        <v>7.2409609318126664E-2</v>
      </c>
      <c r="BU61" s="185"/>
      <c r="BV61" s="116" t="s">
        <v>67</v>
      </c>
      <c r="BW61" s="36">
        <f t="shared" si="19"/>
        <v>0.76979936642027458</v>
      </c>
      <c r="BX61" s="36">
        <f t="shared" si="157"/>
        <v>0.78049017228827955</v>
      </c>
      <c r="BY61" s="137">
        <v>55</v>
      </c>
      <c r="BZ61" s="141" t="s">
        <v>15</v>
      </c>
      <c r="CA61" s="36">
        <f t="shared" si="153"/>
        <v>4.2290208897287913E-2</v>
      </c>
      <c r="CB61" s="36">
        <f t="shared" si="20"/>
        <v>4.550840155105558E-2</v>
      </c>
      <c r="CC61" s="36">
        <f t="shared" si="21"/>
        <v>0.21865263803054294</v>
      </c>
      <c r="CD61" s="36">
        <f t="shared" si="22"/>
        <v>0.21580137871607066</v>
      </c>
      <c r="CE61" s="36">
        <f t="shared" si="23"/>
        <v>4.3822462842841824E-2</v>
      </c>
      <c r="CF61" s="36">
        <f t="shared" si="24"/>
        <v>5.2563550193881946E-2</v>
      </c>
      <c r="CG61" s="36">
        <f t="shared" si="154"/>
        <v>0.69523469022932738</v>
      </c>
      <c r="CH61" s="36">
        <f t="shared" si="25"/>
        <v>0.68612666953899182</v>
      </c>
      <c r="CI61" s="36">
        <f t="shared" si="155"/>
        <v>4.2615868028279658E-2</v>
      </c>
      <c r="CJ61" s="36">
        <f t="shared" si="26"/>
        <v>4.502482486567367E-2</v>
      </c>
      <c r="CK61" s="36">
        <f t="shared" si="27"/>
        <v>0.22761194029850745</v>
      </c>
      <c r="CL61" s="36">
        <f t="shared" si="28"/>
        <v>0.21866285792015236</v>
      </c>
      <c r="CM61" s="36">
        <f t="shared" si="29"/>
        <v>4.399057344854674E-2</v>
      </c>
      <c r="CN61" s="36">
        <f t="shared" si="30"/>
        <v>5.1894171257566485E-2</v>
      </c>
      <c r="CO61" s="36">
        <f t="shared" si="31"/>
        <v>0.6857816182246661</v>
      </c>
      <c r="CP61" s="36">
        <f t="shared" si="32"/>
        <v>0.68441814595660755</v>
      </c>
      <c r="CQ61" s="36">
        <f t="shared" si="33"/>
        <v>4.7010309278350516E-2</v>
      </c>
      <c r="CR61" s="36">
        <f t="shared" si="34"/>
        <v>5.5483870967741933E-2</v>
      </c>
      <c r="CS61" s="36">
        <f t="shared" si="35"/>
        <v>0.23835051546391753</v>
      </c>
      <c r="CT61" s="36">
        <f t="shared" si="36"/>
        <v>0.23956989247311827</v>
      </c>
      <c r="CU61" s="36">
        <f t="shared" si="37"/>
        <v>4.9896907216494847E-2</v>
      </c>
      <c r="CV61" s="36">
        <f t="shared" si="38"/>
        <v>5.9784946236559139E-2</v>
      </c>
      <c r="CW61" s="36">
        <f t="shared" si="39"/>
        <v>0.66474226804123715</v>
      </c>
      <c r="CX61" s="36">
        <f t="shared" si="40"/>
        <v>0.64516129032258063</v>
      </c>
      <c r="CY61" s="36">
        <f t="shared" si="41"/>
        <v>5.3135888501742161E-2</v>
      </c>
      <c r="CZ61" s="36">
        <f t="shared" si="42"/>
        <v>4.278523489932886E-2</v>
      </c>
      <c r="DA61" s="36">
        <f t="shared" si="43"/>
        <v>0.19337979094076654</v>
      </c>
      <c r="DB61" s="36">
        <f t="shared" si="44"/>
        <v>0.18959731543624161</v>
      </c>
      <c r="DC61" s="36">
        <f t="shared" si="45"/>
        <v>5.2264808362369339E-2</v>
      </c>
      <c r="DD61" s="36">
        <f t="shared" si="46"/>
        <v>5.5369127516778527E-2</v>
      </c>
      <c r="DE61" s="36">
        <f t="shared" si="47"/>
        <v>0.70121951219512191</v>
      </c>
      <c r="DF61" s="36">
        <f t="shared" si="48"/>
        <v>0.71224832214765099</v>
      </c>
      <c r="DH61" s="138"/>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row>
    <row r="62" spans="2:254" s="12" customFormat="1" ht="14.25" customHeight="1">
      <c r="B62" s="263">
        <v>12</v>
      </c>
      <c r="C62" s="272" t="s">
        <v>105</v>
      </c>
      <c r="D62" s="134" t="s">
        <v>138</v>
      </c>
      <c r="E62" s="119">
        <v>16</v>
      </c>
      <c r="F62" s="82">
        <v>0</v>
      </c>
      <c r="G62" s="71">
        <f t="shared" si="129"/>
        <v>0</v>
      </c>
      <c r="H62" s="72">
        <v>2</v>
      </c>
      <c r="I62" s="71">
        <f t="shared" si="130"/>
        <v>0.125</v>
      </c>
      <c r="J62" s="72">
        <v>0</v>
      </c>
      <c r="K62" s="71">
        <f t="shared" si="131"/>
        <v>0</v>
      </c>
      <c r="L62" s="119">
        <v>55</v>
      </c>
      <c r="M62" s="82">
        <v>4</v>
      </c>
      <c r="N62" s="71">
        <f t="shared" si="132"/>
        <v>7.2727272727272724E-2</v>
      </c>
      <c r="O62" s="72">
        <v>7</v>
      </c>
      <c r="P62" s="71">
        <f t="shared" si="133"/>
        <v>0.12727272727272726</v>
      </c>
      <c r="Q62" s="72">
        <v>4</v>
      </c>
      <c r="R62" s="71">
        <f t="shared" si="134"/>
        <v>7.2727272727272724E-2</v>
      </c>
      <c r="S62" s="119">
        <v>2828</v>
      </c>
      <c r="T62" s="82">
        <v>146</v>
      </c>
      <c r="U62" s="71">
        <f t="shared" si="135"/>
        <v>5.1626591230551626E-2</v>
      </c>
      <c r="V62" s="72">
        <v>406</v>
      </c>
      <c r="W62" s="71">
        <f t="shared" si="136"/>
        <v>0.14356435643564355</v>
      </c>
      <c r="X62" s="72">
        <v>348</v>
      </c>
      <c r="Y62" s="71">
        <f t="shared" si="137"/>
        <v>0.12305516265912306</v>
      </c>
      <c r="Z62" s="119">
        <v>2406</v>
      </c>
      <c r="AA62" s="82">
        <v>122</v>
      </c>
      <c r="AB62" s="71">
        <f t="shared" si="138"/>
        <v>5.0706566916043222E-2</v>
      </c>
      <c r="AC62" s="72">
        <v>294</v>
      </c>
      <c r="AD62" s="71">
        <f t="shared" si="139"/>
        <v>0.12219451371571072</v>
      </c>
      <c r="AE62" s="72">
        <v>341</v>
      </c>
      <c r="AF62" s="71">
        <f t="shared" si="140"/>
        <v>0.14172901080631753</v>
      </c>
      <c r="AG62" s="119">
        <v>1790</v>
      </c>
      <c r="AH62" s="82">
        <v>67</v>
      </c>
      <c r="AI62" s="71">
        <f t="shared" si="141"/>
        <v>3.7430167597765365E-2</v>
      </c>
      <c r="AJ62" s="72">
        <v>160</v>
      </c>
      <c r="AK62" s="71">
        <f t="shared" si="142"/>
        <v>8.9385474860335198E-2</v>
      </c>
      <c r="AL62" s="72">
        <v>216</v>
      </c>
      <c r="AM62" s="71">
        <f t="shared" si="143"/>
        <v>0.12067039106145251</v>
      </c>
      <c r="AN62" s="119">
        <v>906</v>
      </c>
      <c r="AO62" s="82">
        <v>23</v>
      </c>
      <c r="AP62" s="71">
        <f t="shared" si="144"/>
        <v>2.5386313465783666E-2</v>
      </c>
      <c r="AQ62" s="72">
        <v>72</v>
      </c>
      <c r="AR62" s="71">
        <f t="shared" si="145"/>
        <v>7.9470198675496692E-2</v>
      </c>
      <c r="AS62" s="72">
        <v>77</v>
      </c>
      <c r="AT62" s="71">
        <f t="shared" si="146"/>
        <v>8.4988962472406185E-2</v>
      </c>
      <c r="AU62" s="119">
        <v>285</v>
      </c>
      <c r="AV62" s="82">
        <v>9</v>
      </c>
      <c r="AW62" s="71">
        <f t="shared" si="147"/>
        <v>3.1578947368421054E-2</v>
      </c>
      <c r="AX62" s="72">
        <v>15</v>
      </c>
      <c r="AY62" s="71">
        <f t="shared" si="148"/>
        <v>5.2631578947368418E-2</v>
      </c>
      <c r="AZ62" s="72">
        <v>14</v>
      </c>
      <c r="BA62" s="71">
        <f t="shared" si="149"/>
        <v>4.912280701754386E-2</v>
      </c>
      <c r="BB62" s="119">
        <f t="shared" si="15"/>
        <v>8286</v>
      </c>
      <c r="BC62" s="73">
        <f t="shared" si="16"/>
        <v>371</v>
      </c>
      <c r="BD62" s="71">
        <f t="shared" si="150"/>
        <v>4.4774318126961136E-2</v>
      </c>
      <c r="BE62" s="73">
        <f t="shared" si="17"/>
        <v>956</v>
      </c>
      <c r="BF62" s="71">
        <f t="shared" si="151"/>
        <v>0.11537533188510742</v>
      </c>
      <c r="BG62" s="73">
        <f t="shared" si="18"/>
        <v>1000</v>
      </c>
      <c r="BH62" s="71">
        <f t="shared" si="152"/>
        <v>0.12068549360366884</v>
      </c>
      <c r="BJ62" s="263">
        <v>12</v>
      </c>
      <c r="BK62" s="272" t="s">
        <v>105</v>
      </c>
      <c r="BL62" s="208" t="s">
        <v>138</v>
      </c>
      <c r="BM62" s="38">
        <v>8030</v>
      </c>
      <c r="BN62" s="38">
        <v>300</v>
      </c>
      <c r="BO62" s="84">
        <v>3.7359900373599E-2</v>
      </c>
      <c r="BP62" s="38">
        <v>864</v>
      </c>
      <c r="BQ62" s="84">
        <v>0.10759651307596513</v>
      </c>
      <c r="BR62" s="38">
        <v>909</v>
      </c>
      <c r="BS62" s="84">
        <v>0.11320049813200499</v>
      </c>
      <c r="BU62" s="183" t="s">
        <v>105</v>
      </c>
      <c r="BV62" s="5" t="s">
        <v>138</v>
      </c>
      <c r="BW62" s="36">
        <f t="shared" si="19"/>
        <v>0.71916485638426264</v>
      </c>
      <c r="BX62" s="36">
        <f t="shared" si="157"/>
        <v>0.74184308841843083</v>
      </c>
      <c r="BY62" s="137">
        <v>56</v>
      </c>
      <c r="BZ62" s="141" t="s">
        <v>9</v>
      </c>
      <c r="CA62" s="36">
        <f t="shared" si="153"/>
        <v>5.3821481655323473E-2</v>
      </c>
      <c r="CB62" s="36">
        <f t="shared" si="20"/>
        <v>4.6941323345817729E-2</v>
      </c>
      <c r="CC62" s="36">
        <f t="shared" si="21"/>
        <v>0.13314558397872173</v>
      </c>
      <c r="CD62" s="36">
        <f t="shared" si="22"/>
        <v>0.12833957553058678</v>
      </c>
      <c r="CE62" s="36">
        <f t="shared" si="23"/>
        <v>7.3613392787295631E-2</v>
      </c>
      <c r="CF62" s="36">
        <f t="shared" si="24"/>
        <v>7.9816895547232619E-2</v>
      </c>
      <c r="CG62" s="36">
        <f t="shared" si="154"/>
        <v>0.73941954157865919</v>
      </c>
      <c r="CH62" s="36">
        <f t="shared" si="25"/>
        <v>0.74490220557636289</v>
      </c>
      <c r="CI62" s="36">
        <f t="shared" si="155"/>
        <v>5.0993377483443708E-2</v>
      </c>
      <c r="CJ62" s="36">
        <f t="shared" si="26"/>
        <v>4.4607500582343348E-2</v>
      </c>
      <c r="CK62" s="36">
        <f t="shared" si="27"/>
        <v>0.12737306843267107</v>
      </c>
      <c r="CL62" s="36">
        <f t="shared" si="28"/>
        <v>0.12194269741439553</v>
      </c>
      <c r="CM62" s="36">
        <f t="shared" si="29"/>
        <v>7.3841059602649001E-2</v>
      </c>
      <c r="CN62" s="36">
        <f t="shared" si="30"/>
        <v>7.7917540181691128E-2</v>
      </c>
      <c r="CO62" s="36">
        <f t="shared" si="31"/>
        <v>0.74779249448123619</v>
      </c>
      <c r="CP62" s="36">
        <f t="shared" si="32"/>
        <v>0.75553226182156996</v>
      </c>
      <c r="CQ62" s="36">
        <f t="shared" si="33"/>
        <v>6.8950563746747615E-2</v>
      </c>
      <c r="CR62" s="36">
        <f t="shared" si="34"/>
        <v>6.0579455662862158E-2</v>
      </c>
      <c r="CS62" s="36">
        <f t="shared" si="35"/>
        <v>0.17259323503902863</v>
      </c>
      <c r="CT62" s="36">
        <f t="shared" si="36"/>
        <v>0.1527655838454785</v>
      </c>
      <c r="CU62" s="36">
        <f t="shared" si="37"/>
        <v>8.2827406764960976E-2</v>
      </c>
      <c r="CV62" s="36">
        <f t="shared" si="38"/>
        <v>9.4381035996488144E-2</v>
      </c>
      <c r="CW62" s="36">
        <f t="shared" si="39"/>
        <v>0.67562879444926283</v>
      </c>
      <c r="CX62" s="36">
        <f t="shared" si="40"/>
        <v>0.69227392449517122</v>
      </c>
      <c r="CY62" s="36">
        <f t="shared" si="41"/>
        <v>6.8111455108359129E-2</v>
      </c>
      <c r="CZ62" s="36">
        <f t="shared" si="42"/>
        <v>4.4680851063829789E-2</v>
      </c>
      <c r="DA62" s="36">
        <f t="shared" si="43"/>
        <v>0.15273477812177502</v>
      </c>
      <c r="DB62" s="36">
        <f t="shared" si="44"/>
        <v>0.15212765957446808</v>
      </c>
      <c r="DC62" s="36">
        <f t="shared" si="45"/>
        <v>8.2559339525283798E-2</v>
      </c>
      <c r="DD62" s="36">
        <f t="shared" si="46"/>
        <v>7.6595744680851063E-2</v>
      </c>
      <c r="DE62" s="36">
        <f t="shared" si="47"/>
        <v>0.69659442724458209</v>
      </c>
      <c r="DF62" s="36">
        <f t="shared" si="48"/>
        <v>0.72659574468085109</v>
      </c>
      <c r="DH62" s="138"/>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row>
    <row r="63" spans="2:254" s="12" customFormat="1" ht="14.25" customHeight="1">
      <c r="B63" s="264"/>
      <c r="C63" s="273"/>
      <c r="D63" s="207" t="s">
        <v>277</v>
      </c>
      <c r="E63" s="166">
        <v>2</v>
      </c>
      <c r="F63" s="214">
        <v>0</v>
      </c>
      <c r="G63" s="83">
        <f t="shared" si="129"/>
        <v>0</v>
      </c>
      <c r="H63" s="230">
        <v>1</v>
      </c>
      <c r="I63" s="83">
        <f>IFERROR(H63/E63,"-")</f>
        <v>0.5</v>
      </c>
      <c r="J63" s="230">
        <v>0</v>
      </c>
      <c r="K63" s="83">
        <f>IFERROR(J63/E63,"-")</f>
        <v>0</v>
      </c>
      <c r="L63" s="166">
        <v>3</v>
      </c>
      <c r="M63" s="214">
        <v>0</v>
      </c>
      <c r="N63" s="83">
        <f>IFERROR(M63/L63,"-")</f>
        <v>0</v>
      </c>
      <c r="O63" s="230">
        <v>0</v>
      </c>
      <c r="P63" s="83">
        <f>IFERROR(O63/L63,"-")</f>
        <v>0</v>
      </c>
      <c r="Q63" s="230">
        <v>1</v>
      </c>
      <c r="R63" s="83">
        <f>IFERROR(Q63/L63,"-")</f>
        <v>0.33333333333333331</v>
      </c>
      <c r="S63" s="166">
        <v>620</v>
      </c>
      <c r="T63" s="214">
        <v>42</v>
      </c>
      <c r="U63" s="83">
        <f>IFERROR(T63/S63,"-")</f>
        <v>6.7741935483870974E-2</v>
      </c>
      <c r="V63" s="230">
        <v>106</v>
      </c>
      <c r="W63" s="83">
        <f>IFERROR(V63/S63,"-")</f>
        <v>0.17096774193548386</v>
      </c>
      <c r="X63" s="230">
        <v>67</v>
      </c>
      <c r="Y63" s="83">
        <f>IFERROR(X63/S63,"-")</f>
        <v>0.10806451612903226</v>
      </c>
      <c r="Z63" s="166">
        <v>398</v>
      </c>
      <c r="AA63" s="214">
        <v>20</v>
      </c>
      <c r="AB63" s="83">
        <f>IFERROR(AA63/Z63,"-")</f>
        <v>5.0251256281407038E-2</v>
      </c>
      <c r="AC63" s="230">
        <v>51</v>
      </c>
      <c r="AD63" s="83">
        <f>IFERROR(AC63/Z63,"-")</f>
        <v>0.12814070351758794</v>
      </c>
      <c r="AE63" s="230">
        <v>68</v>
      </c>
      <c r="AF63" s="83">
        <f>IFERROR(AE63/Z63,"-")</f>
        <v>0.17085427135678391</v>
      </c>
      <c r="AG63" s="166">
        <v>226</v>
      </c>
      <c r="AH63" s="214">
        <v>10</v>
      </c>
      <c r="AI63" s="83">
        <f>IFERROR(AH63/AG63,"-")</f>
        <v>4.4247787610619468E-2</v>
      </c>
      <c r="AJ63" s="230">
        <v>16</v>
      </c>
      <c r="AK63" s="83">
        <f>IFERROR(AJ63/AG63,"-")</f>
        <v>7.0796460176991149E-2</v>
      </c>
      <c r="AL63" s="230">
        <v>30</v>
      </c>
      <c r="AM63" s="83">
        <f>IFERROR(AL63/AG63,"-")</f>
        <v>0.13274336283185842</v>
      </c>
      <c r="AN63" s="166">
        <v>132</v>
      </c>
      <c r="AO63" s="214">
        <v>1</v>
      </c>
      <c r="AP63" s="83">
        <f>IFERROR(AO63/AN63,"-")</f>
        <v>7.575757575757576E-3</v>
      </c>
      <c r="AQ63" s="230">
        <v>12</v>
      </c>
      <c r="AR63" s="83">
        <f>IFERROR(AQ63/AN63,"-")</f>
        <v>9.0909090909090912E-2</v>
      </c>
      <c r="AS63" s="230">
        <v>15</v>
      </c>
      <c r="AT63" s="83">
        <f>IFERROR(AS63/AN63,"-")</f>
        <v>0.11363636363636363</v>
      </c>
      <c r="AU63" s="166">
        <v>32</v>
      </c>
      <c r="AV63" s="214">
        <v>0</v>
      </c>
      <c r="AW63" s="83">
        <f>IFERROR(AV63/AU63,"-")</f>
        <v>0</v>
      </c>
      <c r="AX63" s="230">
        <v>3</v>
      </c>
      <c r="AY63" s="83">
        <f>IFERROR(AX63/AU63,"-")</f>
        <v>9.375E-2</v>
      </c>
      <c r="AZ63" s="230">
        <v>1</v>
      </c>
      <c r="BA63" s="83">
        <f>IFERROR(AZ63/AU63,"-")</f>
        <v>3.125E-2</v>
      </c>
      <c r="BB63" s="166">
        <f t="shared" si="15"/>
        <v>1413</v>
      </c>
      <c r="BC63" s="167">
        <f t="shared" si="16"/>
        <v>73</v>
      </c>
      <c r="BD63" s="83">
        <f>IFERROR(BC63/BB63,"-")</f>
        <v>5.1663128096249115E-2</v>
      </c>
      <c r="BE63" s="167">
        <f t="shared" si="17"/>
        <v>189</v>
      </c>
      <c r="BF63" s="83">
        <f>IFERROR(BE63/BB63,"-")</f>
        <v>0.13375796178343949</v>
      </c>
      <c r="BG63" s="167">
        <f t="shared" si="18"/>
        <v>182</v>
      </c>
      <c r="BH63" s="83">
        <f>IFERROR(BG63/BB63,"-")</f>
        <v>0.12880396319886767</v>
      </c>
      <c r="BJ63" s="264"/>
      <c r="BK63" s="273"/>
      <c r="BL63" s="208" t="s">
        <v>276</v>
      </c>
      <c r="BM63" s="38">
        <v>1377</v>
      </c>
      <c r="BN63" s="38">
        <v>63</v>
      </c>
      <c r="BO63" s="84">
        <v>4.5751633986928102E-2</v>
      </c>
      <c r="BP63" s="38">
        <v>158</v>
      </c>
      <c r="BQ63" s="84">
        <v>0.11474219317356572</v>
      </c>
      <c r="BR63" s="38">
        <v>159</v>
      </c>
      <c r="BS63" s="84">
        <v>0.11546840958605664</v>
      </c>
      <c r="BU63" s="218"/>
      <c r="BV63" s="208" t="s">
        <v>273</v>
      </c>
      <c r="BW63" s="36">
        <f t="shared" si="19"/>
        <v>0.6857749469214437</v>
      </c>
      <c r="BX63" s="36">
        <f t="shared" si="157"/>
        <v>0.72403776325344948</v>
      </c>
      <c r="BY63" s="137">
        <v>57</v>
      </c>
      <c r="BZ63" s="141" t="s">
        <v>43</v>
      </c>
      <c r="CA63" s="36">
        <f t="shared" si="153"/>
        <v>4.9270879363676537E-2</v>
      </c>
      <c r="CB63" s="36">
        <f t="shared" si="20"/>
        <v>4.5081004930734914E-2</v>
      </c>
      <c r="CC63" s="36">
        <f t="shared" si="21"/>
        <v>0.16272646928855503</v>
      </c>
      <c r="CD63" s="36">
        <f t="shared" si="22"/>
        <v>0.16118807231744542</v>
      </c>
      <c r="CE63" s="36">
        <f t="shared" si="23"/>
        <v>8.0424215642951838E-2</v>
      </c>
      <c r="CF63" s="36">
        <f t="shared" si="24"/>
        <v>8.4174688894106592E-2</v>
      </c>
      <c r="CG63" s="36">
        <f t="shared" si="154"/>
        <v>0.7075784357048166</v>
      </c>
      <c r="CH63" s="36">
        <f t="shared" si="25"/>
        <v>0.70955623385771305</v>
      </c>
      <c r="CI63" s="36">
        <f t="shared" si="155"/>
        <v>4.7286575690257064E-2</v>
      </c>
      <c r="CJ63" s="36">
        <f t="shared" si="26"/>
        <v>4.1520760380190098E-2</v>
      </c>
      <c r="CK63" s="36">
        <f t="shared" si="27"/>
        <v>0.15994922246905743</v>
      </c>
      <c r="CL63" s="36">
        <f t="shared" si="28"/>
        <v>0.1569117892279473</v>
      </c>
      <c r="CM63" s="36">
        <f t="shared" si="29"/>
        <v>8.3782926055220572E-2</v>
      </c>
      <c r="CN63" s="36">
        <f t="shared" si="30"/>
        <v>8.354177088544272E-2</v>
      </c>
      <c r="CO63" s="36">
        <f t="shared" si="31"/>
        <v>0.70898127578546488</v>
      </c>
      <c r="CP63" s="36">
        <f t="shared" si="32"/>
        <v>0.71802567950641982</v>
      </c>
      <c r="CQ63" s="36">
        <f t="shared" si="33"/>
        <v>5.8533916849015315E-2</v>
      </c>
      <c r="CR63" s="36">
        <f t="shared" si="34"/>
        <v>5.9456398640996604E-2</v>
      </c>
      <c r="CS63" s="36">
        <f t="shared" si="35"/>
        <v>0.19310722100656455</v>
      </c>
      <c r="CT63" s="36">
        <f t="shared" si="36"/>
        <v>0.17723669309173273</v>
      </c>
      <c r="CU63" s="36">
        <f t="shared" si="37"/>
        <v>7.932166301969365E-2</v>
      </c>
      <c r="CV63" s="36">
        <f t="shared" si="38"/>
        <v>9.1732729331823332E-2</v>
      </c>
      <c r="CW63" s="36">
        <f t="shared" si="39"/>
        <v>0.66903719912472648</v>
      </c>
      <c r="CX63" s="36">
        <f t="shared" si="40"/>
        <v>0.67157417893544735</v>
      </c>
      <c r="CY63" s="36">
        <f t="shared" si="41"/>
        <v>6.5146579804560262E-2</v>
      </c>
      <c r="CZ63" s="36">
        <f t="shared" si="42"/>
        <v>4.8013245033112585E-2</v>
      </c>
      <c r="DA63" s="36">
        <f t="shared" si="43"/>
        <v>0.1758957654723127</v>
      </c>
      <c r="DB63" s="36">
        <f t="shared" si="44"/>
        <v>0.19701986754966888</v>
      </c>
      <c r="DC63" s="36">
        <f t="shared" si="45"/>
        <v>8.4690553745928335E-2</v>
      </c>
      <c r="DD63" s="36">
        <f t="shared" si="46"/>
        <v>8.1125827814569534E-2</v>
      </c>
      <c r="DE63" s="36">
        <f t="shared" si="47"/>
        <v>0.67426710097719866</v>
      </c>
      <c r="DF63" s="36">
        <f t="shared" si="48"/>
        <v>0.67384105960264906</v>
      </c>
      <c r="DH63" s="138"/>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0"/>
      <c r="GF63" s="80"/>
      <c r="GG63" s="80"/>
      <c r="GH63" s="80"/>
      <c r="GI63" s="80"/>
      <c r="GJ63" s="80"/>
      <c r="GK63" s="80"/>
      <c r="GL63" s="80"/>
      <c r="GM63" s="80"/>
      <c r="GN63" s="80"/>
      <c r="GO63" s="80"/>
      <c r="GP63" s="80"/>
      <c r="GQ63" s="80"/>
      <c r="GR63" s="80"/>
      <c r="GS63" s="80"/>
      <c r="GT63" s="80"/>
      <c r="GU63" s="80"/>
      <c r="GV63" s="80"/>
      <c r="GW63" s="80"/>
      <c r="GX63" s="80"/>
      <c r="GY63" s="80"/>
      <c r="GZ63" s="80"/>
      <c r="HA63" s="80"/>
      <c r="HB63" s="80"/>
      <c r="HC63" s="80"/>
      <c r="HD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row>
    <row r="64" spans="2:254" s="12" customFormat="1" ht="14.25" customHeight="1">
      <c r="B64" s="264"/>
      <c r="C64" s="273"/>
      <c r="D64" s="165" t="s">
        <v>156</v>
      </c>
      <c r="E64" s="160">
        <v>0</v>
      </c>
      <c r="F64" s="161">
        <v>0</v>
      </c>
      <c r="G64" s="61" t="str">
        <f t="shared" si="129"/>
        <v>-</v>
      </c>
      <c r="H64" s="62">
        <v>0</v>
      </c>
      <c r="I64" s="61" t="str">
        <f t="shared" si="130"/>
        <v>-</v>
      </c>
      <c r="J64" s="62">
        <v>0</v>
      </c>
      <c r="K64" s="61" t="str">
        <f t="shared" si="131"/>
        <v>-</v>
      </c>
      <c r="L64" s="160">
        <v>0</v>
      </c>
      <c r="M64" s="161">
        <v>0</v>
      </c>
      <c r="N64" s="61" t="str">
        <f t="shared" si="132"/>
        <v>-</v>
      </c>
      <c r="O64" s="62">
        <v>0</v>
      </c>
      <c r="P64" s="61" t="str">
        <f t="shared" si="133"/>
        <v>-</v>
      </c>
      <c r="Q64" s="62">
        <v>0</v>
      </c>
      <c r="R64" s="61" t="str">
        <f t="shared" si="134"/>
        <v>-</v>
      </c>
      <c r="S64" s="160">
        <v>366</v>
      </c>
      <c r="T64" s="161">
        <v>18</v>
      </c>
      <c r="U64" s="61">
        <f t="shared" si="135"/>
        <v>4.9180327868852458E-2</v>
      </c>
      <c r="V64" s="62">
        <v>55</v>
      </c>
      <c r="W64" s="61">
        <f t="shared" si="136"/>
        <v>0.15027322404371585</v>
      </c>
      <c r="X64" s="62">
        <v>43</v>
      </c>
      <c r="Y64" s="61">
        <f t="shared" si="137"/>
        <v>0.11748633879781421</v>
      </c>
      <c r="Z64" s="160">
        <v>222</v>
      </c>
      <c r="AA64" s="161">
        <v>12</v>
      </c>
      <c r="AB64" s="61">
        <f t="shared" si="138"/>
        <v>5.4054054054054057E-2</v>
      </c>
      <c r="AC64" s="62">
        <v>25</v>
      </c>
      <c r="AD64" s="61">
        <f t="shared" si="139"/>
        <v>0.11261261261261261</v>
      </c>
      <c r="AE64" s="62">
        <v>32</v>
      </c>
      <c r="AF64" s="61">
        <f t="shared" si="140"/>
        <v>0.14414414414414414</v>
      </c>
      <c r="AG64" s="160">
        <v>106</v>
      </c>
      <c r="AH64" s="161">
        <v>4</v>
      </c>
      <c r="AI64" s="61">
        <f t="shared" si="141"/>
        <v>3.7735849056603772E-2</v>
      </c>
      <c r="AJ64" s="62">
        <v>7</v>
      </c>
      <c r="AK64" s="61">
        <f t="shared" si="142"/>
        <v>6.6037735849056603E-2</v>
      </c>
      <c r="AL64" s="62">
        <v>14</v>
      </c>
      <c r="AM64" s="61">
        <f t="shared" si="143"/>
        <v>0.13207547169811321</v>
      </c>
      <c r="AN64" s="160">
        <v>54</v>
      </c>
      <c r="AO64" s="161">
        <v>0</v>
      </c>
      <c r="AP64" s="61">
        <f t="shared" si="144"/>
        <v>0</v>
      </c>
      <c r="AQ64" s="62">
        <v>4</v>
      </c>
      <c r="AR64" s="61">
        <f t="shared" si="145"/>
        <v>7.407407407407407E-2</v>
      </c>
      <c r="AS64" s="62">
        <v>7</v>
      </c>
      <c r="AT64" s="61">
        <f t="shared" si="146"/>
        <v>0.12962962962962962</v>
      </c>
      <c r="AU64" s="160">
        <v>15</v>
      </c>
      <c r="AV64" s="161">
        <v>0</v>
      </c>
      <c r="AW64" s="61">
        <f t="shared" si="147"/>
        <v>0</v>
      </c>
      <c r="AX64" s="62">
        <v>1</v>
      </c>
      <c r="AY64" s="61">
        <f t="shared" si="148"/>
        <v>6.6666666666666666E-2</v>
      </c>
      <c r="AZ64" s="62">
        <v>0</v>
      </c>
      <c r="BA64" s="61">
        <f t="shared" si="149"/>
        <v>0</v>
      </c>
      <c r="BB64" s="160">
        <f t="shared" si="15"/>
        <v>763</v>
      </c>
      <c r="BC64" s="63">
        <f t="shared" si="16"/>
        <v>34</v>
      </c>
      <c r="BD64" s="61">
        <f t="shared" si="150"/>
        <v>4.456094364351245E-2</v>
      </c>
      <c r="BE64" s="63">
        <f t="shared" si="17"/>
        <v>92</v>
      </c>
      <c r="BF64" s="61">
        <f t="shared" si="151"/>
        <v>0.12057667103538663</v>
      </c>
      <c r="BG64" s="63">
        <f t="shared" si="18"/>
        <v>96</v>
      </c>
      <c r="BH64" s="61">
        <f t="shared" si="152"/>
        <v>0.12581913499344691</v>
      </c>
      <c r="BJ64" s="264"/>
      <c r="BK64" s="273"/>
      <c r="BL64" s="208" t="s">
        <v>156</v>
      </c>
      <c r="BM64" s="38">
        <v>742</v>
      </c>
      <c r="BN64" s="38">
        <v>30</v>
      </c>
      <c r="BO64" s="84">
        <v>4.0431266846361183E-2</v>
      </c>
      <c r="BP64" s="38">
        <v>75</v>
      </c>
      <c r="BQ64" s="84">
        <v>0.10107816711590296</v>
      </c>
      <c r="BR64" s="38">
        <v>90</v>
      </c>
      <c r="BS64" s="84">
        <v>0.12129380053908356</v>
      </c>
      <c r="BU64" s="184"/>
      <c r="BV64" s="5" t="s">
        <v>156</v>
      </c>
      <c r="BW64" s="36">
        <f t="shared" si="19"/>
        <v>0.70904325032765403</v>
      </c>
      <c r="BX64" s="36">
        <f t="shared" si="157"/>
        <v>0.73719676549865232</v>
      </c>
      <c r="BY64" s="137">
        <v>58</v>
      </c>
      <c r="BZ64" s="141" t="s">
        <v>25</v>
      </c>
      <c r="CA64" s="36">
        <f t="shared" si="153"/>
        <v>0.11136493432324386</v>
      </c>
      <c r="CB64" s="36">
        <f t="shared" si="20"/>
        <v>9.9062783432429705E-2</v>
      </c>
      <c r="CC64" s="36">
        <f t="shared" si="21"/>
        <v>0.27298686464877214</v>
      </c>
      <c r="CD64" s="36">
        <f t="shared" si="22"/>
        <v>0.27652927542073968</v>
      </c>
      <c r="CE64" s="36">
        <f t="shared" si="23"/>
        <v>6.5296021321149825E-2</v>
      </c>
      <c r="CF64" s="36">
        <f t="shared" si="24"/>
        <v>6.7923007155094223E-2</v>
      </c>
      <c r="CG64" s="36">
        <f t="shared" si="154"/>
        <v>0.55035217970683414</v>
      </c>
      <c r="CH64" s="36">
        <f t="shared" si="25"/>
        <v>0.55648493399173637</v>
      </c>
      <c r="CI64" s="36">
        <f t="shared" si="155"/>
        <v>0.10711343037627026</v>
      </c>
      <c r="CJ64" s="36">
        <f t="shared" si="26"/>
        <v>9.2956534213168837E-2</v>
      </c>
      <c r="CK64" s="36">
        <f t="shared" si="27"/>
        <v>0.28000549299642957</v>
      </c>
      <c r="CL64" s="36">
        <f t="shared" si="28"/>
        <v>0.27743508822263663</v>
      </c>
      <c r="CM64" s="36">
        <f t="shared" si="29"/>
        <v>6.4680032957978584E-2</v>
      </c>
      <c r="CN64" s="36">
        <f t="shared" si="30"/>
        <v>6.8569789126380717E-2</v>
      </c>
      <c r="CO64" s="36">
        <f t="shared" si="31"/>
        <v>0.54820104366932165</v>
      </c>
      <c r="CP64" s="36">
        <f t="shared" si="32"/>
        <v>0.56103858843781385</v>
      </c>
      <c r="CQ64" s="36">
        <f t="shared" si="33"/>
        <v>0.140715667311412</v>
      </c>
      <c r="CR64" s="36">
        <f t="shared" si="34"/>
        <v>0.12555610479485912</v>
      </c>
      <c r="CS64" s="36">
        <f t="shared" si="35"/>
        <v>0.30174081237911027</v>
      </c>
      <c r="CT64" s="36">
        <f t="shared" si="36"/>
        <v>0.29065743944636679</v>
      </c>
      <c r="CU64" s="36">
        <f t="shared" si="37"/>
        <v>7.2050290135396516E-2</v>
      </c>
      <c r="CV64" s="36">
        <f t="shared" si="38"/>
        <v>7.3158675234799797E-2</v>
      </c>
      <c r="CW64" s="36">
        <f t="shared" si="39"/>
        <v>0.48549323017408125</v>
      </c>
      <c r="CX64" s="36">
        <f t="shared" si="40"/>
        <v>0.51062778052397428</v>
      </c>
      <c r="CY64" s="36">
        <f t="shared" si="41"/>
        <v>0.13079019073569481</v>
      </c>
      <c r="CZ64" s="36">
        <f t="shared" si="42"/>
        <v>0.11019283746556474</v>
      </c>
      <c r="DA64" s="36">
        <f t="shared" si="43"/>
        <v>0.2670299727520436</v>
      </c>
      <c r="DB64" s="36">
        <f t="shared" si="44"/>
        <v>0.2975206611570248</v>
      </c>
      <c r="DC64" s="36">
        <f t="shared" si="45"/>
        <v>8.3106267029972758E-2</v>
      </c>
      <c r="DD64" s="36">
        <f t="shared" si="46"/>
        <v>6.4738292011019286E-2</v>
      </c>
      <c r="DE64" s="36">
        <f t="shared" si="47"/>
        <v>0.51907356948228878</v>
      </c>
      <c r="DF64" s="36">
        <f t="shared" si="48"/>
        <v>0.52754820936639113</v>
      </c>
      <c r="DH64" s="138"/>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80"/>
      <c r="GC64" s="80"/>
      <c r="GD64" s="80"/>
      <c r="GE64" s="80"/>
      <c r="GF64" s="80"/>
      <c r="GG64" s="80"/>
      <c r="GH64" s="80"/>
      <c r="GI64" s="80"/>
      <c r="GJ64" s="80"/>
      <c r="GK64" s="80"/>
      <c r="GL64" s="80"/>
      <c r="GM64" s="80"/>
      <c r="GN64" s="80"/>
      <c r="GO64" s="80"/>
      <c r="GP64" s="80"/>
      <c r="GQ64" s="80"/>
      <c r="GR64" s="80"/>
      <c r="GS64" s="80"/>
      <c r="GT64" s="80"/>
      <c r="GU64" s="80"/>
      <c r="GV64" s="80"/>
      <c r="GW64" s="80"/>
      <c r="GX64" s="80"/>
      <c r="GY64" s="80"/>
      <c r="GZ64" s="80"/>
      <c r="HA64" s="80"/>
      <c r="HB64" s="80"/>
      <c r="HC64" s="80"/>
      <c r="HD64" s="80"/>
      <c r="HJ64" s="80"/>
      <c r="HK64" s="80"/>
      <c r="HL64" s="80"/>
      <c r="HM64" s="80"/>
      <c r="HN64" s="80"/>
      <c r="HO64" s="80"/>
      <c r="HP64" s="80"/>
      <c r="HQ64" s="80"/>
      <c r="HR64" s="80"/>
      <c r="HS64" s="80"/>
      <c r="HT64" s="80"/>
      <c r="HU64" s="80"/>
      <c r="HV64" s="80"/>
      <c r="HW64" s="80"/>
      <c r="HX64" s="80"/>
      <c r="HY64" s="80"/>
      <c r="HZ64" s="80"/>
      <c r="IA64" s="80"/>
      <c r="IB64" s="80"/>
      <c r="IC64" s="80"/>
      <c r="ID64" s="80"/>
      <c r="IE64" s="80"/>
      <c r="IF64" s="80"/>
      <c r="IG64" s="80"/>
      <c r="IH64" s="80"/>
      <c r="II64" s="80"/>
      <c r="IJ64" s="80"/>
      <c r="IK64" s="80"/>
      <c r="IL64" s="80"/>
      <c r="IM64" s="80"/>
      <c r="IN64" s="80"/>
      <c r="IO64" s="80"/>
      <c r="IP64" s="80"/>
      <c r="IQ64" s="80"/>
      <c r="IR64" s="80"/>
      <c r="IS64" s="80"/>
      <c r="IT64" s="80"/>
    </row>
    <row r="65" spans="2:254" s="12" customFormat="1" ht="14.25" customHeight="1">
      <c r="B65" s="264"/>
      <c r="C65" s="273"/>
      <c r="D65" s="135" t="s">
        <v>200</v>
      </c>
      <c r="E65" s="152">
        <v>1</v>
      </c>
      <c r="F65" s="231">
        <v>0</v>
      </c>
      <c r="G65" s="154">
        <f>IFERROR(F65/E65,"-")</f>
        <v>0</v>
      </c>
      <c r="H65" s="232">
        <v>0</v>
      </c>
      <c r="I65" s="154">
        <f>IFERROR(H65/E65,"-")</f>
        <v>0</v>
      </c>
      <c r="J65" s="232">
        <v>0</v>
      </c>
      <c r="K65" s="154">
        <f>IFERROR(J65/E65,"-")</f>
        <v>0</v>
      </c>
      <c r="L65" s="152">
        <v>3</v>
      </c>
      <c r="M65" s="231">
        <v>0</v>
      </c>
      <c r="N65" s="154">
        <f>IFERROR(M65/L65,"-")</f>
        <v>0</v>
      </c>
      <c r="O65" s="232">
        <v>0</v>
      </c>
      <c r="P65" s="154">
        <f>IFERROR(O65/L65,"-")</f>
        <v>0</v>
      </c>
      <c r="Q65" s="232">
        <v>0</v>
      </c>
      <c r="R65" s="154">
        <f>IFERROR(Q65/L65,"-")</f>
        <v>0</v>
      </c>
      <c r="S65" s="152">
        <v>34</v>
      </c>
      <c r="T65" s="231">
        <v>0</v>
      </c>
      <c r="U65" s="154">
        <f>IFERROR(T65/S65,"-")</f>
        <v>0</v>
      </c>
      <c r="V65" s="232">
        <v>0</v>
      </c>
      <c r="W65" s="154">
        <f>IFERROR(V65/S65,"-")</f>
        <v>0</v>
      </c>
      <c r="X65" s="232">
        <v>0</v>
      </c>
      <c r="Y65" s="154">
        <f>IFERROR(X65/S65,"-")</f>
        <v>0</v>
      </c>
      <c r="Z65" s="152">
        <v>109</v>
      </c>
      <c r="AA65" s="231">
        <v>0</v>
      </c>
      <c r="AB65" s="154">
        <f>IFERROR(AA65/Z65,"-")</f>
        <v>0</v>
      </c>
      <c r="AC65" s="232">
        <v>0</v>
      </c>
      <c r="AD65" s="154">
        <f>IFERROR(AC65/Z65,"-")</f>
        <v>0</v>
      </c>
      <c r="AE65" s="232">
        <v>2</v>
      </c>
      <c r="AF65" s="154">
        <f>IFERROR(AE65/Z65,"-")</f>
        <v>1.834862385321101E-2</v>
      </c>
      <c r="AG65" s="152">
        <v>163</v>
      </c>
      <c r="AH65" s="231">
        <v>0</v>
      </c>
      <c r="AI65" s="154">
        <f>IFERROR(AH65/AG65,"-")</f>
        <v>0</v>
      </c>
      <c r="AJ65" s="232">
        <v>2</v>
      </c>
      <c r="AK65" s="154">
        <f>IFERROR(AJ65/AG65,"-")</f>
        <v>1.2269938650306749E-2</v>
      </c>
      <c r="AL65" s="232">
        <v>3</v>
      </c>
      <c r="AM65" s="154">
        <f>IFERROR(AL65/AG65,"-")</f>
        <v>1.8404907975460124E-2</v>
      </c>
      <c r="AN65" s="152">
        <v>168</v>
      </c>
      <c r="AO65" s="231">
        <v>0</v>
      </c>
      <c r="AP65" s="154">
        <f>IFERROR(AO65/AN65,"-")</f>
        <v>0</v>
      </c>
      <c r="AQ65" s="232">
        <v>0</v>
      </c>
      <c r="AR65" s="154">
        <f>IFERROR(AQ65/AN65,"-")</f>
        <v>0</v>
      </c>
      <c r="AS65" s="232">
        <v>3</v>
      </c>
      <c r="AT65" s="154">
        <f>IFERROR(AS65/AN65,"-")</f>
        <v>1.7857142857142856E-2</v>
      </c>
      <c r="AU65" s="152">
        <v>181</v>
      </c>
      <c r="AV65" s="231">
        <v>0</v>
      </c>
      <c r="AW65" s="154">
        <f>IFERROR(AV65/AU65,"-")</f>
        <v>0</v>
      </c>
      <c r="AX65" s="232">
        <v>1</v>
      </c>
      <c r="AY65" s="154">
        <f>IFERROR(AX65/AU65,"-")</f>
        <v>5.5248618784530384E-3</v>
      </c>
      <c r="AZ65" s="232">
        <v>0</v>
      </c>
      <c r="BA65" s="154">
        <f>IFERROR(AZ65/AU65,"-")</f>
        <v>0</v>
      </c>
      <c r="BB65" s="152">
        <f t="shared" si="15"/>
        <v>659</v>
      </c>
      <c r="BC65" s="153">
        <f t="shared" si="16"/>
        <v>0</v>
      </c>
      <c r="BD65" s="154">
        <f>IFERROR(BC65/BB65,"-")</f>
        <v>0</v>
      </c>
      <c r="BE65" s="153">
        <f t="shared" si="17"/>
        <v>3</v>
      </c>
      <c r="BF65" s="154">
        <f>IFERROR(BE65/BB65,"-")</f>
        <v>4.552352048558422E-3</v>
      </c>
      <c r="BG65" s="153">
        <f t="shared" si="18"/>
        <v>8</v>
      </c>
      <c r="BH65" s="154">
        <f>IFERROR(BG65/BB65,"-")</f>
        <v>1.2139605462822459E-2</v>
      </c>
      <c r="BJ65" s="264"/>
      <c r="BK65" s="273"/>
      <c r="BL65" s="208" t="s">
        <v>199</v>
      </c>
      <c r="BM65" s="38">
        <v>320</v>
      </c>
      <c r="BN65" s="38">
        <v>0</v>
      </c>
      <c r="BO65" s="84">
        <v>0</v>
      </c>
      <c r="BP65" s="38">
        <v>7</v>
      </c>
      <c r="BQ65" s="84">
        <v>2.1874999999999999E-2</v>
      </c>
      <c r="BR65" s="38">
        <v>4</v>
      </c>
      <c r="BS65" s="84">
        <v>1.2500000000000001E-2</v>
      </c>
      <c r="BU65" s="184"/>
      <c r="BV65" s="188" t="s">
        <v>199</v>
      </c>
      <c r="BW65" s="36">
        <f t="shared" si="19"/>
        <v>0.98330804248861914</v>
      </c>
      <c r="BX65" s="36">
        <f t="shared" si="157"/>
        <v>0.96562499999999996</v>
      </c>
      <c r="BY65" s="137">
        <v>59</v>
      </c>
      <c r="BZ65" s="141" t="s">
        <v>20</v>
      </c>
      <c r="CA65" s="36">
        <f t="shared" si="153"/>
        <v>5.1020408163265307E-2</v>
      </c>
      <c r="CB65" s="36">
        <f t="shared" si="20"/>
        <v>4.5350593909825501E-2</v>
      </c>
      <c r="CC65" s="36">
        <f t="shared" si="21"/>
        <v>0.15260039499670836</v>
      </c>
      <c r="CD65" s="36">
        <f t="shared" si="22"/>
        <v>0.14641921578954664</v>
      </c>
      <c r="CE65" s="36">
        <f t="shared" si="23"/>
        <v>8.7373271889400916E-2</v>
      </c>
      <c r="CF65" s="36">
        <f t="shared" si="24"/>
        <v>8.9467629488974201E-2</v>
      </c>
      <c r="CG65" s="36">
        <f t="shared" si="154"/>
        <v>0.70900592495062542</v>
      </c>
      <c r="CH65" s="36">
        <f t="shared" si="25"/>
        <v>0.71876256081165368</v>
      </c>
      <c r="CI65" s="36">
        <f t="shared" si="155"/>
        <v>4.9833771387791333E-2</v>
      </c>
      <c r="CJ65" s="36">
        <f t="shared" si="26"/>
        <v>4.4240552325581398E-2</v>
      </c>
      <c r="CK65" s="36">
        <f t="shared" si="27"/>
        <v>0.15197298567474893</v>
      </c>
      <c r="CL65" s="36">
        <f t="shared" si="28"/>
        <v>0.14453125</v>
      </c>
      <c r="CM65" s="36">
        <f t="shared" si="29"/>
        <v>8.7465840455344557E-2</v>
      </c>
      <c r="CN65" s="36">
        <f t="shared" si="30"/>
        <v>8.7481831395348833E-2</v>
      </c>
      <c r="CO65" s="36">
        <f t="shared" si="31"/>
        <v>0.71072740248211519</v>
      </c>
      <c r="CP65" s="36">
        <f t="shared" si="32"/>
        <v>0.72374636627906974</v>
      </c>
      <c r="CQ65" s="36">
        <f t="shared" si="33"/>
        <v>6.5879145842798734E-2</v>
      </c>
      <c r="CR65" s="36">
        <f t="shared" si="34"/>
        <v>5.5524553571428568E-2</v>
      </c>
      <c r="CS65" s="36">
        <f t="shared" si="35"/>
        <v>0.17846433439345752</v>
      </c>
      <c r="CT65" s="36">
        <f t="shared" si="36"/>
        <v>0.16480654761904762</v>
      </c>
      <c r="CU65" s="36">
        <f t="shared" si="37"/>
        <v>9.6047251249432072E-2</v>
      </c>
      <c r="CV65" s="36">
        <f t="shared" si="38"/>
        <v>0.10230654761904762</v>
      </c>
      <c r="CW65" s="36">
        <f t="shared" si="39"/>
        <v>0.65960926851431168</v>
      </c>
      <c r="CX65" s="36">
        <f t="shared" si="40"/>
        <v>0.67736235119047616</v>
      </c>
      <c r="CY65" s="36">
        <f t="shared" si="41"/>
        <v>5.2215480786909359E-2</v>
      </c>
      <c r="CZ65" s="36">
        <f t="shared" si="42"/>
        <v>4.4060234244283326E-2</v>
      </c>
      <c r="DA65" s="36">
        <f t="shared" si="43"/>
        <v>0.15811730097444382</v>
      </c>
      <c r="DB65" s="36">
        <f t="shared" si="44"/>
        <v>0.14909834541736383</v>
      </c>
      <c r="DC65" s="36">
        <f t="shared" si="45"/>
        <v>9.5421952564809703E-2</v>
      </c>
      <c r="DD65" s="36">
        <f t="shared" si="46"/>
        <v>9.6672243911507721E-2</v>
      </c>
      <c r="DE65" s="36">
        <f t="shared" si="47"/>
        <v>0.69424526567383715</v>
      </c>
      <c r="DF65" s="36">
        <f t="shared" si="48"/>
        <v>0.71016917642684518</v>
      </c>
      <c r="DH65" s="138"/>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row>
    <row r="66" spans="2:254" s="12" customFormat="1" ht="14.25" customHeight="1">
      <c r="B66" s="265"/>
      <c r="C66" s="274"/>
      <c r="D66" s="203" t="s">
        <v>67</v>
      </c>
      <c r="E66" s="38">
        <v>19</v>
      </c>
      <c r="F66" s="34">
        <v>0</v>
      </c>
      <c r="G66" s="55">
        <f t="shared" si="129"/>
        <v>0</v>
      </c>
      <c r="H66" s="56">
        <v>3</v>
      </c>
      <c r="I66" s="55">
        <f t="shared" si="130"/>
        <v>0.15789473684210525</v>
      </c>
      <c r="J66" s="56">
        <v>0</v>
      </c>
      <c r="K66" s="55">
        <f t="shared" si="131"/>
        <v>0</v>
      </c>
      <c r="L66" s="38">
        <v>61</v>
      </c>
      <c r="M66" s="34">
        <v>4</v>
      </c>
      <c r="N66" s="55">
        <f t="shared" si="132"/>
        <v>6.5573770491803282E-2</v>
      </c>
      <c r="O66" s="56">
        <v>7</v>
      </c>
      <c r="P66" s="55">
        <f t="shared" si="133"/>
        <v>0.11475409836065574</v>
      </c>
      <c r="Q66" s="56">
        <v>5</v>
      </c>
      <c r="R66" s="55">
        <f t="shared" si="134"/>
        <v>8.1967213114754092E-2</v>
      </c>
      <c r="S66" s="38">
        <v>3848</v>
      </c>
      <c r="T66" s="34">
        <v>206</v>
      </c>
      <c r="U66" s="55">
        <f t="shared" si="135"/>
        <v>5.3534303534303537E-2</v>
      </c>
      <c r="V66" s="56">
        <v>567</v>
      </c>
      <c r="W66" s="55">
        <f t="shared" si="136"/>
        <v>0.14734927234927234</v>
      </c>
      <c r="X66" s="56">
        <v>458</v>
      </c>
      <c r="Y66" s="55">
        <f t="shared" si="137"/>
        <v>0.11902286902286903</v>
      </c>
      <c r="Z66" s="38">
        <v>3135</v>
      </c>
      <c r="AA66" s="34">
        <v>154</v>
      </c>
      <c r="AB66" s="55">
        <f t="shared" si="138"/>
        <v>4.912280701754386E-2</v>
      </c>
      <c r="AC66" s="56">
        <v>370</v>
      </c>
      <c r="AD66" s="55">
        <f t="shared" si="139"/>
        <v>0.11802232854864433</v>
      </c>
      <c r="AE66" s="56">
        <v>443</v>
      </c>
      <c r="AF66" s="55">
        <f t="shared" si="140"/>
        <v>0.14130781499202552</v>
      </c>
      <c r="AG66" s="38">
        <v>2285</v>
      </c>
      <c r="AH66" s="34">
        <v>81</v>
      </c>
      <c r="AI66" s="55">
        <f t="shared" si="141"/>
        <v>3.5448577680525166E-2</v>
      </c>
      <c r="AJ66" s="56">
        <v>185</v>
      </c>
      <c r="AK66" s="55">
        <f t="shared" si="142"/>
        <v>8.0962800875273522E-2</v>
      </c>
      <c r="AL66" s="56">
        <v>263</v>
      </c>
      <c r="AM66" s="55">
        <f t="shared" si="143"/>
        <v>0.1150984682713348</v>
      </c>
      <c r="AN66" s="38">
        <v>1260</v>
      </c>
      <c r="AO66" s="34">
        <v>24</v>
      </c>
      <c r="AP66" s="55">
        <f t="shared" si="144"/>
        <v>1.9047619047619049E-2</v>
      </c>
      <c r="AQ66" s="56">
        <v>88</v>
      </c>
      <c r="AR66" s="55">
        <f t="shared" si="145"/>
        <v>6.9841269841269843E-2</v>
      </c>
      <c r="AS66" s="56">
        <v>102</v>
      </c>
      <c r="AT66" s="55">
        <f t="shared" si="146"/>
        <v>8.0952380952380956E-2</v>
      </c>
      <c r="AU66" s="38">
        <v>513</v>
      </c>
      <c r="AV66" s="34">
        <v>9</v>
      </c>
      <c r="AW66" s="55">
        <f t="shared" si="147"/>
        <v>1.7543859649122806E-2</v>
      </c>
      <c r="AX66" s="56">
        <v>20</v>
      </c>
      <c r="AY66" s="55">
        <f t="shared" si="148"/>
        <v>3.8986354775828458E-2</v>
      </c>
      <c r="AZ66" s="56">
        <v>15</v>
      </c>
      <c r="BA66" s="55">
        <f t="shared" si="149"/>
        <v>2.9239766081871343E-2</v>
      </c>
      <c r="BB66" s="38">
        <f t="shared" si="15"/>
        <v>11121</v>
      </c>
      <c r="BC66" s="57">
        <f t="shared" si="16"/>
        <v>478</v>
      </c>
      <c r="BD66" s="55">
        <f t="shared" si="150"/>
        <v>4.2981746245841203E-2</v>
      </c>
      <c r="BE66" s="57">
        <f t="shared" si="17"/>
        <v>1240</v>
      </c>
      <c r="BF66" s="55">
        <f t="shared" si="151"/>
        <v>0.11150076431975542</v>
      </c>
      <c r="BG66" s="57">
        <f t="shared" si="18"/>
        <v>1286</v>
      </c>
      <c r="BH66" s="55">
        <f t="shared" si="152"/>
        <v>0.11563708299613344</v>
      </c>
      <c r="BI66" s="220"/>
      <c r="BJ66" s="265"/>
      <c r="BK66" s="274"/>
      <c r="BL66" s="203" t="s">
        <v>67</v>
      </c>
      <c r="BM66" s="38">
        <v>10469</v>
      </c>
      <c r="BN66" s="38">
        <v>393</v>
      </c>
      <c r="BO66" s="84">
        <v>3.7539402044130289E-2</v>
      </c>
      <c r="BP66" s="38">
        <v>1104</v>
      </c>
      <c r="BQ66" s="84">
        <v>0.10545419810870188</v>
      </c>
      <c r="BR66" s="38">
        <v>1162</v>
      </c>
      <c r="BS66" s="84">
        <v>0.11099436431368803</v>
      </c>
      <c r="BU66" s="185"/>
      <c r="BV66" s="116" t="s">
        <v>67</v>
      </c>
      <c r="BW66" s="36">
        <f t="shared" si="19"/>
        <v>0.7298804064382699</v>
      </c>
      <c r="BX66" s="36">
        <f t="shared" si="157"/>
        <v>0.74601203553347983</v>
      </c>
      <c r="BY66" s="137">
        <v>60</v>
      </c>
      <c r="BZ66" s="141" t="s">
        <v>44</v>
      </c>
      <c r="CA66" s="36">
        <f t="shared" si="153"/>
        <v>3.9381013788314649E-2</v>
      </c>
      <c r="CB66" s="36">
        <f t="shared" si="20"/>
        <v>3.689567430025445E-2</v>
      </c>
      <c r="CC66" s="36">
        <f t="shared" si="21"/>
        <v>0.16754290248983236</v>
      </c>
      <c r="CD66" s="36">
        <f t="shared" si="22"/>
        <v>0.15447413061916879</v>
      </c>
      <c r="CE66" s="36">
        <f t="shared" si="23"/>
        <v>5.3566114472770557E-2</v>
      </c>
      <c r="CF66" s="36">
        <f t="shared" si="24"/>
        <v>5.7251908396946563E-2</v>
      </c>
      <c r="CG66" s="36">
        <f t="shared" si="154"/>
        <v>0.73950996924908241</v>
      </c>
      <c r="CH66" s="36">
        <f t="shared" si="25"/>
        <v>0.75137828668363016</v>
      </c>
      <c r="CI66" s="36">
        <f t="shared" si="155"/>
        <v>3.4023668639053255E-2</v>
      </c>
      <c r="CJ66" s="36">
        <f t="shared" si="26"/>
        <v>3.2506415739948676E-2</v>
      </c>
      <c r="CK66" s="36">
        <f t="shared" si="27"/>
        <v>0.15250134480903713</v>
      </c>
      <c r="CL66" s="36">
        <f t="shared" si="28"/>
        <v>0.13915027088679782</v>
      </c>
      <c r="CM66" s="36">
        <f t="shared" si="29"/>
        <v>5.5137170521785905E-2</v>
      </c>
      <c r="CN66" s="36">
        <f t="shared" si="30"/>
        <v>5.9167379526660964E-2</v>
      </c>
      <c r="CO66" s="36">
        <f t="shared" si="31"/>
        <v>0.75833781603012373</v>
      </c>
      <c r="CP66" s="36">
        <f t="shared" si="32"/>
        <v>0.76917593384659255</v>
      </c>
      <c r="CQ66" s="36">
        <f t="shared" si="33"/>
        <v>6.2903225806451607E-2</v>
      </c>
      <c r="CR66" s="36">
        <f t="shared" si="34"/>
        <v>5.6179775280898875E-2</v>
      </c>
      <c r="CS66" s="36">
        <f t="shared" si="35"/>
        <v>0.23763440860215054</v>
      </c>
      <c r="CT66" s="36">
        <f t="shared" si="36"/>
        <v>0.21011235955056179</v>
      </c>
      <c r="CU66" s="36">
        <f t="shared" si="37"/>
        <v>5.3763440860215055E-2</v>
      </c>
      <c r="CV66" s="36">
        <f t="shared" si="38"/>
        <v>5.8426966292134834E-2</v>
      </c>
      <c r="CW66" s="36">
        <f t="shared" si="39"/>
        <v>0.64569892473118284</v>
      </c>
      <c r="CX66" s="36">
        <f t="shared" si="40"/>
        <v>0.67528089887640452</v>
      </c>
      <c r="CY66" s="36">
        <f t="shared" si="41"/>
        <v>5.4989816700610997E-2</v>
      </c>
      <c r="CZ66" s="36">
        <f t="shared" si="42"/>
        <v>3.9603960396039604E-2</v>
      </c>
      <c r="DA66" s="36">
        <f t="shared" si="43"/>
        <v>0.22606924643584522</v>
      </c>
      <c r="DB66" s="36">
        <f t="shared" si="44"/>
        <v>0.20990099009900989</v>
      </c>
      <c r="DC66" s="36">
        <f t="shared" si="45"/>
        <v>5.9063136456211814E-2</v>
      </c>
      <c r="DD66" s="36">
        <f t="shared" si="46"/>
        <v>3.9603960396039604E-2</v>
      </c>
      <c r="DE66" s="36">
        <f t="shared" si="47"/>
        <v>0.65987780040733202</v>
      </c>
      <c r="DF66" s="36">
        <f t="shared" si="48"/>
        <v>0.71089108910891086</v>
      </c>
      <c r="DH66" s="138"/>
      <c r="DI66" s="80"/>
      <c r="DJ66" s="80"/>
      <c r="DK66" s="80"/>
      <c r="DL66" s="80"/>
      <c r="DM66" s="80"/>
      <c r="DN66" s="80"/>
      <c r="DO66" s="80"/>
      <c r="DP66" s="80"/>
      <c r="DQ66" s="80"/>
      <c r="DR66" s="80"/>
      <c r="DS66" s="80"/>
      <c r="DT66" s="80"/>
      <c r="DU66" s="80"/>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c r="EZ66" s="80"/>
      <c r="FA66" s="80"/>
      <c r="FB66" s="80"/>
      <c r="FC66" s="80"/>
      <c r="FD66" s="80"/>
      <c r="FE66" s="80"/>
      <c r="FF66" s="80"/>
      <c r="FG66" s="80"/>
      <c r="FH66" s="80"/>
      <c r="FI66" s="80"/>
      <c r="FJ66" s="80"/>
      <c r="FK66" s="80"/>
      <c r="FL66" s="80"/>
      <c r="FM66" s="80"/>
      <c r="FN66" s="80"/>
      <c r="FO66" s="80"/>
      <c r="FP66" s="80"/>
      <c r="FQ66" s="80"/>
      <c r="FR66" s="80"/>
      <c r="FS66" s="80"/>
      <c r="FT66" s="80"/>
      <c r="FU66" s="80"/>
      <c r="FV66" s="80"/>
      <c r="FW66" s="80"/>
      <c r="FX66" s="80"/>
      <c r="FY66" s="80"/>
      <c r="FZ66" s="80"/>
      <c r="GA66" s="80"/>
      <c r="GB66" s="80"/>
      <c r="GC66" s="80"/>
      <c r="GD66" s="80"/>
      <c r="GE66" s="80"/>
      <c r="GF66" s="80"/>
      <c r="GG66" s="80"/>
      <c r="GH66" s="80"/>
      <c r="GI66" s="80"/>
      <c r="GJ66" s="80"/>
      <c r="GK66" s="80"/>
      <c r="GL66" s="80"/>
      <c r="GM66" s="80"/>
      <c r="GN66" s="80"/>
      <c r="GO66" s="80"/>
      <c r="GP66" s="80"/>
      <c r="GQ66" s="80"/>
      <c r="GR66" s="80"/>
      <c r="GS66" s="80"/>
      <c r="GT66" s="80"/>
      <c r="GU66" s="80"/>
      <c r="GV66" s="80"/>
      <c r="GW66" s="80"/>
      <c r="GX66" s="80"/>
      <c r="GY66" s="80"/>
      <c r="GZ66" s="80"/>
      <c r="HA66" s="80"/>
      <c r="HB66" s="80"/>
      <c r="HC66" s="80"/>
      <c r="HD66" s="80"/>
      <c r="HJ66" s="80"/>
      <c r="HK66" s="80"/>
      <c r="HL66" s="80"/>
      <c r="HM66" s="80"/>
      <c r="HN66" s="80"/>
      <c r="HO66" s="80"/>
      <c r="HP66" s="80"/>
      <c r="HQ66" s="80"/>
      <c r="HR66" s="80"/>
      <c r="HS66" s="80"/>
      <c r="HT66" s="80"/>
      <c r="HU66" s="80"/>
      <c r="HV66" s="80"/>
      <c r="HW66" s="80"/>
      <c r="HX66" s="80"/>
      <c r="HY66" s="80"/>
      <c r="HZ66" s="80"/>
      <c r="IA66" s="80"/>
      <c r="IB66" s="80"/>
      <c r="IC66" s="80"/>
      <c r="ID66" s="80"/>
      <c r="IE66" s="80"/>
      <c r="IF66" s="80"/>
      <c r="IG66" s="80"/>
      <c r="IH66" s="80"/>
      <c r="II66" s="80"/>
      <c r="IJ66" s="80"/>
      <c r="IK66" s="80"/>
      <c r="IL66" s="80"/>
      <c r="IM66" s="80"/>
      <c r="IN66" s="80"/>
      <c r="IO66" s="80"/>
      <c r="IP66" s="80"/>
      <c r="IQ66" s="80"/>
      <c r="IR66" s="80"/>
      <c r="IS66" s="80"/>
      <c r="IT66" s="80"/>
    </row>
    <row r="67" spans="2:254" s="12" customFormat="1" ht="14.25" customHeight="1">
      <c r="B67" s="263">
        <v>13</v>
      </c>
      <c r="C67" s="272" t="s">
        <v>106</v>
      </c>
      <c r="D67" s="134" t="s">
        <v>138</v>
      </c>
      <c r="E67" s="119">
        <v>31</v>
      </c>
      <c r="F67" s="82">
        <v>1</v>
      </c>
      <c r="G67" s="71">
        <f t="shared" si="129"/>
        <v>3.2258064516129031E-2</v>
      </c>
      <c r="H67" s="72">
        <v>1</v>
      </c>
      <c r="I67" s="71">
        <f t="shared" si="130"/>
        <v>3.2258064516129031E-2</v>
      </c>
      <c r="J67" s="72">
        <v>1</v>
      </c>
      <c r="K67" s="71">
        <f t="shared" si="131"/>
        <v>3.2258064516129031E-2</v>
      </c>
      <c r="L67" s="119">
        <v>105</v>
      </c>
      <c r="M67" s="82">
        <v>1</v>
      </c>
      <c r="N67" s="71">
        <f t="shared" si="132"/>
        <v>9.5238095238095247E-3</v>
      </c>
      <c r="O67" s="72">
        <v>6</v>
      </c>
      <c r="P67" s="71">
        <f t="shared" si="133"/>
        <v>5.7142857142857141E-2</v>
      </c>
      <c r="Q67" s="72">
        <v>7</v>
      </c>
      <c r="R67" s="71">
        <f t="shared" si="134"/>
        <v>6.6666666666666666E-2</v>
      </c>
      <c r="S67" s="119">
        <v>4979</v>
      </c>
      <c r="T67" s="82">
        <v>156</v>
      </c>
      <c r="U67" s="71">
        <f t="shared" si="135"/>
        <v>3.1331592689295036E-2</v>
      </c>
      <c r="V67" s="72">
        <v>723</v>
      </c>
      <c r="W67" s="71">
        <f t="shared" si="136"/>
        <v>0.14520988150230971</v>
      </c>
      <c r="X67" s="72">
        <v>356</v>
      </c>
      <c r="Y67" s="71">
        <f t="shared" si="137"/>
        <v>7.1500301265314314E-2</v>
      </c>
      <c r="Z67" s="119">
        <v>4768</v>
      </c>
      <c r="AA67" s="82">
        <v>116</v>
      </c>
      <c r="AB67" s="71">
        <f t="shared" si="138"/>
        <v>2.4328859060402684E-2</v>
      </c>
      <c r="AC67" s="72">
        <v>551</v>
      </c>
      <c r="AD67" s="71">
        <f t="shared" si="139"/>
        <v>0.11556208053691275</v>
      </c>
      <c r="AE67" s="72">
        <v>400</v>
      </c>
      <c r="AF67" s="71">
        <f t="shared" si="140"/>
        <v>8.3892617449664433E-2</v>
      </c>
      <c r="AG67" s="119">
        <v>3156</v>
      </c>
      <c r="AH67" s="82">
        <v>49</v>
      </c>
      <c r="AI67" s="71">
        <f t="shared" si="141"/>
        <v>1.5525982256020279E-2</v>
      </c>
      <c r="AJ67" s="72">
        <v>291</v>
      </c>
      <c r="AK67" s="71">
        <f t="shared" si="142"/>
        <v>9.2205323193916347E-2</v>
      </c>
      <c r="AL67" s="72">
        <v>233</v>
      </c>
      <c r="AM67" s="71">
        <f t="shared" si="143"/>
        <v>7.3827629911280099E-2</v>
      </c>
      <c r="AN67" s="119">
        <v>1423</v>
      </c>
      <c r="AO67" s="82">
        <v>14</v>
      </c>
      <c r="AP67" s="71">
        <f t="shared" si="144"/>
        <v>9.8383696416022483E-3</v>
      </c>
      <c r="AQ67" s="72">
        <v>99</v>
      </c>
      <c r="AR67" s="71">
        <f t="shared" si="145"/>
        <v>6.9571328179901623E-2</v>
      </c>
      <c r="AS67" s="72">
        <v>55</v>
      </c>
      <c r="AT67" s="71">
        <f t="shared" si="146"/>
        <v>3.8650737877723121E-2</v>
      </c>
      <c r="AU67" s="119">
        <v>455</v>
      </c>
      <c r="AV67" s="82">
        <v>2</v>
      </c>
      <c r="AW67" s="71">
        <f t="shared" si="147"/>
        <v>4.3956043956043956E-3</v>
      </c>
      <c r="AX67" s="72">
        <v>20</v>
      </c>
      <c r="AY67" s="71">
        <f t="shared" si="148"/>
        <v>4.3956043956043959E-2</v>
      </c>
      <c r="AZ67" s="72">
        <v>13</v>
      </c>
      <c r="BA67" s="71">
        <f t="shared" si="149"/>
        <v>2.8571428571428571E-2</v>
      </c>
      <c r="BB67" s="119">
        <f t="shared" si="15"/>
        <v>14917</v>
      </c>
      <c r="BC67" s="73">
        <f t="shared" si="16"/>
        <v>339</v>
      </c>
      <c r="BD67" s="71">
        <f t="shared" si="150"/>
        <v>2.2725749145270497E-2</v>
      </c>
      <c r="BE67" s="73">
        <f t="shared" si="17"/>
        <v>1691</v>
      </c>
      <c r="BF67" s="71">
        <f t="shared" si="151"/>
        <v>0.11336059529395991</v>
      </c>
      <c r="BG67" s="73">
        <f t="shared" si="18"/>
        <v>1065</v>
      </c>
      <c r="BH67" s="83">
        <f t="shared" si="152"/>
        <v>7.1395052624522351E-2</v>
      </c>
      <c r="BI67" s="221"/>
      <c r="BJ67" s="263">
        <v>13</v>
      </c>
      <c r="BK67" s="272" t="s">
        <v>106</v>
      </c>
      <c r="BL67" s="208" t="s">
        <v>138</v>
      </c>
      <c r="BM67" s="38">
        <v>14607</v>
      </c>
      <c r="BN67" s="38">
        <v>315</v>
      </c>
      <c r="BO67" s="84">
        <v>2.1565003080714726E-2</v>
      </c>
      <c r="BP67" s="38">
        <v>1593</v>
      </c>
      <c r="BQ67" s="84">
        <v>0.10905730129390019</v>
      </c>
      <c r="BR67" s="38">
        <v>1061</v>
      </c>
      <c r="BS67" s="84">
        <v>7.2636407202026423E-2</v>
      </c>
      <c r="BU67" s="183" t="s">
        <v>106</v>
      </c>
      <c r="BV67" s="5" t="s">
        <v>138</v>
      </c>
      <c r="BW67" s="36">
        <f t="shared" si="19"/>
        <v>0.79251860293624721</v>
      </c>
      <c r="BX67" s="36">
        <f t="shared" si="157"/>
        <v>0.79674128842335867</v>
      </c>
      <c r="BY67" s="137">
        <v>61</v>
      </c>
      <c r="BZ67" s="141" t="s">
        <v>16</v>
      </c>
      <c r="CA67" s="36">
        <f t="shared" si="153"/>
        <v>5.7521113900935859E-2</v>
      </c>
      <c r="CB67" s="36">
        <f t="shared" si="20"/>
        <v>5.3028460228654831E-2</v>
      </c>
      <c r="CC67" s="36">
        <f t="shared" si="21"/>
        <v>0.16057977630677928</v>
      </c>
      <c r="CD67" s="36">
        <f t="shared" si="22"/>
        <v>0.16577475066893699</v>
      </c>
      <c r="CE67" s="36">
        <f t="shared" si="23"/>
        <v>6.5281899109792291E-2</v>
      </c>
      <c r="CF67" s="36">
        <f t="shared" si="24"/>
        <v>6.5312576015567989E-2</v>
      </c>
      <c r="CG67" s="36">
        <f t="shared" si="154"/>
        <v>0.71661721068249262</v>
      </c>
      <c r="CH67" s="36">
        <f t="shared" si="25"/>
        <v>0.71588421308684014</v>
      </c>
      <c r="CI67" s="36">
        <f t="shared" si="155"/>
        <v>5.3260167850225949E-2</v>
      </c>
      <c r="CJ67" s="36">
        <f t="shared" si="26"/>
        <v>4.8763853367433933E-2</v>
      </c>
      <c r="CK67" s="36">
        <f t="shared" si="27"/>
        <v>0.1552614590058102</v>
      </c>
      <c r="CL67" s="36">
        <f t="shared" si="28"/>
        <v>0.15788576300085252</v>
      </c>
      <c r="CM67" s="36">
        <f t="shared" si="29"/>
        <v>6.0200129115558422E-2</v>
      </c>
      <c r="CN67" s="36">
        <f t="shared" si="30"/>
        <v>6.0869565217391307E-2</v>
      </c>
      <c r="CO67" s="36">
        <f t="shared" si="31"/>
        <v>0.73127824402840547</v>
      </c>
      <c r="CP67" s="36">
        <f t="shared" si="32"/>
        <v>0.73248081841432222</v>
      </c>
      <c r="CQ67" s="36">
        <f t="shared" si="33"/>
        <v>8.0265540132770069E-2</v>
      </c>
      <c r="CR67" s="36">
        <f t="shared" si="34"/>
        <v>7.3775573465592062E-2</v>
      </c>
      <c r="CS67" s="36">
        <f t="shared" si="35"/>
        <v>0.19553409776704889</v>
      </c>
      <c r="CT67" s="36">
        <f t="shared" si="36"/>
        <v>0.20582765034097955</v>
      </c>
      <c r="CU67" s="36">
        <f t="shared" si="37"/>
        <v>8.6904043452021726E-2</v>
      </c>
      <c r="CV67" s="36">
        <f t="shared" si="38"/>
        <v>7.7495350278983258E-2</v>
      </c>
      <c r="CW67" s="36">
        <f t="shared" si="39"/>
        <v>0.63729631864815928</v>
      </c>
      <c r="CX67" s="36">
        <f t="shared" si="40"/>
        <v>0.6429014259144451</v>
      </c>
      <c r="CY67" s="36">
        <f t="shared" si="41"/>
        <v>6.3862928348909651E-2</v>
      </c>
      <c r="CZ67" s="36">
        <f t="shared" si="42"/>
        <v>4.8494983277591976E-2</v>
      </c>
      <c r="DA67" s="36">
        <f t="shared" si="43"/>
        <v>0.17912772585669781</v>
      </c>
      <c r="DB67" s="36">
        <f t="shared" si="44"/>
        <v>0.1705685618729097</v>
      </c>
      <c r="DC67" s="36">
        <f t="shared" si="45"/>
        <v>8.0996884735202487E-2</v>
      </c>
      <c r="DD67" s="36">
        <f t="shared" si="46"/>
        <v>8.3612040133779264E-2</v>
      </c>
      <c r="DE67" s="36">
        <f t="shared" si="47"/>
        <v>0.67601246105919</v>
      </c>
      <c r="DF67" s="36">
        <f t="shared" si="48"/>
        <v>0.69732441471571904</v>
      </c>
      <c r="DH67" s="138"/>
      <c r="DI67" s="80"/>
      <c r="DJ67" s="80"/>
      <c r="DK67" s="80"/>
      <c r="DL67" s="80"/>
      <c r="DM67" s="80"/>
      <c r="DN67" s="80"/>
      <c r="DO67" s="80"/>
      <c r="DP67" s="80"/>
      <c r="DQ67" s="80"/>
      <c r="DR67" s="80"/>
      <c r="DS67" s="80"/>
      <c r="DT67" s="80"/>
      <c r="DU67" s="80"/>
      <c r="DV67" s="80"/>
      <c r="DW67" s="80"/>
      <c r="DX67" s="80"/>
      <c r="DY67" s="80"/>
      <c r="DZ67" s="80"/>
      <c r="EA67" s="80"/>
      <c r="EB67" s="80"/>
      <c r="EC67" s="80"/>
      <c r="ED67" s="80"/>
      <c r="EE67" s="80"/>
      <c r="EF67" s="80"/>
      <c r="EG67" s="80"/>
      <c r="EH67" s="80"/>
      <c r="EI67" s="80"/>
      <c r="EJ67" s="80"/>
      <c r="EK67" s="80"/>
      <c r="EL67" s="80"/>
      <c r="EM67" s="80"/>
      <c r="EN67" s="80"/>
      <c r="EO67" s="80"/>
      <c r="EP67" s="80"/>
      <c r="EQ67" s="80"/>
      <c r="ER67" s="80"/>
      <c r="ES67" s="80"/>
      <c r="ET67" s="80"/>
      <c r="EU67" s="80"/>
      <c r="EV67" s="80"/>
      <c r="EW67" s="80"/>
      <c r="EX67" s="80"/>
      <c r="EY67" s="80"/>
      <c r="EZ67" s="80"/>
      <c r="FA67" s="80"/>
      <c r="FB67" s="80"/>
      <c r="FC67" s="80"/>
      <c r="FD67" s="80"/>
      <c r="FE67" s="80"/>
      <c r="FF67" s="80"/>
      <c r="FG67" s="80"/>
      <c r="FH67" s="80"/>
      <c r="FI67" s="80"/>
      <c r="FJ67" s="80"/>
      <c r="FK67" s="80"/>
      <c r="FL67" s="80"/>
      <c r="FM67" s="80"/>
      <c r="FN67" s="80"/>
      <c r="FO67" s="80"/>
      <c r="FP67" s="80"/>
      <c r="FQ67" s="80"/>
      <c r="FR67" s="80"/>
      <c r="FS67" s="80"/>
      <c r="FT67" s="80"/>
      <c r="FU67" s="80"/>
      <c r="FV67" s="80"/>
      <c r="FW67" s="80"/>
      <c r="FX67" s="80"/>
      <c r="FY67" s="80"/>
      <c r="FZ67" s="80"/>
      <c r="GA67" s="80"/>
      <c r="GB67" s="80"/>
      <c r="GC67" s="80"/>
      <c r="GD67" s="80"/>
      <c r="GE67" s="80"/>
      <c r="GF67" s="80"/>
      <c r="GG67" s="80"/>
      <c r="GH67" s="80"/>
      <c r="GI67" s="80"/>
      <c r="GJ67" s="80"/>
      <c r="GK67" s="80"/>
      <c r="GL67" s="80"/>
      <c r="GM67" s="80"/>
      <c r="GN67" s="80"/>
      <c r="GO67" s="80"/>
      <c r="GP67" s="80"/>
      <c r="GQ67" s="80"/>
      <c r="GR67" s="80"/>
      <c r="GS67" s="80"/>
      <c r="GT67" s="80"/>
      <c r="GU67" s="80"/>
      <c r="GV67" s="80"/>
      <c r="GW67" s="80"/>
      <c r="GX67" s="80"/>
      <c r="GY67" s="80"/>
      <c r="GZ67" s="80"/>
      <c r="HA67" s="80"/>
      <c r="HB67" s="80"/>
      <c r="HC67" s="80"/>
      <c r="HD67" s="80"/>
      <c r="HJ67" s="80"/>
      <c r="HK67" s="80"/>
      <c r="HL67" s="80"/>
      <c r="HM67" s="80"/>
      <c r="HN67" s="80"/>
      <c r="HO67" s="80"/>
      <c r="HP67" s="80"/>
      <c r="HQ67" s="80"/>
      <c r="HR67" s="80"/>
      <c r="HS67" s="80"/>
      <c r="HT67" s="80"/>
      <c r="HU67" s="80"/>
      <c r="HV67" s="80"/>
      <c r="HW67" s="80"/>
      <c r="HX67" s="80"/>
      <c r="HY67" s="80"/>
      <c r="HZ67" s="80"/>
      <c r="IA67" s="80"/>
      <c r="IB67" s="80"/>
      <c r="IC67" s="80"/>
      <c r="ID67" s="80"/>
      <c r="IE67" s="80"/>
      <c r="IF67" s="80"/>
      <c r="IG67" s="80"/>
      <c r="IH67" s="80"/>
      <c r="II67" s="80"/>
      <c r="IJ67" s="80"/>
      <c r="IK67" s="80"/>
      <c r="IL67" s="80"/>
      <c r="IM67" s="80"/>
      <c r="IN67" s="80"/>
      <c r="IO67" s="80"/>
      <c r="IP67" s="80"/>
      <c r="IQ67" s="80"/>
      <c r="IR67" s="80"/>
      <c r="IS67" s="80"/>
      <c r="IT67" s="80"/>
    </row>
    <row r="68" spans="2:254" s="12" customFormat="1" ht="14.25" customHeight="1">
      <c r="B68" s="264"/>
      <c r="C68" s="273"/>
      <c r="D68" s="207" t="s">
        <v>277</v>
      </c>
      <c r="E68" s="166">
        <v>1</v>
      </c>
      <c r="F68" s="214">
        <v>0</v>
      </c>
      <c r="G68" s="83">
        <f t="shared" si="129"/>
        <v>0</v>
      </c>
      <c r="H68" s="230">
        <v>0</v>
      </c>
      <c r="I68" s="83">
        <f>IFERROR(H68/E68,"-")</f>
        <v>0</v>
      </c>
      <c r="J68" s="230">
        <v>0</v>
      </c>
      <c r="K68" s="83">
        <f>IFERROR(J68/E68,"-")</f>
        <v>0</v>
      </c>
      <c r="L68" s="166">
        <v>3</v>
      </c>
      <c r="M68" s="214">
        <v>0</v>
      </c>
      <c r="N68" s="83">
        <f>IFERROR(M68/L68,"-")</f>
        <v>0</v>
      </c>
      <c r="O68" s="230">
        <v>0</v>
      </c>
      <c r="P68" s="83">
        <f>IFERROR(O68/L68,"-")</f>
        <v>0</v>
      </c>
      <c r="Q68" s="230">
        <v>0</v>
      </c>
      <c r="R68" s="83">
        <f>IFERROR(Q68/L68,"-")</f>
        <v>0</v>
      </c>
      <c r="S68" s="166">
        <v>782</v>
      </c>
      <c r="T68" s="214">
        <v>31</v>
      </c>
      <c r="U68" s="83">
        <f>IFERROR(T68/S68,"-")</f>
        <v>3.9641943734015347E-2</v>
      </c>
      <c r="V68" s="230">
        <v>116</v>
      </c>
      <c r="W68" s="83">
        <f>IFERROR(V68/S68,"-")</f>
        <v>0.14833759590792839</v>
      </c>
      <c r="X68" s="230">
        <v>54</v>
      </c>
      <c r="Y68" s="83">
        <f>IFERROR(X68/S68,"-")</f>
        <v>6.9053708439897693E-2</v>
      </c>
      <c r="Z68" s="166">
        <v>493</v>
      </c>
      <c r="AA68" s="214">
        <v>17</v>
      </c>
      <c r="AB68" s="83">
        <f>IFERROR(AA68/Z68,"-")</f>
        <v>3.4482758620689655E-2</v>
      </c>
      <c r="AC68" s="230">
        <v>57</v>
      </c>
      <c r="AD68" s="83">
        <f>IFERROR(AC68/Z68,"-")</f>
        <v>0.11561866125760649</v>
      </c>
      <c r="AE68" s="230">
        <v>45</v>
      </c>
      <c r="AF68" s="83">
        <f>IFERROR(AE68/Z68,"-")</f>
        <v>9.1277890466531439E-2</v>
      </c>
      <c r="AG68" s="166">
        <v>307</v>
      </c>
      <c r="AH68" s="214">
        <v>7</v>
      </c>
      <c r="AI68" s="83">
        <f>IFERROR(AH68/AG68,"-")</f>
        <v>2.2801302931596091E-2</v>
      </c>
      <c r="AJ68" s="230">
        <v>35</v>
      </c>
      <c r="AK68" s="83">
        <f>IFERROR(AJ68/AG68,"-")</f>
        <v>0.11400651465798045</v>
      </c>
      <c r="AL68" s="230">
        <v>29</v>
      </c>
      <c r="AM68" s="83">
        <f>IFERROR(AL68/AG68,"-")</f>
        <v>9.4462540716612378E-2</v>
      </c>
      <c r="AN68" s="166">
        <v>160</v>
      </c>
      <c r="AO68" s="214">
        <v>4</v>
      </c>
      <c r="AP68" s="83">
        <f>IFERROR(AO68/AN68,"-")</f>
        <v>2.5000000000000001E-2</v>
      </c>
      <c r="AQ68" s="230">
        <v>11</v>
      </c>
      <c r="AR68" s="83">
        <f>IFERROR(AQ68/AN68,"-")</f>
        <v>6.8750000000000006E-2</v>
      </c>
      <c r="AS68" s="230">
        <v>9</v>
      </c>
      <c r="AT68" s="83">
        <f>IFERROR(AS68/AN68,"-")</f>
        <v>5.6250000000000001E-2</v>
      </c>
      <c r="AU68" s="166">
        <v>47</v>
      </c>
      <c r="AV68" s="214">
        <v>0</v>
      </c>
      <c r="AW68" s="83">
        <f>IFERROR(AV68/AU68,"-")</f>
        <v>0</v>
      </c>
      <c r="AX68" s="230">
        <v>2</v>
      </c>
      <c r="AY68" s="83">
        <f>IFERROR(AX68/AU68,"-")</f>
        <v>4.2553191489361701E-2</v>
      </c>
      <c r="AZ68" s="230">
        <v>2</v>
      </c>
      <c r="BA68" s="83">
        <f>IFERROR(AZ68/AU68,"-")</f>
        <v>4.2553191489361701E-2</v>
      </c>
      <c r="BB68" s="166">
        <f t="shared" si="15"/>
        <v>1793</v>
      </c>
      <c r="BC68" s="167">
        <f t="shared" si="16"/>
        <v>59</v>
      </c>
      <c r="BD68" s="83">
        <f>IFERROR(BC68/BB68,"-")</f>
        <v>3.2905744562186277E-2</v>
      </c>
      <c r="BE68" s="167">
        <f t="shared" si="17"/>
        <v>221</v>
      </c>
      <c r="BF68" s="83">
        <f>IFERROR(BE68/BB68,"-")</f>
        <v>0.12325711098717233</v>
      </c>
      <c r="BG68" s="167">
        <f t="shared" si="18"/>
        <v>139</v>
      </c>
      <c r="BH68" s="83">
        <f>IFERROR(BG68/BB68,"-")</f>
        <v>7.7523703290574453E-2</v>
      </c>
      <c r="BJ68" s="264"/>
      <c r="BK68" s="273"/>
      <c r="BL68" s="208" t="s">
        <v>276</v>
      </c>
      <c r="BM68" s="38">
        <v>1730</v>
      </c>
      <c r="BN68" s="38">
        <v>50</v>
      </c>
      <c r="BO68" s="84">
        <v>2.8901734104046242E-2</v>
      </c>
      <c r="BP68" s="38">
        <v>195</v>
      </c>
      <c r="BQ68" s="84">
        <v>0.11271676300578035</v>
      </c>
      <c r="BR68" s="38">
        <v>146</v>
      </c>
      <c r="BS68" s="84">
        <v>8.4393063583815028E-2</v>
      </c>
      <c r="BU68" s="218"/>
      <c r="BV68" s="208" t="s">
        <v>273</v>
      </c>
      <c r="BW68" s="36">
        <f t="shared" si="19"/>
        <v>0.76631344116006694</v>
      </c>
      <c r="BX68" s="36">
        <f t="shared" si="157"/>
        <v>0.77398843930635841</v>
      </c>
      <c r="BY68" s="137">
        <v>62</v>
      </c>
      <c r="BZ68" s="141" t="s">
        <v>17</v>
      </c>
      <c r="CA68" s="36">
        <f t="shared" si="153"/>
        <v>3.5752078609221465E-2</v>
      </c>
      <c r="CB68" s="36">
        <f t="shared" si="20"/>
        <v>3.0047400980155861E-2</v>
      </c>
      <c r="CC68" s="36">
        <f t="shared" si="21"/>
        <v>0.16712018140589568</v>
      </c>
      <c r="CD68" s="36">
        <f t="shared" si="22"/>
        <v>0.15144211456575882</v>
      </c>
      <c r="CE68" s="36">
        <f t="shared" si="23"/>
        <v>4.9886621315192746E-2</v>
      </c>
      <c r="CF68" s="36">
        <f t="shared" si="24"/>
        <v>5.2221418815778901E-2</v>
      </c>
      <c r="CG68" s="36">
        <f t="shared" si="154"/>
        <v>0.74724111866969012</v>
      </c>
      <c r="CH68" s="36">
        <f t="shared" si="25"/>
        <v>0.76628906563830645</v>
      </c>
      <c r="CI68" s="36">
        <f t="shared" si="155"/>
        <v>3.0272952853598014E-2</v>
      </c>
      <c r="CJ68" s="36">
        <f t="shared" si="26"/>
        <v>2.3714891361950187E-2</v>
      </c>
      <c r="CK68" s="36">
        <f t="shared" si="27"/>
        <v>0.15049627791563275</v>
      </c>
      <c r="CL68" s="36">
        <f t="shared" si="28"/>
        <v>0.13235294117647059</v>
      </c>
      <c r="CM68" s="36">
        <f t="shared" si="29"/>
        <v>4.6029776674937968E-2</v>
      </c>
      <c r="CN68" s="36">
        <f t="shared" si="30"/>
        <v>5.0476947535771068E-2</v>
      </c>
      <c r="CO68" s="36">
        <f t="shared" si="31"/>
        <v>0.7732009925558313</v>
      </c>
      <c r="CP68" s="36">
        <f t="shared" si="32"/>
        <v>0.79345521992580814</v>
      </c>
      <c r="CQ68" s="36">
        <f t="shared" si="33"/>
        <v>4.6285714285714284E-2</v>
      </c>
      <c r="CR68" s="36">
        <f t="shared" si="34"/>
        <v>4.1367423154266017E-2</v>
      </c>
      <c r="CS68" s="36">
        <f t="shared" si="35"/>
        <v>0.20228571428571429</v>
      </c>
      <c r="CT68" s="36">
        <f t="shared" si="36"/>
        <v>0.18816432059752944</v>
      </c>
      <c r="CU68" s="36">
        <f t="shared" si="37"/>
        <v>5.8571428571428573E-2</v>
      </c>
      <c r="CV68" s="36">
        <f t="shared" si="38"/>
        <v>5.9752944556162021E-2</v>
      </c>
      <c r="CW68" s="36">
        <f t="shared" si="39"/>
        <v>0.69285714285714284</v>
      </c>
      <c r="CX68" s="36">
        <f t="shared" si="40"/>
        <v>0.7107153116920425</v>
      </c>
      <c r="CY68" s="36">
        <f t="shared" si="41"/>
        <v>4.9192364170337739E-2</v>
      </c>
      <c r="CZ68" s="36">
        <f t="shared" si="42"/>
        <v>4.0160642570281124E-2</v>
      </c>
      <c r="DA68" s="36">
        <f t="shared" si="43"/>
        <v>0.21218795888399414</v>
      </c>
      <c r="DB68" s="36">
        <f t="shared" si="44"/>
        <v>0.17991967871485945</v>
      </c>
      <c r="DC68" s="36">
        <f t="shared" si="45"/>
        <v>5.8002936857562408E-2</v>
      </c>
      <c r="DD68" s="36">
        <f t="shared" si="46"/>
        <v>4.4176706827309238E-2</v>
      </c>
      <c r="DE68" s="36">
        <f t="shared" si="47"/>
        <v>0.68061674008810569</v>
      </c>
      <c r="DF68" s="36">
        <f t="shared" si="48"/>
        <v>0.73574297188755022</v>
      </c>
      <c r="DH68" s="138"/>
      <c r="DI68" s="80"/>
      <c r="DJ68" s="80"/>
      <c r="DK68" s="80"/>
      <c r="DL68" s="80"/>
      <c r="DM68" s="80"/>
      <c r="DN68" s="80"/>
      <c r="DO68" s="80"/>
      <c r="DP68" s="80"/>
      <c r="DQ68" s="80"/>
      <c r="DR68" s="80"/>
      <c r="DS68" s="80"/>
      <c r="DT68" s="80"/>
      <c r="DU68" s="80"/>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c r="EZ68" s="80"/>
      <c r="FA68" s="80"/>
      <c r="FB68" s="80"/>
      <c r="FC68" s="80"/>
      <c r="FD68" s="80"/>
      <c r="FE68" s="80"/>
      <c r="FF68" s="80"/>
      <c r="FG68" s="80"/>
      <c r="FH68" s="80"/>
      <c r="FI68" s="80"/>
      <c r="FJ68" s="80"/>
      <c r="FK68" s="80"/>
      <c r="FL68" s="80"/>
      <c r="FM68" s="80"/>
      <c r="FN68" s="80"/>
      <c r="FO68" s="80"/>
      <c r="FP68" s="80"/>
      <c r="FQ68" s="80"/>
      <c r="FR68" s="80"/>
      <c r="FS68" s="80"/>
      <c r="FT68" s="80"/>
      <c r="FU68" s="80"/>
      <c r="FV68" s="80"/>
      <c r="FW68" s="80"/>
      <c r="FX68" s="80"/>
      <c r="FY68" s="80"/>
      <c r="FZ68" s="80"/>
      <c r="GA68" s="80"/>
      <c r="GB68" s="80"/>
      <c r="GC68" s="80"/>
      <c r="GD68" s="80"/>
      <c r="GE68" s="80"/>
      <c r="GF68" s="80"/>
      <c r="GG68" s="80"/>
      <c r="GH68" s="80"/>
      <c r="GI68" s="80"/>
      <c r="GJ68" s="80"/>
      <c r="GK68" s="80"/>
      <c r="GL68" s="80"/>
      <c r="GM68" s="80"/>
      <c r="GN68" s="80"/>
      <c r="GO68" s="80"/>
      <c r="GP68" s="80"/>
      <c r="GQ68" s="80"/>
      <c r="GR68" s="80"/>
      <c r="GS68" s="80"/>
      <c r="GT68" s="80"/>
      <c r="GU68" s="80"/>
      <c r="GV68" s="80"/>
      <c r="GW68" s="80"/>
      <c r="GX68" s="80"/>
      <c r="GY68" s="80"/>
      <c r="GZ68" s="80"/>
      <c r="HA68" s="80"/>
      <c r="HB68" s="80"/>
      <c r="HC68" s="80"/>
      <c r="HD68" s="80"/>
      <c r="HJ68" s="80"/>
      <c r="HK68" s="80"/>
      <c r="HL68" s="80"/>
      <c r="HM68" s="80"/>
      <c r="HN68" s="80"/>
      <c r="HO68" s="80"/>
      <c r="HP68" s="80"/>
      <c r="HQ68" s="80"/>
      <c r="HR68" s="80"/>
      <c r="HS68" s="80"/>
      <c r="HT68" s="80"/>
      <c r="HU68" s="80"/>
      <c r="HV68" s="80"/>
      <c r="HW68" s="80"/>
      <c r="HX68" s="80"/>
      <c r="HY68" s="80"/>
      <c r="HZ68" s="80"/>
      <c r="IA68" s="80"/>
      <c r="IB68" s="80"/>
      <c r="IC68" s="80"/>
      <c r="ID68" s="80"/>
      <c r="IE68" s="80"/>
      <c r="IF68" s="80"/>
      <c r="IG68" s="80"/>
      <c r="IH68" s="80"/>
      <c r="II68" s="80"/>
      <c r="IJ68" s="80"/>
      <c r="IK68" s="80"/>
      <c r="IL68" s="80"/>
      <c r="IM68" s="80"/>
      <c r="IN68" s="80"/>
      <c r="IO68" s="80"/>
      <c r="IP68" s="80"/>
      <c r="IQ68" s="80"/>
      <c r="IR68" s="80"/>
      <c r="IS68" s="80"/>
      <c r="IT68" s="80"/>
    </row>
    <row r="69" spans="2:254" s="12" customFormat="1" ht="14.25" customHeight="1">
      <c r="B69" s="264"/>
      <c r="C69" s="273"/>
      <c r="D69" s="165" t="s">
        <v>156</v>
      </c>
      <c r="E69" s="160">
        <v>0</v>
      </c>
      <c r="F69" s="161">
        <v>0</v>
      </c>
      <c r="G69" s="61" t="str">
        <f t="shared" si="129"/>
        <v>-</v>
      </c>
      <c r="H69" s="62">
        <v>0</v>
      </c>
      <c r="I69" s="61" t="str">
        <f t="shared" si="130"/>
        <v>-</v>
      </c>
      <c r="J69" s="62">
        <v>0</v>
      </c>
      <c r="K69" s="61" t="str">
        <f t="shared" si="131"/>
        <v>-</v>
      </c>
      <c r="L69" s="160">
        <v>2</v>
      </c>
      <c r="M69" s="161">
        <v>0</v>
      </c>
      <c r="N69" s="61">
        <f t="shared" si="132"/>
        <v>0</v>
      </c>
      <c r="O69" s="62">
        <v>0</v>
      </c>
      <c r="P69" s="61">
        <f t="shared" si="133"/>
        <v>0</v>
      </c>
      <c r="Q69" s="62">
        <v>0</v>
      </c>
      <c r="R69" s="61">
        <f t="shared" si="134"/>
        <v>0</v>
      </c>
      <c r="S69" s="160">
        <v>546</v>
      </c>
      <c r="T69" s="161">
        <v>15</v>
      </c>
      <c r="U69" s="61">
        <f t="shared" si="135"/>
        <v>2.7472527472527472E-2</v>
      </c>
      <c r="V69" s="62">
        <v>73</v>
      </c>
      <c r="W69" s="61">
        <f t="shared" si="136"/>
        <v>0.1336996336996337</v>
      </c>
      <c r="X69" s="62">
        <v>47</v>
      </c>
      <c r="Y69" s="61">
        <f t="shared" si="137"/>
        <v>8.608058608058608E-2</v>
      </c>
      <c r="Z69" s="160">
        <v>321</v>
      </c>
      <c r="AA69" s="161">
        <v>16</v>
      </c>
      <c r="AB69" s="61">
        <f t="shared" si="138"/>
        <v>4.9844236760124609E-2</v>
      </c>
      <c r="AC69" s="62">
        <v>42</v>
      </c>
      <c r="AD69" s="61">
        <f t="shared" si="139"/>
        <v>0.13084112149532709</v>
      </c>
      <c r="AE69" s="62">
        <v>28</v>
      </c>
      <c r="AF69" s="61">
        <f t="shared" si="140"/>
        <v>8.7227414330218064E-2</v>
      </c>
      <c r="AG69" s="160">
        <v>160</v>
      </c>
      <c r="AH69" s="161">
        <v>4</v>
      </c>
      <c r="AI69" s="61">
        <f t="shared" si="141"/>
        <v>2.5000000000000001E-2</v>
      </c>
      <c r="AJ69" s="62">
        <v>12</v>
      </c>
      <c r="AK69" s="61">
        <f t="shared" si="142"/>
        <v>7.4999999999999997E-2</v>
      </c>
      <c r="AL69" s="62">
        <v>15</v>
      </c>
      <c r="AM69" s="61">
        <f t="shared" si="143"/>
        <v>9.375E-2</v>
      </c>
      <c r="AN69" s="160">
        <v>57</v>
      </c>
      <c r="AO69" s="161">
        <v>0</v>
      </c>
      <c r="AP69" s="61">
        <f t="shared" si="144"/>
        <v>0</v>
      </c>
      <c r="AQ69" s="62">
        <v>5</v>
      </c>
      <c r="AR69" s="61">
        <f t="shared" si="145"/>
        <v>8.771929824561403E-2</v>
      </c>
      <c r="AS69" s="62">
        <v>10</v>
      </c>
      <c r="AT69" s="61">
        <f t="shared" si="146"/>
        <v>0.17543859649122806</v>
      </c>
      <c r="AU69" s="160">
        <v>21</v>
      </c>
      <c r="AV69" s="161">
        <v>0</v>
      </c>
      <c r="AW69" s="61">
        <f t="shared" si="147"/>
        <v>0</v>
      </c>
      <c r="AX69" s="62">
        <v>2</v>
      </c>
      <c r="AY69" s="61">
        <f t="shared" si="148"/>
        <v>9.5238095238095233E-2</v>
      </c>
      <c r="AZ69" s="62">
        <v>0</v>
      </c>
      <c r="BA69" s="61">
        <f t="shared" si="149"/>
        <v>0</v>
      </c>
      <c r="BB69" s="160">
        <f t="shared" si="15"/>
        <v>1107</v>
      </c>
      <c r="BC69" s="63">
        <f t="shared" si="16"/>
        <v>35</v>
      </c>
      <c r="BD69" s="61">
        <f t="shared" si="150"/>
        <v>3.1616982836495035E-2</v>
      </c>
      <c r="BE69" s="63">
        <f t="shared" si="17"/>
        <v>134</v>
      </c>
      <c r="BF69" s="61">
        <f t="shared" si="151"/>
        <v>0.12104787714543812</v>
      </c>
      <c r="BG69" s="63">
        <f t="shared" si="18"/>
        <v>100</v>
      </c>
      <c r="BH69" s="61">
        <f t="shared" si="152"/>
        <v>9.0334236675700091E-2</v>
      </c>
      <c r="BJ69" s="264"/>
      <c r="BK69" s="273"/>
      <c r="BL69" s="208" t="s">
        <v>156</v>
      </c>
      <c r="BM69" s="38">
        <v>1114</v>
      </c>
      <c r="BN69" s="38">
        <v>19</v>
      </c>
      <c r="BO69" s="84">
        <v>1.7055655296229804E-2</v>
      </c>
      <c r="BP69" s="38">
        <v>126</v>
      </c>
      <c r="BQ69" s="84">
        <v>0.11310592459605028</v>
      </c>
      <c r="BR69" s="38">
        <v>102</v>
      </c>
      <c r="BS69" s="84">
        <v>9.1561938958707359E-2</v>
      </c>
      <c r="BU69" s="184"/>
      <c r="BV69" s="5" t="s">
        <v>156</v>
      </c>
      <c r="BW69" s="36">
        <f t="shared" si="19"/>
        <v>0.7570009033423668</v>
      </c>
      <c r="BX69" s="36">
        <f t="shared" si="157"/>
        <v>0.7782764811490126</v>
      </c>
      <c r="BY69" s="137">
        <v>63</v>
      </c>
      <c r="BZ69" s="141" t="s">
        <v>26</v>
      </c>
      <c r="CA69" s="36">
        <f t="shared" si="153"/>
        <v>6.1803022407503912E-2</v>
      </c>
      <c r="CB69" s="36">
        <f t="shared" si="20"/>
        <v>5.0055865921787707E-2</v>
      </c>
      <c r="CC69" s="36">
        <f t="shared" si="21"/>
        <v>0.23835330901511204</v>
      </c>
      <c r="CD69" s="36">
        <f t="shared" si="22"/>
        <v>0.23340782122905027</v>
      </c>
      <c r="CE69" s="36">
        <f t="shared" si="23"/>
        <v>5.1380927566440852E-2</v>
      </c>
      <c r="CF69" s="36">
        <f t="shared" si="24"/>
        <v>5.0055865921787707E-2</v>
      </c>
      <c r="CG69" s="36">
        <f t="shared" si="154"/>
        <v>0.64846274101094314</v>
      </c>
      <c r="CH69" s="36">
        <f t="shared" si="25"/>
        <v>0.66648044692737429</v>
      </c>
      <c r="CI69" s="36">
        <f t="shared" si="155"/>
        <v>5.7369255150554674E-2</v>
      </c>
      <c r="CJ69" s="36">
        <f t="shared" si="26"/>
        <v>4.3781942078364562E-2</v>
      </c>
      <c r="CK69" s="36">
        <f t="shared" si="27"/>
        <v>0.23248811410459588</v>
      </c>
      <c r="CL69" s="36">
        <f t="shared" si="28"/>
        <v>0.22776831345826234</v>
      </c>
      <c r="CM69" s="36">
        <f t="shared" si="29"/>
        <v>5.2931854199683041E-2</v>
      </c>
      <c r="CN69" s="36">
        <f t="shared" si="30"/>
        <v>5.0766609880749575E-2</v>
      </c>
      <c r="CO69" s="36">
        <f t="shared" si="31"/>
        <v>0.65721077654516635</v>
      </c>
      <c r="CP69" s="36">
        <f t="shared" si="32"/>
        <v>0.67768313458262353</v>
      </c>
      <c r="CQ69" s="36">
        <f t="shared" si="33"/>
        <v>7.7767175572519082E-2</v>
      </c>
      <c r="CR69" s="36">
        <f t="shared" si="34"/>
        <v>6.59444182760245E-2</v>
      </c>
      <c r="CS69" s="36">
        <f t="shared" si="35"/>
        <v>0.28816793893129772</v>
      </c>
      <c r="CT69" s="36">
        <f t="shared" si="36"/>
        <v>0.26660386245878476</v>
      </c>
      <c r="CU69" s="36">
        <f t="shared" si="37"/>
        <v>5.6774809160305341E-2</v>
      </c>
      <c r="CV69" s="36">
        <f t="shared" si="38"/>
        <v>4.7574187470560525E-2</v>
      </c>
      <c r="CW69" s="36">
        <f t="shared" si="39"/>
        <v>0.57729007633587781</v>
      </c>
      <c r="CX69" s="36">
        <f t="shared" si="40"/>
        <v>0.61987753179463023</v>
      </c>
      <c r="CY69" s="36">
        <f t="shared" si="41"/>
        <v>7.536557930258718E-2</v>
      </c>
      <c r="CZ69" s="36">
        <f t="shared" si="42"/>
        <v>6.0426540284360189E-2</v>
      </c>
      <c r="DA69" s="36">
        <f t="shared" si="43"/>
        <v>0.23509561304836896</v>
      </c>
      <c r="DB69" s="36">
        <f t="shared" si="44"/>
        <v>0.21682464454976302</v>
      </c>
      <c r="DC69" s="36">
        <f t="shared" si="45"/>
        <v>4.1619797525309338E-2</v>
      </c>
      <c r="DD69" s="36">
        <f t="shared" si="46"/>
        <v>5.8056872037914695E-2</v>
      </c>
      <c r="DE69" s="36">
        <f t="shared" si="47"/>
        <v>0.64791901012373454</v>
      </c>
      <c r="DF69" s="36">
        <f t="shared" si="48"/>
        <v>0.66469194312796209</v>
      </c>
      <c r="DH69" s="138"/>
      <c r="DI69" s="80"/>
      <c r="DJ69" s="80"/>
      <c r="DK69" s="80"/>
      <c r="DL69" s="80"/>
      <c r="DM69" s="80"/>
      <c r="DN69" s="80"/>
      <c r="DO69" s="80"/>
      <c r="DP69" s="80"/>
      <c r="DQ69" s="80"/>
      <c r="DR69" s="80"/>
      <c r="DS69" s="80"/>
      <c r="DT69" s="80"/>
      <c r="DU69" s="80"/>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c r="EZ69" s="80"/>
      <c r="FA69" s="80"/>
      <c r="FB69" s="80"/>
      <c r="FC69" s="80"/>
      <c r="FD69" s="80"/>
      <c r="FE69" s="80"/>
      <c r="FF69" s="80"/>
      <c r="FG69" s="80"/>
      <c r="FH69" s="80"/>
      <c r="FI69" s="80"/>
      <c r="FJ69" s="80"/>
      <c r="FK69" s="80"/>
      <c r="FL69" s="80"/>
      <c r="FM69" s="80"/>
      <c r="FN69" s="80"/>
      <c r="FO69" s="80"/>
      <c r="FP69" s="80"/>
      <c r="FQ69" s="80"/>
      <c r="FR69" s="80"/>
      <c r="FS69" s="80"/>
      <c r="FT69" s="80"/>
      <c r="FU69" s="80"/>
      <c r="FV69" s="80"/>
      <c r="FW69" s="80"/>
      <c r="FX69" s="80"/>
      <c r="FY69" s="80"/>
      <c r="FZ69" s="80"/>
      <c r="GA69" s="80"/>
      <c r="GB69" s="80"/>
      <c r="GC69" s="80"/>
      <c r="GD69" s="80"/>
      <c r="GE69" s="80"/>
      <c r="GF69" s="80"/>
      <c r="GG69" s="80"/>
      <c r="GH69" s="80"/>
      <c r="GI69" s="80"/>
      <c r="GJ69" s="80"/>
      <c r="GK69" s="80"/>
      <c r="GL69" s="80"/>
      <c r="GM69" s="80"/>
      <c r="GN69" s="80"/>
      <c r="GO69" s="80"/>
      <c r="GP69" s="80"/>
      <c r="GQ69" s="80"/>
      <c r="GR69" s="80"/>
      <c r="GS69" s="80"/>
      <c r="GT69" s="80"/>
      <c r="GU69" s="80"/>
      <c r="GV69" s="80"/>
      <c r="GW69" s="80"/>
      <c r="GX69" s="80"/>
      <c r="GY69" s="80"/>
      <c r="GZ69" s="80"/>
      <c r="HA69" s="80"/>
      <c r="HB69" s="80"/>
      <c r="HC69" s="80"/>
      <c r="HD69" s="80"/>
      <c r="HJ69" s="80"/>
      <c r="HK69" s="80"/>
      <c r="HL69" s="80"/>
      <c r="HM69" s="80"/>
      <c r="HN69" s="80"/>
      <c r="HO69" s="80"/>
      <c r="HP69" s="80"/>
      <c r="HQ69" s="80"/>
      <c r="HR69" s="80"/>
      <c r="HS69" s="80"/>
      <c r="HT69" s="80"/>
      <c r="HU69" s="80"/>
      <c r="HV69" s="80"/>
      <c r="HW69" s="80"/>
      <c r="HX69" s="80"/>
      <c r="HY69" s="80"/>
      <c r="HZ69" s="80"/>
      <c r="IA69" s="80"/>
      <c r="IB69" s="80"/>
      <c r="IC69" s="80"/>
      <c r="ID69" s="80"/>
      <c r="IE69" s="80"/>
      <c r="IF69" s="80"/>
      <c r="IG69" s="80"/>
      <c r="IH69" s="80"/>
      <c r="II69" s="80"/>
      <c r="IJ69" s="80"/>
      <c r="IK69" s="80"/>
      <c r="IL69" s="80"/>
      <c r="IM69" s="80"/>
      <c r="IN69" s="80"/>
      <c r="IO69" s="80"/>
      <c r="IP69" s="80"/>
      <c r="IQ69" s="80"/>
      <c r="IR69" s="80"/>
      <c r="IS69" s="80"/>
      <c r="IT69" s="80"/>
    </row>
    <row r="70" spans="2:254" s="12" customFormat="1" ht="14.25" customHeight="1">
      <c r="B70" s="264"/>
      <c r="C70" s="273"/>
      <c r="D70" s="135" t="s">
        <v>200</v>
      </c>
      <c r="E70" s="152">
        <v>1</v>
      </c>
      <c r="F70" s="231">
        <v>0</v>
      </c>
      <c r="G70" s="154">
        <f>IFERROR(F70/E70,"-")</f>
        <v>0</v>
      </c>
      <c r="H70" s="232">
        <v>0</v>
      </c>
      <c r="I70" s="154">
        <f>IFERROR(H70/E70,"-")</f>
        <v>0</v>
      </c>
      <c r="J70" s="232">
        <v>0</v>
      </c>
      <c r="K70" s="154">
        <f>IFERROR(J70/E70,"-")</f>
        <v>0</v>
      </c>
      <c r="L70" s="152">
        <v>3</v>
      </c>
      <c r="M70" s="231">
        <v>0</v>
      </c>
      <c r="N70" s="154">
        <f>IFERROR(M70/L70,"-")</f>
        <v>0</v>
      </c>
      <c r="O70" s="232">
        <v>0</v>
      </c>
      <c r="P70" s="154">
        <f>IFERROR(O70/L70,"-")</f>
        <v>0</v>
      </c>
      <c r="Q70" s="232">
        <v>0</v>
      </c>
      <c r="R70" s="154">
        <f>IFERROR(Q70/L70,"-")</f>
        <v>0</v>
      </c>
      <c r="S70" s="152">
        <v>57</v>
      </c>
      <c r="T70" s="231">
        <v>0</v>
      </c>
      <c r="U70" s="154">
        <f>IFERROR(T70/S70,"-")</f>
        <v>0</v>
      </c>
      <c r="V70" s="232">
        <v>2</v>
      </c>
      <c r="W70" s="154">
        <f>IFERROR(V70/S70,"-")</f>
        <v>3.5087719298245612E-2</v>
      </c>
      <c r="X70" s="232">
        <v>1</v>
      </c>
      <c r="Y70" s="154">
        <f>IFERROR(X70/S70,"-")</f>
        <v>1.7543859649122806E-2</v>
      </c>
      <c r="Z70" s="152">
        <v>159</v>
      </c>
      <c r="AA70" s="231">
        <v>0</v>
      </c>
      <c r="AB70" s="154">
        <f>IFERROR(AA70/Z70,"-")</f>
        <v>0</v>
      </c>
      <c r="AC70" s="232">
        <v>3</v>
      </c>
      <c r="AD70" s="154">
        <f>IFERROR(AC70/Z70,"-")</f>
        <v>1.8867924528301886E-2</v>
      </c>
      <c r="AE70" s="232">
        <v>3</v>
      </c>
      <c r="AF70" s="154">
        <f>IFERROR(AE70/Z70,"-")</f>
        <v>1.8867924528301886E-2</v>
      </c>
      <c r="AG70" s="152">
        <v>209</v>
      </c>
      <c r="AH70" s="231">
        <v>0</v>
      </c>
      <c r="AI70" s="154">
        <f>IFERROR(AH70/AG70,"-")</f>
        <v>0</v>
      </c>
      <c r="AJ70" s="232">
        <v>0</v>
      </c>
      <c r="AK70" s="154">
        <f>IFERROR(AJ70/AG70,"-")</f>
        <v>0</v>
      </c>
      <c r="AL70" s="232">
        <v>0</v>
      </c>
      <c r="AM70" s="154">
        <f>IFERROR(AL70/AG70,"-")</f>
        <v>0</v>
      </c>
      <c r="AN70" s="152">
        <v>245</v>
      </c>
      <c r="AO70" s="231">
        <v>0</v>
      </c>
      <c r="AP70" s="154">
        <f>IFERROR(AO70/AN70,"-")</f>
        <v>0</v>
      </c>
      <c r="AQ70" s="232">
        <v>0</v>
      </c>
      <c r="AR70" s="154">
        <f>IFERROR(AQ70/AN70,"-")</f>
        <v>0</v>
      </c>
      <c r="AS70" s="232">
        <v>1</v>
      </c>
      <c r="AT70" s="154">
        <f>IFERROR(AS70/AN70,"-")</f>
        <v>4.0816326530612249E-3</v>
      </c>
      <c r="AU70" s="152">
        <v>261</v>
      </c>
      <c r="AV70" s="231">
        <v>0</v>
      </c>
      <c r="AW70" s="154">
        <f>IFERROR(AV70/AU70,"-")</f>
        <v>0</v>
      </c>
      <c r="AX70" s="232">
        <v>2</v>
      </c>
      <c r="AY70" s="154">
        <f>IFERROR(AX70/AU70,"-")</f>
        <v>7.6628352490421452E-3</v>
      </c>
      <c r="AZ70" s="232">
        <v>0</v>
      </c>
      <c r="BA70" s="154">
        <f>IFERROR(AZ70/AU70,"-")</f>
        <v>0</v>
      </c>
      <c r="BB70" s="152">
        <f t="shared" si="15"/>
        <v>935</v>
      </c>
      <c r="BC70" s="153">
        <f t="shared" si="16"/>
        <v>0</v>
      </c>
      <c r="BD70" s="154">
        <f>IFERROR(BC70/BB70,"-")</f>
        <v>0</v>
      </c>
      <c r="BE70" s="153">
        <f t="shared" si="17"/>
        <v>7</v>
      </c>
      <c r="BF70" s="154">
        <f>IFERROR(BE70/BB70,"-")</f>
        <v>7.4866310160427805E-3</v>
      </c>
      <c r="BG70" s="153">
        <f t="shared" si="18"/>
        <v>5</v>
      </c>
      <c r="BH70" s="154">
        <f>IFERROR(BG70/BB70,"-")</f>
        <v>5.3475935828877002E-3</v>
      </c>
      <c r="BJ70" s="264"/>
      <c r="BK70" s="273"/>
      <c r="BL70" s="208" t="s">
        <v>199</v>
      </c>
      <c r="BM70" s="38">
        <v>423</v>
      </c>
      <c r="BN70" s="38">
        <v>1</v>
      </c>
      <c r="BO70" s="84">
        <v>2.3640661938534278E-3</v>
      </c>
      <c r="BP70" s="38">
        <v>5</v>
      </c>
      <c r="BQ70" s="84">
        <v>1.1820330969267139E-2</v>
      </c>
      <c r="BR70" s="38">
        <v>5</v>
      </c>
      <c r="BS70" s="84">
        <v>1.1820330969267139E-2</v>
      </c>
      <c r="BU70" s="184"/>
      <c r="BV70" s="188" t="s">
        <v>199</v>
      </c>
      <c r="BW70" s="36">
        <f t="shared" si="19"/>
        <v>0.98716577540106953</v>
      </c>
      <c r="BX70" s="36">
        <f t="shared" si="157"/>
        <v>0.97399527186761226</v>
      </c>
      <c r="BY70" s="137">
        <v>64</v>
      </c>
      <c r="BZ70" s="141" t="s">
        <v>45</v>
      </c>
      <c r="CA70" s="36">
        <f t="shared" si="153"/>
        <v>2.7122403710425489E-2</v>
      </c>
      <c r="CB70" s="36">
        <f t="shared" si="20"/>
        <v>2.3505420199635075E-2</v>
      </c>
      <c r="CC70" s="36">
        <f t="shared" si="21"/>
        <v>0.11484170195603953</v>
      </c>
      <c r="CD70" s="36">
        <f t="shared" si="22"/>
        <v>0.11033594504668885</v>
      </c>
      <c r="CE70" s="36">
        <f t="shared" si="23"/>
        <v>3.6196813873764874E-2</v>
      </c>
      <c r="CF70" s="36">
        <f t="shared" si="24"/>
        <v>4.0785660620371367E-2</v>
      </c>
      <c r="CG70" s="36">
        <f t="shared" si="154"/>
        <v>0.82183908045977017</v>
      </c>
      <c r="CH70" s="36">
        <f t="shared" si="25"/>
        <v>0.82537297413330468</v>
      </c>
      <c r="CI70" s="36">
        <f t="shared" si="155"/>
        <v>2.4780732284560767E-2</v>
      </c>
      <c r="CJ70" s="36">
        <f t="shared" si="26"/>
        <v>2.0671455798270049E-2</v>
      </c>
      <c r="CK70" s="36">
        <f t="shared" si="27"/>
        <v>0.10803285535291661</v>
      </c>
      <c r="CL70" s="36">
        <f t="shared" si="28"/>
        <v>0.10350388506084152</v>
      </c>
      <c r="CM70" s="36">
        <f t="shared" si="29"/>
        <v>3.5500487261589865E-2</v>
      </c>
      <c r="CN70" s="36">
        <f t="shared" si="30"/>
        <v>3.6211699164345405E-2</v>
      </c>
      <c r="CO70" s="36">
        <f t="shared" si="31"/>
        <v>0.83168592510093275</v>
      </c>
      <c r="CP70" s="36">
        <f t="shared" si="32"/>
        <v>0.83961295997654306</v>
      </c>
      <c r="CQ70" s="36">
        <f t="shared" si="33"/>
        <v>3.9678553490708188E-2</v>
      </c>
      <c r="CR70" s="36">
        <f t="shared" si="34"/>
        <v>3.3574380165289255E-2</v>
      </c>
      <c r="CS70" s="36">
        <f t="shared" si="35"/>
        <v>0.15168257157207435</v>
      </c>
      <c r="CT70" s="36">
        <f t="shared" si="36"/>
        <v>0.13894628099173553</v>
      </c>
      <c r="CU70" s="36">
        <f t="shared" si="37"/>
        <v>4.0683073832245106E-2</v>
      </c>
      <c r="CV70" s="36">
        <f t="shared" si="38"/>
        <v>5.8367768595041322E-2</v>
      </c>
      <c r="CW70" s="36">
        <f t="shared" si="39"/>
        <v>0.76795580110497241</v>
      </c>
      <c r="CX70" s="36">
        <f t="shared" si="40"/>
        <v>0.76911157024793386</v>
      </c>
      <c r="CY70" s="36">
        <f t="shared" si="41"/>
        <v>2.4017467248908297E-2</v>
      </c>
      <c r="CZ70" s="36">
        <f t="shared" si="42"/>
        <v>2.8037383177570093E-2</v>
      </c>
      <c r="DA70" s="36">
        <f t="shared" si="43"/>
        <v>0.13100436681222707</v>
      </c>
      <c r="DB70" s="36">
        <f t="shared" si="44"/>
        <v>0.12149532710280374</v>
      </c>
      <c r="DC70" s="36">
        <f t="shared" si="45"/>
        <v>5.0218340611353711E-2</v>
      </c>
      <c r="DD70" s="36">
        <f t="shared" si="46"/>
        <v>4.6728971962616821E-2</v>
      </c>
      <c r="DE70" s="36">
        <f t="shared" si="47"/>
        <v>0.79475982532751088</v>
      </c>
      <c r="DF70" s="36">
        <f t="shared" si="48"/>
        <v>0.80373831775700932</v>
      </c>
      <c r="DH70" s="138"/>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c r="EZ70" s="80"/>
      <c r="FA70" s="80"/>
      <c r="FB70" s="80"/>
      <c r="FC70" s="80"/>
      <c r="FD70" s="80"/>
      <c r="FE70" s="80"/>
      <c r="FF70" s="80"/>
      <c r="FG70" s="80"/>
      <c r="FH70" s="80"/>
      <c r="FI70" s="80"/>
      <c r="FJ70" s="80"/>
      <c r="FK70" s="80"/>
      <c r="FL70" s="80"/>
      <c r="FM70" s="80"/>
      <c r="FN70" s="80"/>
      <c r="FO70" s="80"/>
      <c r="FP70" s="80"/>
      <c r="FQ70" s="80"/>
      <c r="FR70" s="80"/>
      <c r="FS70" s="80"/>
      <c r="FT70" s="80"/>
      <c r="FU70" s="80"/>
      <c r="FV70" s="80"/>
      <c r="FW70" s="80"/>
      <c r="FX70" s="80"/>
      <c r="FY70" s="80"/>
      <c r="FZ70" s="80"/>
      <c r="GA70" s="80"/>
      <c r="GB70" s="80"/>
      <c r="GC70" s="80"/>
      <c r="GD70" s="80"/>
      <c r="GE70" s="80"/>
      <c r="GF70" s="80"/>
      <c r="GG70" s="80"/>
      <c r="GH70" s="80"/>
      <c r="GI70" s="80"/>
      <c r="GJ70" s="80"/>
      <c r="GK70" s="80"/>
      <c r="GL70" s="80"/>
      <c r="GM70" s="80"/>
      <c r="GN70" s="80"/>
      <c r="GO70" s="80"/>
      <c r="GP70" s="80"/>
      <c r="GQ70" s="80"/>
      <c r="GR70" s="80"/>
      <c r="GS70" s="80"/>
      <c r="GT70" s="80"/>
      <c r="GU70" s="80"/>
      <c r="GV70" s="80"/>
      <c r="GW70" s="80"/>
      <c r="GX70" s="80"/>
      <c r="GY70" s="80"/>
      <c r="GZ70" s="80"/>
      <c r="HA70" s="80"/>
      <c r="HB70" s="80"/>
      <c r="HC70" s="80"/>
      <c r="HD70" s="80"/>
      <c r="HJ70" s="80"/>
      <c r="HK70" s="80"/>
      <c r="HL70" s="80"/>
      <c r="HM70" s="80"/>
      <c r="HN70" s="80"/>
      <c r="HO70" s="80"/>
      <c r="HP70" s="80"/>
      <c r="HQ70" s="80"/>
      <c r="HR70" s="80"/>
      <c r="HS70" s="80"/>
      <c r="HT70" s="80"/>
      <c r="HU70" s="80"/>
      <c r="HV70" s="80"/>
      <c r="HW70" s="80"/>
      <c r="HX70" s="80"/>
      <c r="HY70" s="80"/>
      <c r="HZ70" s="80"/>
      <c r="IA70" s="80"/>
      <c r="IB70" s="80"/>
      <c r="IC70" s="80"/>
      <c r="ID70" s="80"/>
      <c r="IE70" s="80"/>
      <c r="IF70" s="80"/>
      <c r="IG70" s="80"/>
      <c r="IH70" s="80"/>
      <c r="II70" s="80"/>
      <c r="IJ70" s="80"/>
      <c r="IK70" s="80"/>
      <c r="IL70" s="80"/>
      <c r="IM70" s="80"/>
      <c r="IN70" s="80"/>
      <c r="IO70" s="80"/>
      <c r="IP70" s="80"/>
      <c r="IQ70" s="80"/>
      <c r="IR70" s="80"/>
      <c r="IS70" s="80"/>
      <c r="IT70" s="80"/>
    </row>
    <row r="71" spans="2:254" s="12" customFormat="1" ht="14.25" customHeight="1">
      <c r="B71" s="265"/>
      <c r="C71" s="274"/>
      <c r="D71" s="150" t="s">
        <v>67</v>
      </c>
      <c r="E71" s="37">
        <v>33</v>
      </c>
      <c r="F71" s="233">
        <v>1</v>
      </c>
      <c r="G71" s="13">
        <f t="shared" si="129"/>
        <v>3.0303030303030304E-2</v>
      </c>
      <c r="H71" s="33">
        <v>1</v>
      </c>
      <c r="I71" s="13">
        <f t="shared" si="130"/>
        <v>3.0303030303030304E-2</v>
      </c>
      <c r="J71" s="33">
        <v>1</v>
      </c>
      <c r="K71" s="13">
        <f t="shared" si="131"/>
        <v>3.0303030303030304E-2</v>
      </c>
      <c r="L71" s="37">
        <v>113</v>
      </c>
      <c r="M71" s="233">
        <v>1</v>
      </c>
      <c r="N71" s="13">
        <f t="shared" si="132"/>
        <v>8.8495575221238937E-3</v>
      </c>
      <c r="O71" s="33">
        <v>6</v>
      </c>
      <c r="P71" s="13">
        <f t="shared" si="133"/>
        <v>5.3097345132743362E-2</v>
      </c>
      <c r="Q71" s="33">
        <v>7</v>
      </c>
      <c r="R71" s="13">
        <f t="shared" si="134"/>
        <v>6.1946902654867256E-2</v>
      </c>
      <c r="S71" s="37">
        <v>6364</v>
      </c>
      <c r="T71" s="233">
        <v>202</v>
      </c>
      <c r="U71" s="13">
        <f t="shared" si="135"/>
        <v>3.1741043368950346E-2</v>
      </c>
      <c r="V71" s="33">
        <v>914</v>
      </c>
      <c r="W71" s="13">
        <f t="shared" si="136"/>
        <v>0.1436203645505971</v>
      </c>
      <c r="X71" s="33">
        <v>458</v>
      </c>
      <c r="Y71" s="13">
        <f t="shared" si="137"/>
        <v>7.1967316153362659E-2</v>
      </c>
      <c r="Z71" s="37">
        <v>5741</v>
      </c>
      <c r="AA71" s="233">
        <v>149</v>
      </c>
      <c r="AB71" s="13">
        <f t="shared" si="138"/>
        <v>2.5953666608604771E-2</v>
      </c>
      <c r="AC71" s="33">
        <v>653</v>
      </c>
      <c r="AD71" s="13">
        <f t="shared" si="139"/>
        <v>0.11374325030482495</v>
      </c>
      <c r="AE71" s="33">
        <v>476</v>
      </c>
      <c r="AF71" s="13">
        <f t="shared" si="140"/>
        <v>8.2912384601985717E-2</v>
      </c>
      <c r="AG71" s="37">
        <v>3832</v>
      </c>
      <c r="AH71" s="233">
        <v>60</v>
      </c>
      <c r="AI71" s="13">
        <f t="shared" si="141"/>
        <v>1.5657620041753653E-2</v>
      </c>
      <c r="AJ71" s="33">
        <v>338</v>
      </c>
      <c r="AK71" s="13">
        <f t="shared" si="142"/>
        <v>8.8204592901878917E-2</v>
      </c>
      <c r="AL71" s="33">
        <v>277</v>
      </c>
      <c r="AM71" s="13">
        <f t="shared" si="143"/>
        <v>7.2286012526096038E-2</v>
      </c>
      <c r="AN71" s="37">
        <v>1885</v>
      </c>
      <c r="AO71" s="233">
        <v>18</v>
      </c>
      <c r="AP71" s="13">
        <f t="shared" si="144"/>
        <v>9.5490716180371346E-3</v>
      </c>
      <c r="AQ71" s="33">
        <v>115</v>
      </c>
      <c r="AR71" s="13">
        <f t="shared" si="145"/>
        <v>6.1007957559681698E-2</v>
      </c>
      <c r="AS71" s="33">
        <v>75</v>
      </c>
      <c r="AT71" s="13">
        <f t="shared" si="146"/>
        <v>3.9787798408488062E-2</v>
      </c>
      <c r="AU71" s="37">
        <v>784</v>
      </c>
      <c r="AV71" s="233">
        <v>2</v>
      </c>
      <c r="AW71" s="13">
        <f t="shared" si="147"/>
        <v>2.5510204081632651E-3</v>
      </c>
      <c r="AX71" s="33">
        <v>26</v>
      </c>
      <c r="AY71" s="13">
        <f t="shared" si="148"/>
        <v>3.3163265306122451E-2</v>
      </c>
      <c r="AZ71" s="33">
        <v>15</v>
      </c>
      <c r="BA71" s="13">
        <f t="shared" si="149"/>
        <v>1.913265306122449E-2</v>
      </c>
      <c r="BB71" s="37">
        <f t="shared" si="15"/>
        <v>18752</v>
      </c>
      <c r="BC71" s="69">
        <f t="shared" si="16"/>
        <v>433</v>
      </c>
      <c r="BD71" s="13">
        <f t="shared" si="150"/>
        <v>2.3090870307167236E-2</v>
      </c>
      <c r="BE71" s="69">
        <f t="shared" si="17"/>
        <v>2053</v>
      </c>
      <c r="BF71" s="13">
        <f t="shared" si="151"/>
        <v>0.10948165529010238</v>
      </c>
      <c r="BG71" s="69">
        <f t="shared" si="18"/>
        <v>1309</v>
      </c>
      <c r="BH71" s="13">
        <f t="shared" si="152"/>
        <v>6.9805887372013653E-2</v>
      </c>
      <c r="BJ71" s="265"/>
      <c r="BK71" s="274"/>
      <c r="BL71" s="203" t="s">
        <v>67</v>
      </c>
      <c r="BM71" s="38">
        <v>17874</v>
      </c>
      <c r="BN71" s="38">
        <v>385</v>
      </c>
      <c r="BO71" s="84">
        <v>2.1539666554772297E-2</v>
      </c>
      <c r="BP71" s="38">
        <v>1919</v>
      </c>
      <c r="BQ71" s="84">
        <v>0.10736264965872216</v>
      </c>
      <c r="BR71" s="38">
        <v>1314</v>
      </c>
      <c r="BS71" s="84">
        <v>7.3514602215508554E-2</v>
      </c>
      <c r="BU71" s="185"/>
      <c r="BV71" s="116" t="s">
        <v>67</v>
      </c>
      <c r="BW71" s="36">
        <f t="shared" ref="BW71:BW134" si="158">(BB71-SUM(BC71,BE71,BG71))/BB71</f>
        <v>0.79762158703071673</v>
      </c>
      <c r="BX71" s="36">
        <f t="shared" si="157"/>
        <v>0.797583081570997</v>
      </c>
      <c r="BY71" s="137">
        <v>65</v>
      </c>
      <c r="BZ71" s="141" t="s">
        <v>10</v>
      </c>
      <c r="CA71" s="36">
        <f t="shared" si="153"/>
        <v>6.7966903073286053E-2</v>
      </c>
      <c r="CB71" s="36">
        <f t="shared" si="20"/>
        <v>5.6913996627318719E-2</v>
      </c>
      <c r="CC71" s="36">
        <f t="shared" si="21"/>
        <v>0.1739558707643814</v>
      </c>
      <c r="CD71" s="36">
        <f t="shared" si="22"/>
        <v>0.16694772344013492</v>
      </c>
      <c r="CE71" s="36">
        <f t="shared" si="23"/>
        <v>7.5256107171000786E-2</v>
      </c>
      <c r="CF71" s="36">
        <f t="shared" si="24"/>
        <v>8.326306913996627E-2</v>
      </c>
      <c r="CG71" s="36">
        <f t="shared" si="154"/>
        <v>0.6828211189913318</v>
      </c>
      <c r="CH71" s="36">
        <f t="shared" si="25"/>
        <v>0.69287521079258008</v>
      </c>
      <c r="CI71" s="36">
        <f t="shared" si="155"/>
        <v>6.1784207353827607E-2</v>
      </c>
      <c r="CJ71" s="36">
        <f t="shared" si="26"/>
        <v>5.145631067961165E-2</v>
      </c>
      <c r="CK71" s="36">
        <f t="shared" si="27"/>
        <v>0.15250150693188669</v>
      </c>
      <c r="CL71" s="36">
        <f t="shared" si="28"/>
        <v>0.14822006472491908</v>
      </c>
      <c r="CM71" s="36">
        <f t="shared" si="29"/>
        <v>7.6250753465943344E-2</v>
      </c>
      <c r="CN71" s="36">
        <f t="shared" si="30"/>
        <v>8.3495145631067955E-2</v>
      </c>
      <c r="CO71" s="36">
        <f t="shared" si="31"/>
        <v>0.70946353224834235</v>
      </c>
      <c r="CP71" s="36">
        <f t="shared" si="32"/>
        <v>0.71682847896440127</v>
      </c>
      <c r="CQ71" s="36">
        <f t="shared" si="33"/>
        <v>8.2802547770700632E-2</v>
      </c>
      <c r="CR71" s="36">
        <f t="shared" si="34"/>
        <v>7.4979625101874489E-2</v>
      </c>
      <c r="CS71" s="36">
        <f t="shared" si="35"/>
        <v>0.24124203821656051</v>
      </c>
      <c r="CT71" s="36">
        <f t="shared" si="36"/>
        <v>0.20782396088019561</v>
      </c>
      <c r="CU71" s="36">
        <f t="shared" si="37"/>
        <v>8.0414012738853499E-2</v>
      </c>
      <c r="CV71" s="36">
        <f t="shared" si="38"/>
        <v>8.7204563977180113E-2</v>
      </c>
      <c r="CW71" s="36">
        <f t="shared" si="39"/>
        <v>0.59554140127388533</v>
      </c>
      <c r="CX71" s="36">
        <f t="shared" si="40"/>
        <v>0.62999185004074976</v>
      </c>
      <c r="CY71" s="36">
        <f t="shared" si="41"/>
        <v>8.9514066496163683E-2</v>
      </c>
      <c r="CZ71" s="36">
        <f t="shared" si="42"/>
        <v>5.0666666666666665E-2</v>
      </c>
      <c r="DA71" s="36">
        <f t="shared" si="43"/>
        <v>0.18414322250639387</v>
      </c>
      <c r="DB71" s="36">
        <f t="shared" si="44"/>
        <v>0.20799999999999999</v>
      </c>
      <c r="DC71" s="36">
        <f t="shared" si="45"/>
        <v>7.1611253196930943E-2</v>
      </c>
      <c r="DD71" s="36">
        <f t="shared" si="46"/>
        <v>7.7333333333333337E-2</v>
      </c>
      <c r="DE71" s="36">
        <f t="shared" si="47"/>
        <v>0.65473145780051156</v>
      </c>
      <c r="DF71" s="36">
        <f t="shared" si="48"/>
        <v>0.66400000000000003</v>
      </c>
      <c r="DH71" s="138"/>
      <c r="DI71" s="80"/>
      <c r="DJ71" s="80"/>
      <c r="DK71" s="80"/>
      <c r="DL71" s="80"/>
      <c r="DM71" s="80"/>
      <c r="DN71" s="80"/>
      <c r="DO71" s="80"/>
      <c r="DP71" s="80"/>
      <c r="DQ71" s="80"/>
      <c r="DR71" s="80"/>
      <c r="DS71" s="80"/>
      <c r="DT71" s="80"/>
      <c r="DU71" s="80"/>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c r="EZ71" s="80"/>
      <c r="FA71" s="80"/>
      <c r="FB71" s="80"/>
      <c r="FC71" s="80"/>
      <c r="FD71" s="80"/>
      <c r="FE71" s="80"/>
      <c r="FF71" s="80"/>
      <c r="FG71" s="80"/>
      <c r="FH71" s="80"/>
      <c r="FI71" s="80"/>
      <c r="FJ71" s="80"/>
      <c r="FK71" s="80"/>
      <c r="FL71" s="80"/>
      <c r="FM71" s="80"/>
      <c r="FN71" s="80"/>
      <c r="FO71" s="80"/>
      <c r="FP71" s="80"/>
      <c r="FQ71" s="80"/>
      <c r="FR71" s="80"/>
      <c r="FS71" s="80"/>
      <c r="FT71" s="80"/>
      <c r="FU71" s="80"/>
      <c r="FV71" s="80"/>
      <c r="FW71" s="80"/>
      <c r="FX71" s="80"/>
      <c r="FY71" s="80"/>
      <c r="FZ71" s="80"/>
      <c r="GA71" s="80"/>
      <c r="GB71" s="80"/>
      <c r="GC71" s="80"/>
      <c r="GD71" s="80"/>
      <c r="GE71" s="80"/>
      <c r="GF71" s="80"/>
      <c r="GG71" s="80"/>
      <c r="GH71" s="80"/>
      <c r="GI71" s="80"/>
      <c r="GJ71" s="80"/>
      <c r="GK71" s="80"/>
      <c r="GL71" s="80"/>
      <c r="GM71" s="80"/>
      <c r="GN71" s="80"/>
      <c r="GO71" s="80"/>
      <c r="GP71" s="80"/>
      <c r="GQ71" s="80"/>
      <c r="GR71" s="80"/>
      <c r="GS71" s="80"/>
      <c r="GT71" s="80"/>
      <c r="GU71" s="80"/>
      <c r="GV71" s="80"/>
      <c r="GW71" s="80"/>
      <c r="GX71" s="80"/>
      <c r="GY71" s="80"/>
      <c r="GZ71" s="80"/>
      <c r="HA71" s="80"/>
      <c r="HB71" s="80"/>
      <c r="HC71" s="80"/>
      <c r="HD71" s="80"/>
      <c r="HJ71" s="80"/>
      <c r="HK71" s="80"/>
      <c r="HL71" s="80"/>
      <c r="HM71" s="80"/>
      <c r="HN71" s="80"/>
      <c r="HO71" s="80"/>
      <c r="HP71" s="80"/>
      <c r="HQ71" s="80"/>
      <c r="HR71" s="80"/>
      <c r="HS71" s="80"/>
      <c r="HT71" s="80"/>
      <c r="HU71" s="80"/>
      <c r="HV71" s="80"/>
      <c r="HW71" s="80"/>
      <c r="HX71" s="80"/>
      <c r="HY71" s="80"/>
      <c r="HZ71" s="80"/>
      <c r="IA71" s="80"/>
      <c r="IB71" s="80"/>
      <c r="IC71" s="80"/>
      <c r="ID71" s="80"/>
      <c r="IE71" s="80"/>
      <c r="IF71" s="80"/>
      <c r="IG71" s="80"/>
      <c r="IH71" s="80"/>
      <c r="II71" s="80"/>
      <c r="IJ71" s="80"/>
      <c r="IK71" s="80"/>
      <c r="IL71" s="80"/>
      <c r="IM71" s="80"/>
      <c r="IN71" s="80"/>
      <c r="IO71" s="80"/>
      <c r="IP71" s="80"/>
      <c r="IQ71" s="80"/>
      <c r="IR71" s="80"/>
      <c r="IS71" s="80"/>
      <c r="IT71" s="80"/>
    </row>
    <row r="72" spans="2:254" s="12" customFormat="1" ht="14.25" customHeight="1">
      <c r="B72" s="263">
        <v>14</v>
      </c>
      <c r="C72" s="272" t="s">
        <v>107</v>
      </c>
      <c r="D72" s="134" t="s">
        <v>138</v>
      </c>
      <c r="E72" s="119">
        <v>21</v>
      </c>
      <c r="F72" s="82">
        <v>1</v>
      </c>
      <c r="G72" s="71">
        <f t="shared" si="129"/>
        <v>4.7619047619047616E-2</v>
      </c>
      <c r="H72" s="72">
        <v>1</v>
      </c>
      <c r="I72" s="71">
        <f t="shared" si="130"/>
        <v>4.7619047619047616E-2</v>
      </c>
      <c r="J72" s="72">
        <v>1</v>
      </c>
      <c r="K72" s="71">
        <f t="shared" si="131"/>
        <v>4.7619047619047616E-2</v>
      </c>
      <c r="L72" s="119">
        <v>60</v>
      </c>
      <c r="M72" s="82">
        <v>3</v>
      </c>
      <c r="N72" s="71">
        <f t="shared" si="132"/>
        <v>0.05</v>
      </c>
      <c r="O72" s="72">
        <v>4</v>
      </c>
      <c r="P72" s="71">
        <f t="shared" si="133"/>
        <v>6.6666666666666666E-2</v>
      </c>
      <c r="Q72" s="72">
        <v>2</v>
      </c>
      <c r="R72" s="71">
        <f t="shared" si="134"/>
        <v>3.3333333333333333E-2</v>
      </c>
      <c r="S72" s="119">
        <v>3700</v>
      </c>
      <c r="T72" s="82">
        <v>196</v>
      </c>
      <c r="U72" s="71">
        <f t="shared" si="135"/>
        <v>5.2972972972972973E-2</v>
      </c>
      <c r="V72" s="72">
        <v>551</v>
      </c>
      <c r="W72" s="71">
        <f t="shared" si="136"/>
        <v>0.14891891891891892</v>
      </c>
      <c r="X72" s="72">
        <v>318</v>
      </c>
      <c r="Y72" s="71">
        <f t="shared" si="137"/>
        <v>8.5945945945945942E-2</v>
      </c>
      <c r="Z72" s="119">
        <v>3212</v>
      </c>
      <c r="AA72" s="82">
        <v>116</v>
      </c>
      <c r="AB72" s="71">
        <f t="shared" si="138"/>
        <v>3.6114570361145702E-2</v>
      </c>
      <c r="AC72" s="72">
        <v>401</v>
      </c>
      <c r="AD72" s="71">
        <f t="shared" si="139"/>
        <v>0.12484433374844334</v>
      </c>
      <c r="AE72" s="72">
        <v>279</v>
      </c>
      <c r="AF72" s="71">
        <f t="shared" si="140"/>
        <v>8.6861768368617684E-2</v>
      </c>
      <c r="AG72" s="119">
        <v>2276</v>
      </c>
      <c r="AH72" s="82">
        <v>54</v>
      </c>
      <c r="AI72" s="71">
        <f t="shared" si="141"/>
        <v>2.3725834797891036E-2</v>
      </c>
      <c r="AJ72" s="72">
        <v>196</v>
      </c>
      <c r="AK72" s="71">
        <f t="shared" si="142"/>
        <v>8.6115992970123026E-2</v>
      </c>
      <c r="AL72" s="72">
        <v>206</v>
      </c>
      <c r="AM72" s="71">
        <f t="shared" si="143"/>
        <v>9.0509666080843584E-2</v>
      </c>
      <c r="AN72" s="119">
        <v>1173</v>
      </c>
      <c r="AO72" s="82">
        <v>15</v>
      </c>
      <c r="AP72" s="71">
        <f t="shared" si="144"/>
        <v>1.278772378516624E-2</v>
      </c>
      <c r="AQ72" s="72">
        <v>84</v>
      </c>
      <c r="AR72" s="71">
        <f t="shared" si="145"/>
        <v>7.1611253196930943E-2</v>
      </c>
      <c r="AS72" s="72">
        <v>63</v>
      </c>
      <c r="AT72" s="71">
        <f t="shared" si="146"/>
        <v>5.3708439897698211E-2</v>
      </c>
      <c r="AU72" s="119">
        <v>357</v>
      </c>
      <c r="AV72" s="82">
        <v>4</v>
      </c>
      <c r="AW72" s="71">
        <f t="shared" si="147"/>
        <v>1.1204481792717087E-2</v>
      </c>
      <c r="AX72" s="72">
        <v>12</v>
      </c>
      <c r="AY72" s="71">
        <f t="shared" si="148"/>
        <v>3.3613445378151259E-2</v>
      </c>
      <c r="AZ72" s="72">
        <v>12</v>
      </c>
      <c r="BA72" s="71">
        <f t="shared" si="149"/>
        <v>3.3613445378151259E-2</v>
      </c>
      <c r="BB72" s="119">
        <f t="shared" ref="BB72:BB135" si="159">SUM(E72,L72,S72,Z72,AG72,AN72,AU72)</f>
        <v>10799</v>
      </c>
      <c r="BC72" s="73">
        <f t="shared" ref="BC72:BC135" si="160">SUM(F72,M72,T72,AA72,AH72,AO72,AV72)</f>
        <v>389</v>
      </c>
      <c r="BD72" s="71">
        <f t="shared" si="150"/>
        <v>3.6021853875358827E-2</v>
      </c>
      <c r="BE72" s="73">
        <f t="shared" ref="BE72:BE135" si="161">SUM(H72,O72,V72,AC72,AJ72,AQ72,AX72)</f>
        <v>1249</v>
      </c>
      <c r="BF72" s="71">
        <f t="shared" si="151"/>
        <v>0.115658857301602</v>
      </c>
      <c r="BG72" s="73">
        <f t="shared" ref="BG72:BG135" si="162">SUM(J72,Q72,X72,AE72,AL72,AS72,AZ72)</f>
        <v>881</v>
      </c>
      <c r="BH72" s="71">
        <f t="shared" si="152"/>
        <v>8.1581627928511896E-2</v>
      </c>
      <c r="BJ72" s="263">
        <v>14</v>
      </c>
      <c r="BK72" s="272" t="s">
        <v>107</v>
      </c>
      <c r="BL72" s="208" t="s">
        <v>138</v>
      </c>
      <c r="BM72" s="38">
        <v>10354</v>
      </c>
      <c r="BN72" s="38">
        <v>300</v>
      </c>
      <c r="BO72" s="84">
        <v>2.8974309445624881E-2</v>
      </c>
      <c r="BP72" s="38">
        <v>1078</v>
      </c>
      <c r="BQ72" s="84">
        <v>0.10411435194127873</v>
      </c>
      <c r="BR72" s="38">
        <v>804</v>
      </c>
      <c r="BS72" s="84">
        <v>7.7651149314274678E-2</v>
      </c>
      <c r="BU72" s="183" t="s">
        <v>107</v>
      </c>
      <c r="BV72" s="5" t="s">
        <v>138</v>
      </c>
      <c r="BW72" s="36">
        <f t="shared" si="158"/>
        <v>0.76673766089452722</v>
      </c>
      <c r="BX72" s="36">
        <f t="shared" si="157"/>
        <v>0.78926018929882169</v>
      </c>
      <c r="BY72" s="137">
        <v>66</v>
      </c>
      <c r="BZ72" s="141" t="s">
        <v>5</v>
      </c>
      <c r="CA72" s="36">
        <f t="shared" ref="CA72:CA81" si="163">INDEX($BD:$BD,(ROW()+($BY72)*4))</f>
        <v>0.13337160352085725</v>
      </c>
      <c r="CB72" s="36">
        <f t="shared" ref="CB72:CB81" si="164">INDEX($BO:$BO,(ROW()+($BY72)*4))</f>
        <v>0.13148148148148148</v>
      </c>
      <c r="CC72" s="36">
        <f t="shared" ref="CC72:CC81" si="165">INDEX($BF:$BF,(ROW()+($BY72)*4))</f>
        <v>0.35438193647148869</v>
      </c>
      <c r="CD72" s="36">
        <f t="shared" ref="CD72:CD81" si="166">INDEX($BQ:$BQ,(ROW()+($BY72)*4))</f>
        <v>0.35823045267489712</v>
      </c>
      <c r="CE72" s="36">
        <f t="shared" ref="CE72:CE81" si="167">INDEX($BH:$BH,(ROW()+($BY72)*4))</f>
        <v>5.0707998469192501E-2</v>
      </c>
      <c r="CF72" s="36">
        <f t="shared" ref="CF72:CF81" si="168">INDEX($BS:$BS,(ROW()+($BY72)*4))</f>
        <v>0.05</v>
      </c>
      <c r="CG72" s="36">
        <f t="shared" ref="CG72:CG80" si="169">INDEX($BW:$BW,(ROW()+($BY72)*4))</f>
        <v>0.46153846153846156</v>
      </c>
      <c r="CH72" s="36">
        <f t="shared" ref="CH72:CH81" si="170">INDEX($BX:$BX,(ROW()+($BY72)*4))</f>
        <v>0.46028806584362142</v>
      </c>
      <c r="CI72" s="36">
        <f t="shared" ref="CI72:CI81" si="171">INDEX($BD:$BD,(ROW()+($BY72*4)-4))</f>
        <v>0.1206084751901485</v>
      </c>
      <c r="CJ72" s="36">
        <f t="shared" ref="CJ72:CJ81" si="172">INDEX($BO:$BO,(ROW()+($BY72*4)-4))</f>
        <v>0.11978150604760048</v>
      </c>
      <c r="CK72" s="36">
        <f t="shared" ref="CK72:CK81" si="173">INDEX($BF:$BF,(ROW()+($BY72*4)-4))</f>
        <v>0.3335747917421224</v>
      </c>
      <c r="CL72" s="36">
        <f t="shared" ref="CL72:CL81" si="174">INDEX($BQ:$BQ,(ROW()+($BY72*4)-4))</f>
        <v>0.33086227077643388</v>
      </c>
      <c r="CM72" s="36">
        <f t="shared" ref="CM72:CM81" si="175">INDEX($BH:$BH,(ROW()+($BY72*4)-4))</f>
        <v>5.1792828685258967E-2</v>
      </c>
      <c r="CN72" s="36">
        <f t="shared" ref="CN72:CN81" si="176">INDEX($BS:$BS,(ROW()+($BY72*4)-4))</f>
        <v>4.9941474834178698E-2</v>
      </c>
      <c r="CO72" s="36">
        <f t="shared" ref="CO72:CO81" si="177">INDEX($BW:$BW,(ROW()+($BY72*4)-4))</f>
        <v>0.49402390438247012</v>
      </c>
      <c r="CP72" s="36">
        <f t="shared" ref="CP72:CP81" si="178">INDEX($BX:$BX,(ROW()+($BY72*4)-4))</f>
        <v>0.49941474834178695</v>
      </c>
      <c r="CQ72" s="36">
        <f t="shared" ref="CQ72:CQ81" si="179">INDEX($BD:$BD,(ROW()+($BY72*4)-3))</f>
        <v>0.15578947368421053</v>
      </c>
      <c r="CR72" s="36">
        <f t="shared" ref="CR72:CR81" si="180">INDEX($BO:$BO,(ROW()+($BY72*4)-3))</f>
        <v>0.15228147333699835</v>
      </c>
      <c r="CS72" s="36">
        <f t="shared" ref="CS72:CS81" si="181">INDEX($BF:$BF,(ROW()+($BY72*4)-3))</f>
        <v>0.39947368421052631</v>
      </c>
      <c r="CT72" s="36">
        <f t="shared" ref="CT72:CT81" si="182">INDEX($BQ:$BQ,(ROW()+($BY72*4)-3))</f>
        <v>0.39802089059923035</v>
      </c>
      <c r="CU72" s="36">
        <f t="shared" ref="CU72:CU81" si="183">INDEX($BH:$BH,(ROW()+($BY72*4)-3))</f>
        <v>5.473684210526316E-2</v>
      </c>
      <c r="CV72" s="36">
        <f t="shared" ref="CV72:CV81" si="184">INDEX($BS:$BS,(ROW()+($BY72*4)-3))</f>
        <v>5.1676745464540957E-2</v>
      </c>
      <c r="CW72" s="36">
        <f t="shared" ref="CW72:CW80" si="185">INDEX($BW:$BW,(ROW()+($BY72*4)-3))</f>
        <v>0.39</v>
      </c>
      <c r="CX72" s="36">
        <f t="shared" ref="CX72:CX81" si="186">INDEX($BX:$BX,(ROW()+($BY72*4)-3))</f>
        <v>0.39802089059923035</v>
      </c>
      <c r="CY72" s="36">
        <f t="shared" ref="CY72:CY81" si="187">INDEX($BD:$BD,(ROW()+($BY72*4)-2))</f>
        <v>0.14686825053995681</v>
      </c>
      <c r="CZ72" s="36">
        <f t="shared" ref="CZ72:CZ81" si="188">INDEX($BO:$BO,(ROW()+($BY72*4)-2))</f>
        <v>0.12616822429906541</v>
      </c>
      <c r="DA72" s="36">
        <f t="shared" ref="DA72:DA81" si="189">INDEX($BF:$BF,(ROW()+($BY72*4)-2))</f>
        <v>0.3650107991360691</v>
      </c>
      <c r="DB72" s="36">
        <f t="shared" ref="DB72:DB81" si="190">INDEX($BQ:$BQ,(ROW()+($BY72*4)-2))</f>
        <v>0.38785046728971961</v>
      </c>
      <c r="DC72" s="36">
        <f t="shared" ref="DC72:DC81" si="191">INDEX($BH:$BH,(ROW()+($BY72*4)-2))</f>
        <v>3.6717062634989202E-2</v>
      </c>
      <c r="DD72" s="36">
        <f t="shared" ref="DD72:DD81" si="192">INDEX($BS:$BS,(ROW()+($BY72*4)-2))</f>
        <v>4.9065420560747662E-2</v>
      </c>
      <c r="DE72" s="36">
        <f t="shared" ref="DE72:DE81" si="193">INDEX($BW:$BW,(ROW()+($BY72*4)-2))</f>
        <v>0.45140388768898487</v>
      </c>
      <c r="DF72" s="36">
        <f t="shared" ref="DF72:DF81" si="194">INDEX($BX:$BX,(ROW()+($BY72*4)-2))</f>
        <v>0.43691588785046731</v>
      </c>
      <c r="DH72" s="138"/>
      <c r="DI72" s="80"/>
      <c r="DJ72" s="80"/>
      <c r="DK72" s="80"/>
      <c r="DL72" s="80"/>
      <c r="DM72" s="80"/>
      <c r="DN72" s="80"/>
      <c r="DO72" s="80"/>
      <c r="DP72" s="80"/>
      <c r="DQ72" s="80"/>
      <c r="DR72" s="80"/>
      <c r="DS72" s="80"/>
      <c r="DT72" s="80"/>
      <c r="DU72" s="80"/>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c r="EZ72" s="80"/>
      <c r="FA72" s="80"/>
      <c r="FB72" s="80"/>
      <c r="FC72" s="80"/>
      <c r="FD72" s="80"/>
      <c r="FE72" s="80"/>
      <c r="FF72" s="80"/>
      <c r="FG72" s="80"/>
      <c r="FH72" s="80"/>
      <c r="FI72" s="80"/>
      <c r="FJ72" s="80"/>
      <c r="FK72" s="80"/>
      <c r="FL72" s="80"/>
      <c r="FM72" s="80"/>
      <c r="FN72" s="80"/>
      <c r="FO72" s="80"/>
      <c r="FP72" s="80"/>
      <c r="FQ72" s="80"/>
      <c r="FR72" s="80"/>
      <c r="FS72" s="80"/>
      <c r="FT72" s="80"/>
      <c r="FU72" s="80"/>
      <c r="FV72" s="80"/>
      <c r="FW72" s="80"/>
      <c r="FX72" s="80"/>
      <c r="FY72" s="80"/>
      <c r="FZ72" s="80"/>
      <c r="GA72" s="80"/>
      <c r="GB72" s="80"/>
      <c r="GC72" s="80"/>
      <c r="GD72" s="80"/>
      <c r="GE72" s="80"/>
      <c r="GF72" s="80"/>
      <c r="GG72" s="80"/>
      <c r="GH72" s="80"/>
      <c r="GI72" s="80"/>
      <c r="GJ72" s="80"/>
      <c r="GK72" s="80"/>
      <c r="GL72" s="80"/>
      <c r="GM72" s="80"/>
      <c r="GN72" s="80"/>
      <c r="GO72" s="80"/>
      <c r="GP72" s="80"/>
      <c r="GQ72" s="80"/>
      <c r="GR72" s="80"/>
      <c r="GS72" s="80"/>
      <c r="GT72" s="80"/>
      <c r="GU72" s="80"/>
      <c r="GV72" s="80"/>
      <c r="GW72" s="80"/>
      <c r="GX72" s="80"/>
      <c r="GY72" s="80"/>
      <c r="GZ72" s="80"/>
      <c r="HA72" s="80"/>
      <c r="HB72" s="80"/>
      <c r="HC72" s="80"/>
      <c r="HD72" s="80"/>
      <c r="HJ72" s="80"/>
      <c r="HK72" s="80"/>
      <c r="HL72" s="80"/>
      <c r="HM72" s="80"/>
      <c r="HN72" s="80"/>
      <c r="HO72" s="80"/>
      <c r="HP72" s="80"/>
      <c r="HQ72" s="80"/>
      <c r="HR72" s="80"/>
      <c r="HS72" s="80"/>
      <c r="HT72" s="80"/>
      <c r="HU72" s="80"/>
      <c r="HV72" s="80"/>
      <c r="HW72" s="80"/>
      <c r="HX72" s="80"/>
      <c r="HY72" s="80"/>
      <c r="HZ72" s="80"/>
      <c r="IA72" s="80"/>
      <c r="IB72" s="80"/>
      <c r="IC72" s="80"/>
      <c r="ID72" s="80"/>
      <c r="IE72" s="80"/>
      <c r="IF72" s="80"/>
      <c r="IG72" s="80"/>
      <c r="IH72" s="80"/>
      <c r="II72" s="80"/>
      <c r="IJ72" s="80"/>
      <c r="IK72" s="80"/>
      <c r="IL72" s="80"/>
      <c r="IM72" s="80"/>
      <c r="IN72" s="80"/>
      <c r="IO72" s="80"/>
      <c r="IP72" s="80"/>
      <c r="IQ72" s="80"/>
      <c r="IR72" s="80"/>
      <c r="IS72" s="80"/>
      <c r="IT72" s="80"/>
    </row>
    <row r="73" spans="2:254" s="12" customFormat="1" ht="14.25" customHeight="1">
      <c r="B73" s="264"/>
      <c r="C73" s="273"/>
      <c r="D73" s="207" t="s">
        <v>277</v>
      </c>
      <c r="E73" s="166">
        <v>2</v>
      </c>
      <c r="F73" s="214">
        <v>0</v>
      </c>
      <c r="G73" s="83">
        <f t="shared" si="129"/>
        <v>0</v>
      </c>
      <c r="H73" s="230">
        <v>1</v>
      </c>
      <c r="I73" s="83">
        <f>IFERROR(H73/E73,"-")</f>
        <v>0.5</v>
      </c>
      <c r="J73" s="230">
        <v>0</v>
      </c>
      <c r="K73" s="83">
        <f>IFERROR(J73/E73,"-")</f>
        <v>0</v>
      </c>
      <c r="L73" s="166">
        <v>3</v>
      </c>
      <c r="M73" s="214">
        <v>0</v>
      </c>
      <c r="N73" s="83">
        <f>IFERROR(M73/L73,"-")</f>
        <v>0</v>
      </c>
      <c r="O73" s="230">
        <v>0</v>
      </c>
      <c r="P73" s="83">
        <f>IFERROR(O73/L73,"-")</f>
        <v>0</v>
      </c>
      <c r="Q73" s="230">
        <v>1</v>
      </c>
      <c r="R73" s="83">
        <f>IFERROR(Q73/L73,"-")</f>
        <v>0.33333333333333331</v>
      </c>
      <c r="S73" s="166">
        <v>907</v>
      </c>
      <c r="T73" s="214">
        <v>58</v>
      </c>
      <c r="U73" s="83">
        <f>IFERROR(T73/S73,"-")</f>
        <v>6.3947078280044103E-2</v>
      </c>
      <c r="V73" s="230">
        <v>175</v>
      </c>
      <c r="W73" s="83">
        <f>IFERROR(V73/S73,"-")</f>
        <v>0.19294377067254687</v>
      </c>
      <c r="X73" s="230">
        <v>78</v>
      </c>
      <c r="Y73" s="83">
        <f>IFERROR(X73/S73,"-")</f>
        <v>8.5997794928335175E-2</v>
      </c>
      <c r="Z73" s="166">
        <v>624</v>
      </c>
      <c r="AA73" s="214">
        <v>42</v>
      </c>
      <c r="AB73" s="83">
        <f>IFERROR(AA73/Z73,"-")</f>
        <v>6.7307692307692304E-2</v>
      </c>
      <c r="AC73" s="230">
        <v>83</v>
      </c>
      <c r="AD73" s="83">
        <f>IFERROR(AC73/Z73,"-")</f>
        <v>0.13301282051282051</v>
      </c>
      <c r="AE73" s="230">
        <v>64</v>
      </c>
      <c r="AF73" s="83">
        <f>IFERROR(AE73/Z73,"-")</f>
        <v>0.10256410256410256</v>
      </c>
      <c r="AG73" s="166">
        <v>401</v>
      </c>
      <c r="AH73" s="214">
        <v>12</v>
      </c>
      <c r="AI73" s="83">
        <f>IFERROR(AH73/AG73,"-")</f>
        <v>2.9925187032418952E-2</v>
      </c>
      <c r="AJ73" s="230">
        <v>41</v>
      </c>
      <c r="AK73" s="83">
        <f>IFERROR(AJ73/AG73,"-")</f>
        <v>0.10224438902743142</v>
      </c>
      <c r="AL73" s="230">
        <v>35</v>
      </c>
      <c r="AM73" s="83">
        <f>IFERROR(AL73/AG73,"-")</f>
        <v>8.7281795511221949E-2</v>
      </c>
      <c r="AN73" s="166">
        <v>207</v>
      </c>
      <c r="AO73" s="214">
        <v>8</v>
      </c>
      <c r="AP73" s="83">
        <f>IFERROR(AO73/AN73,"-")</f>
        <v>3.864734299516908E-2</v>
      </c>
      <c r="AQ73" s="230">
        <v>10</v>
      </c>
      <c r="AR73" s="83">
        <f>IFERROR(AQ73/AN73,"-")</f>
        <v>4.8309178743961352E-2</v>
      </c>
      <c r="AS73" s="230">
        <v>12</v>
      </c>
      <c r="AT73" s="83">
        <f>IFERROR(AS73/AN73,"-")</f>
        <v>5.7971014492753624E-2</v>
      </c>
      <c r="AU73" s="166">
        <v>53</v>
      </c>
      <c r="AV73" s="214">
        <v>1</v>
      </c>
      <c r="AW73" s="83">
        <f>IFERROR(AV73/AU73,"-")</f>
        <v>1.8867924528301886E-2</v>
      </c>
      <c r="AX73" s="230">
        <v>3</v>
      </c>
      <c r="AY73" s="83">
        <f>IFERROR(AX73/AU73,"-")</f>
        <v>5.6603773584905662E-2</v>
      </c>
      <c r="AZ73" s="230">
        <v>2</v>
      </c>
      <c r="BA73" s="83">
        <f>IFERROR(AZ73/AU73,"-")</f>
        <v>3.7735849056603772E-2</v>
      </c>
      <c r="BB73" s="166">
        <f t="shared" si="159"/>
        <v>2197</v>
      </c>
      <c r="BC73" s="167">
        <f t="shared" si="160"/>
        <v>121</v>
      </c>
      <c r="BD73" s="83">
        <f>IFERROR(BC73/BB73,"-")</f>
        <v>5.5075102412380519E-2</v>
      </c>
      <c r="BE73" s="167">
        <f t="shared" si="161"/>
        <v>313</v>
      </c>
      <c r="BF73" s="83">
        <f>IFERROR(BE73/BB73,"-")</f>
        <v>0.14246700045516614</v>
      </c>
      <c r="BG73" s="167">
        <f t="shared" si="162"/>
        <v>192</v>
      </c>
      <c r="BH73" s="83">
        <f>IFERROR(BG73/BB73,"-")</f>
        <v>8.7391898042785618E-2</v>
      </c>
      <c r="BJ73" s="264"/>
      <c r="BK73" s="273"/>
      <c r="BL73" s="208" t="s">
        <v>276</v>
      </c>
      <c r="BM73" s="38">
        <v>2234</v>
      </c>
      <c r="BN73" s="38">
        <v>109</v>
      </c>
      <c r="BO73" s="84">
        <v>4.8791405550581916E-2</v>
      </c>
      <c r="BP73" s="38">
        <v>273</v>
      </c>
      <c r="BQ73" s="84">
        <v>0.12220232766338407</v>
      </c>
      <c r="BR73" s="38">
        <v>221</v>
      </c>
      <c r="BS73" s="84">
        <v>9.8925693822739483E-2</v>
      </c>
      <c r="BU73" s="218"/>
      <c r="BV73" s="208" t="s">
        <v>273</v>
      </c>
      <c r="BW73" s="36">
        <f t="shared" si="158"/>
        <v>0.71506599908966773</v>
      </c>
      <c r="BX73" s="36">
        <f t="shared" si="157"/>
        <v>0.73008057296329454</v>
      </c>
      <c r="BY73" s="137">
        <v>67</v>
      </c>
      <c r="BZ73" s="141" t="s">
        <v>6</v>
      </c>
      <c r="CA73" s="36">
        <f t="shared" si="163"/>
        <v>6.0909090909090906E-2</v>
      </c>
      <c r="CB73" s="36">
        <f t="shared" si="164"/>
        <v>5.0905531081742533E-2</v>
      </c>
      <c r="CC73" s="36">
        <f t="shared" si="165"/>
        <v>0.17</v>
      </c>
      <c r="CD73" s="36">
        <f t="shared" si="166"/>
        <v>0.1443954968184043</v>
      </c>
      <c r="CE73" s="36">
        <f t="shared" si="167"/>
        <v>5.4090909090909092E-2</v>
      </c>
      <c r="CF73" s="36">
        <f t="shared" si="168"/>
        <v>5.6289769946157614E-2</v>
      </c>
      <c r="CG73" s="36">
        <f t="shared" si="169"/>
        <v>0.71499999999999997</v>
      </c>
      <c r="CH73" s="36">
        <f t="shared" si="170"/>
        <v>0.74840920215369555</v>
      </c>
      <c r="CI73" s="36">
        <f t="shared" si="171"/>
        <v>5.849056603773585E-2</v>
      </c>
      <c r="CJ73" s="36">
        <f t="shared" si="172"/>
        <v>0.05</v>
      </c>
      <c r="CK73" s="36">
        <f t="shared" si="173"/>
        <v>0.14968553459119496</v>
      </c>
      <c r="CL73" s="36">
        <f t="shared" si="174"/>
        <v>0.12960526315789472</v>
      </c>
      <c r="CM73" s="36">
        <f t="shared" si="175"/>
        <v>5.9119496855345913E-2</v>
      </c>
      <c r="CN73" s="36">
        <f t="shared" si="176"/>
        <v>5.6578947368421055E-2</v>
      </c>
      <c r="CO73" s="36">
        <f t="shared" si="177"/>
        <v>0.73270440251572322</v>
      </c>
      <c r="CP73" s="36">
        <f t="shared" si="178"/>
        <v>0.76381578947368423</v>
      </c>
      <c r="CQ73" s="36">
        <f t="shared" si="179"/>
        <v>6.6815144766147E-2</v>
      </c>
      <c r="CR73" s="36">
        <f t="shared" si="180"/>
        <v>5.3658536585365853E-2</v>
      </c>
      <c r="CS73" s="36">
        <f t="shared" si="181"/>
        <v>0.24944320712694878</v>
      </c>
      <c r="CT73" s="36">
        <f t="shared" si="182"/>
        <v>0.20487804878048779</v>
      </c>
      <c r="CU73" s="36">
        <f t="shared" si="183"/>
        <v>5.1224944320712694E-2</v>
      </c>
      <c r="CV73" s="36">
        <f t="shared" si="184"/>
        <v>6.3414634146341464E-2</v>
      </c>
      <c r="CW73" s="36">
        <f t="shared" si="185"/>
        <v>0.63251670378619151</v>
      </c>
      <c r="CX73" s="36">
        <f t="shared" si="186"/>
        <v>0.67804878048780493</v>
      </c>
      <c r="CY73" s="36">
        <f t="shared" si="187"/>
        <v>0.1134020618556701</v>
      </c>
      <c r="CZ73" s="36">
        <f t="shared" si="188"/>
        <v>8.2191780821917804E-2</v>
      </c>
      <c r="DA73" s="36">
        <f t="shared" si="189"/>
        <v>0.23711340206185566</v>
      </c>
      <c r="DB73" s="36">
        <f t="shared" si="190"/>
        <v>0.19178082191780821</v>
      </c>
      <c r="DC73" s="36">
        <f t="shared" si="191"/>
        <v>2.0618556701030927E-2</v>
      </c>
      <c r="DD73" s="36">
        <f t="shared" si="192"/>
        <v>4.1095890410958902E-2</v>
      </c>
      <c r="DE73" s="36">
        <f t="shared" si="193"/>
        <v>0.62886597938144329</v>
      </c>
      <c r="DF73" s="36">
        <f t="shared" si="194"/>
        <v>0.68493150684931503</v>
      </c>
      <c r="DH73" s="138"/>
      <c r="DI73" s="80"/>
      <c r="DJ73" s="80"/>
      <c r="DK73" s="80"/>
      <c r="DL73" s="80"/>
      <c r="DM73" s="80"/>
      <c r="DN73" s="80"/>
      <c r="DO73" s="80"/>
      <c r="DP73" s="80"/>
      <c r="DQ73" s="80"/>
      <c r="DR73" s="80"/>
      <c r="DS73" s="80"/>
      <c r="DT73" s="80"/>
      <c r="DU73" s="80"/>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c r="EZ73" s="80"/>
      <c r="FA73" s="80"/>
      <c r="FB73" s="80"/>
      <c r="FC73" s="80"/>
      <c r="FD73" s="80"/>
      <c r="FE73" s="80"/>
      <c r="FF73" s="80"/>
      <c r="FG73" s="80"/>
      <c r="FH73" s="80"/>
      <c r="FI73" s="80"/>
      <c r="FJ73" s="80"/>
      <c r="FK73" s="80"/>
      <c r="FL73" s="80"/>
      <c r="FM73" s="80"/>
      <c r="FN73" s="80"/>
      <c r="FO73" s="80"/>
      <c r="FP73" s="80"/>
      <c r="FQ73" s="80"/>
      <c r="FR73" s="80"/>
      <c r="FS73" s="80"/>
      <c r="FT73" s="80"/>
      <c r="FU73" s="80"/>
      <c r="FV73" s="80"/>
      <c r="FW73" s="80"/>
      <c r="FX73" s="80"/>
      <c r="FY73" s="80"/>
      <c r="FZ73" s="80"/>
      <c r="GA73" s="80"/>
      <c r="GB73" s="80"/>
      <c r="GC73" s="80"/>
      <c r="GD73" s="80"/>
      <c r="GE73" s="80"/>
      <c r="GF73" s="80"/>
      <c r="GG73" s="80"/>
      <c r="GH73" s="80"/>
      <c r="GI73" s="80"/>
      <c r="GJ73" s="80"/>
      <c r="GK73" s="80"/>
      <c r="GL73" s="80"/>
      <c r="GM73" s="80"/>
      <c r="GN73" s="80"/>
      <c r="GO73" s="80"/>
      <c r="GP73" s="80"/>
      <c r="GQ73" s="80"/>
      <c r="GR73" s="80"/>
      <c r="GS73" s="80"/>
      <c r="GT73" s="80"/>
      <c r="GU73" s="80"/>
      <c r="GV73" s="80"/>
      <c r="GW73" s="80"/>
      <c r="GX73" s="80"/>
      <c r="GY73" s="80"/>
      <c r="GZ73" s="80"/>
      <c r="HA73" s="80"/>
      <c r="HB73" s="80"/>
      <c r="HC73" s="80"/>
      <c r="HD73" s="80"/>
      <c r="HJ73" s="80"/>
      <c r="HK73" s="80"/>
      <c r="HL73" s="80"/>
      <c r="HM73" s="80"/>
      <c r="HN73" s="80"/>
      <c r="HO73" s="80"/>
      <c r="HP73" s="80"/>
      <c r="HQ73" s="80"/>
      <c r="HR73" s="80"/>
      <c r="HS73" s="80"/>
      <c r="HT73" s="80"/>
      <c r="HU73" s="80"/>
      <c r="HV73" s="80"/>
      <c r="HW73" s="80"/>
      <c r="HX73" s="80"/>
      <c r="HY73" s="80"/>
      <c r="HZ73" s="80"/>
      <c r="IA73" s="80"/>
      <c r="IB73" s="80"/>
      <c r="IC73" s="80"/>
      <c r="ID73" s="80"/>
      <c r="IE73" s="80"/>
      <c r="IF73" s="80"/>
      <c r="IG73" s="80"/>
      <c r="IH73" s="80"/>
      <c r="II73" s="80"/>
      <c r="IJ73" s="80"/>
      <c r="IK73" s="80"/>
      <c r="IL73" s="80"/>
      <c r="IM73" s="80"/>
      <c r="IN73" s="80"/>
      <c r="IO73" s="80"/>
      <c r="IP73" s="80"/>
      <c r="IQ73" s="80"/>
      <c r="IR73" s="80"/>
      <c r="IS73" s="80"/>
      <c r="IT73" s="80"/>
    </row>
    <row r="74" spans="2:254" s="12" customFormat="1" ht="14.25" customHeight="1">
      <c r="B74" s="264"/>
      <c r="C74" s="273"/>
      <c r="D74" s="165" t="s">
        <v>156</v>
      </c>
      <c r="E74" s="160">
        <v>0</v>
      </c>
      <c r="F74" s="161">
        <v>0</v>
      </c>
      <c r="G74" s="61" t="str">
        <f t="shared" si="129"/>
        <v>-</v>
      </c>
      <c r="H74" s="62">
        <v>0</v>
      </c>
      <c r="I74" s="61" t="str">
        <f t="shared" si="130"/>
        <v>-</v>
      </c>
      <c r="J74" s="62">
        <v>0</v>
      </c>
      <c r="K74" s="61" t="str">
        <f t="shared" si="131"/>
        <v>-</v>
      </c>
      <c r="L74" s="160">
        <v>0</v>
      </c>
      <c r="M74" s="161">
        <v>0</v>
      </c>
      <c r="N74" s="61" t="str">
        <f t="shared" si="132"/>
        <v>-</v>
      </c>
      <c r="O74" s="62">
        <v>0</v>
      </c>
      <c r="P74" s="61" t="str">
        <f t="shared" si="133"/>
        <v>-</v>
      </c>
      <c r="Q74" s="62">
        <v>0</v>
      </c>
      <c r="R74" s="61" t="str">
        <f t="shared" si="134"/>
        <v>-</v>
      </c>
      <c r="S74" s="160">
        <v>453</v>
      </c>
      <c r="T74" s="161">
        <v>24</v>
      </c>
      <c r="U74" s="61">
        <f t="shared" si="135"/>
        <v>5.2980132450331126E-2</v>
      </c>
      <c r="V74" s="62">
        <v>64</v>
      </c>
      <c r="W74" s="61">
        <f t="shared" si="136"/>
        <v>0.141280353200883</v>
      </c>
      <c r="X74" s="62">
        <v>37</v>
      </c>
      <c r="Y74" s="61">
        <f t="shared" si="137"/>
        <v>8.1677704194260486E-2</v>
      </c>
      <c r="Z74" s="160">
        <v>276</v>
      </c>
      <c r="AA74" s="161">
        <v>12</v>
      </c>
      <c r="AB74" s="61">
        <f t="shared" si="138"/>
        <v>4.3478260869565216E-2</v>
      </c>
      <c r="AC74" s="62">
        <v>41</v>
      </c>
      <c r="AD74" s="61">
        <f t="shared" si="139"/>
        <v>0.14855072463768115</v>
      </c>
      <c r="AE74" s="62">
        <v>19</v>
      </c>
      <c r="AF74" s="61">
        <f t="shared" si="140"/>
        <v>6.8840579710144928E-2</v>
      </c>
      <c r="AG74" s="160">
        <v>151</v>
      </c>
      <c r="AH74" s="161">
        <v>1</v>
      </c>
      <c r="AI74" s="61">
        <f t="shared" si="141"/>
        <v>6.6225165562913907E-3</v>
      </c>
      <c r="AJ74" s="62">
        <v>17</v>
      </c>
      <c r="AK74" s="61">
        <f t="shared" si="142"/>
        <v>0.11258278145695365</v>
      </c>
      <c r="AL74" s="62">
        <v>14</v>
      </c>
      <c r="AM74" s="61">
        <f t="shared" si="143"/>
        <v>9.2715231788079472E-2</v>
      </c>
      <c r="AN74" s="160">
        <v>79</v>
      </c>
      <c r="AO74" s="161">
        <v>0</v>
      </c>
      <c r="AP74" s="61">
        <f t="shared" si="144"/>
        <v>0</v>
      </c>
      <c r="AQ74" s="62">
        <v>4</v>
      </c>
      <c r="AR74" s="61">
        <f t="shared" si="145"/>
        <v>5.0632911392405063E-2</v>
      </c>
      <c r="AS74" s="62">
        <v>4</v>
      </c>
      <c r="AT74" s="61">
        <f t="shared" si="146"/>
        <v>5.0632911392405063E-2</v>
      </c>
      <c r="AU74" s="160">
        <v>29</v>
      </c>
      <c r="AV74" s="161">
        <v>1</v>
      </c>
      <c r="AW74" s="61">
        <f t="shared" si="147"/>
        <v>3.4482758620689655E-2</v>
      </c>
      <c r="AX74" s="62">
        <v>0</v>
      </c>
      <c r="AY74" s="61">
        <f t="shared" si="148"/>
        <v>0</v>
      </c>
      <c r="AZ74" s="62">
        <v>2</v>
      </c>
      <c r="BA74" s="61">
        <f t="shared" si="149"/>
        <v>6.8965517241379309E-2</v>
      </c>
      <c r="BB74" s="160">
        <f t="shared" si="159"/>
        <v>988</v>
      </c>
      <c r="BC74" s="63">
        <f t="shared" si="160"/>
        <v>38</v>
      </c>
      <c r="BD74" s="61">
        <f t="shared" si="150"/>
        <v>3.8461538461538464E-2</v>
      </c>
      <c r="BE74" s="63">
        <f t="shared" si="161"/>
        <v>126</v>
      </c>
      <c r="BF74" s="61">
        <f t="shared" si="151"/>
        <v>0.12753036437246965</v>
      </c>
      <c r="BG74" s="63">
        <f t="shared" si="162"/>
        <v>76</v>
      </c>
      <c r="BH74" s="61">
        <f t="shared" si="152"/>
        <v>7.6923076923076927E-2</v>
      </c>
      <c r="BJ74" s="264"/>
      <c r="BK74" s="273"/>
      <c r="BL74" s="208" t="s">
        <v>156</v>
      </c>
      <c r="BM74" s="38">
        <v>945</v>
      </c>
      <c r="BN74" s="38">
        <v>20</v>
      </c>
      <c r="BO74" s="84">
        <v>2.1164021164021163E-2</v>
      </c>
      <c r="BP74" s="38">
        <v>109</v>
      </c>
      <c r="BQ74" s="84">
        <v>0.11534391534391535</v>
      </c>
      <c r="BR74" s="38">
        <v>79</v>
      </c>
      <c r="BS74" s="84">
        <v>8.3597883597883602E-2</v>
      </c>
      <c r="BU74" s="184"/>
      <c r="BV74" s="5" t="s">
        <v>156</v>
      </c>
      <c r="BW74" s="36">
        <f t="shared" si="158"/>
        <v>0.75708502024291502</v>
      </c>
      <c r="BX74" s="36">
        <f t="shared" ref="BX74:BX137" si="195">(BM74-SUM(BN74,BP74,BR74))/BM74</f>
        <v>0.77989417989417986</v>
      </c>
      <c r="BY74" s="137">
        <v>68</v>
      </c>
      <c r="BZ74" s="141" t="s">
        <v>46</v>
      </c>
      <c r="CA74" s="36">
        <f t="shared" si="163"/>
        <v>4.8719772403982932E-2</v>
      </c>
      <c r="CB74" s="36">
        <f t="shared" si="164"/>
        <v>4.8761904761904763E-2</v>
      </c>
      <c r="CC74" s="36">
        <f t="shared" si="165"/>
        <v>0.15327169274537697</v>
      </c>
      <c r="CD74" s="36">
        <f t="shared" si="166"/>
        <v>0.16038095238095237</v>
      </c>
      <c r="CE74" s="36">
        <f t="shared" si="167"/>
        <v>7.9302987197724037E-2</v>
      </c>
      <c r="CF74" s="36">
        <f t="shared" si="168"/>
        <v>7.9238095238095232E-2</v>
      </c>
      <c r="CG74" s="36">
        <f t="shared" si="169"/>
        <v>0.71870554765291605</v>
      </c>
      <c r="CH74" s="36">
        <f t="shared" si="170"/>
        <v>0.7116190476190476</v>
      </c>
      <c r="CI74" s="36">
        <f t="shared" si="171"/>
        <v>5.2805280528052806E-2</v>
      </c>
      <c r="CJ74" s="36">
        <f t="shared" si="172"/>
        <v>4.9261083743842367E-2</v>
      </c>
      <c r="CK74" s="36">
        <f t="shared" si="173"/>
        <v>0.15558698727015557</v>
      </c>
      <c r="CL74" s="36">
        <f t="shared" si="174"/>
        <v>0.15763546798029557</v>
      </c>
      <c r="CM74" s="36">
        <f t="shared" si="175"/>
        <v>8.10938236680811E-2</v>
      </c>
      <c r="CN74" s="36">
        <f t="shared" si="176"/>
        <v>7.586206896551724E-2</v>
      </c>
      <c r="CO74" s="36">
        <f t="shared" si="177"/>
        <v>0.71051390853371055</v>
      </c>
      <c r="CP74" s="36">
        <f t="shared" si="178"/>
        <v>0.71724137931034482</v>
      </c>
      <c r="CQ74" s="36">
        <f t="shared" si="179"/>
        <v>5.6410256410256411E-2</v>
      </c>
      <c r="CR74" s="36">
        <f t="shared" si="180"/>
        <v>6.5934065934065936E-2</v>
      </c>
      <c r="CS74" s="36">
        <f t="shared" si="181"/>
        <v>0.19743589743589743</v>
      </c>
      <c r="CT74" s="36">
        <f t="shared" si="182"/>
        <v>0.21153846153846154</v>
      </c>
      <c r="CU74" s="36">
        <f t="shared" si="183"/>
        <v>8.461538461538462E-2</v>
      </c>
      <c r="CV74" s="36">
        <f t="shared" si="184"/>
        <v>0.10164835164835165</v>
      </c>
      <c r="CW74" s="36">
        <f t="shared" si="185"/>
        <v>0.66153846153846152</v>
      </c>
      <c r="CX74" s="36">
        <f t="shared" si="186"/>
        <v>0.62087912087912089</v>
      </c>
      <c r="CY74" s="36">
        <f t="shared" si="187"/>
        <v>2.2222222222222223E-2</v>
      </c>
      <c r="CZ74" s="36">
        <f t="shared" si="188"/>
        <v>2.8985507246376812E-2</v>
      </c>
      <c r="DA74" s="36">
        <f t="shared" si="189"/>
        <v>0.17037037037037037</v>
      </c>
      <c r="DB74" s="36">
        <f t="shared" si="190"/>
        <v>0.15942028985507245</v>
      </c>
      <c r="DC74" s="36">
        <f t="shared" si="191"/>
        <v>0.13333333333333333</v>
      </c>
      <c r="DD74" s="36">
        <f t="shared" si="192"/>
        <v>0.11594202898550725</v>
      </c>
      <c r="DE74" s="36">
        <f t="shared" si="193"/>
        <v>0.67407407407407405</v>
      </c>
      <c r="DF74" s="36">
        <f t="shared" si="194"/>
        <v>0.69565217391304346</v>
      </c>
      <c r="DH74" s="138"/>
      <c r="DI74" s="80"/>
      <c r="DJ74" s="80"/>
      <c r="DK74" s="80"/>
      <c r="DL74" s="80"/>
      <c r="DM74" s="80"/>
      <c r="DN74" s="80"/>
      <c r="DO74" s="80"/>
      <c r="DP74" s="80"/>
      <c r="DQ74" s="80"/>
      <c r="DR74" s="80"/>
      <c r="DS74" s="80"/>
      <c r="DT74" s="80"/>
      <c r="DU74" s="80"/>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c r="EZ74" s="80"/>
      <c r="FA74" s="80"/>
      <c r="FB74" s="80"/>
      <c r="FC74" s="80"/>
      <c r="FD74" s="80"/>
      <c r="FE74" s="80"/>
      <c r="FF74" s="80"/>
      <c r="FG74" s="80"/>
      <c r="FH74" s="80"/>
      <c r="FI74" s="80"/>
      <c r="FJ74" s="80"/>
      <c r="FK74" s="80"/>
      <c r="FL74" s="80"/>
      <c r="FM74" s="80"/>
      <c r="FN74" s="80"/>
      <c r="FO74" s="80"/>
      <c r="FP74" s="80"/>
      <c r="FQ74" s="80"/>
      <c r="FR74" s="80"/>
      <c r="FS74" s="80"/>
      <c r="FT74" s="80"/>
      <c r="FU74" s="80"/>
      <c r="FV74" s="80"/>
      <c r="FW74" s="80"/>
      <c r="FX74" s="80"/>
      <c r="FY74" s="80"/>
      <c r="FZ74" s="80"/>
      <c r="GA74" s="80"/>
      <c r="GB74" s="80"/>
      <c r="GC74" s="80"/>
      <c r="GD74" s="80"/>
      <c r="GE74" s="80"/>
      <c r="GF74" s="80"/>
      <c r="GG74" s="80"/>
      <c r="GH74" s="80"/>
      <c r="GI74" s="80"/>
      <c r="GJ74" s="80"/>
      <c r="GK74" s="80"/>
      <c r="GL74" s="80"/>
      <c r="GM74" s="80"/>
      <c r="GN74" s="80"/>
      <c r="GO74" s="80"/>
      <c r="GP74" s="80"/>
      <c r="GQ74" s="80"/>
      <c r="GR74" s="80"/>
      <c r="GS74" s="80"/>
      <c r="GT74" s="80"/>
      <c r="GU74" s="80"/>
      <c r="GV74" s="80"/>
      <c r="GW74" s="80"/>
      <c r="GX74" s="80"/>
      <c r="GY74" s="80"/>
      <c r="GZ74" s="80"/>
      <c r="HA74" s="80"/>
      <c r="HB74" s="80"/>
      <c r="HC74" s="80"/>
      <c r="HD74" s="80"/>
      <c r="HJ74" s="80"/>
      <c r="HK74" s="80"/>
      <c r="HL74" s="80"/>
      <c r="HM74" s="80"/>
      <c r="HN74" s="80"/>
      <c r="HO74" s="80"/>
      <c r="HP74" s="80"/>
      <c r="HQ74" s="80"/>
      <c r="HR74" s="80"/>
      <c r="HS74" s="80"/>
      <c r="HT74" s="80"/>
      <c r="HU74" s="80"/>
      <c r="HV74" s="80"/>
      <c r="HW74" s="80"/>
      <c r="HX74" s="80"/>
      <c r="HY74" s="80"/>
      <c r="HZ74" s="80"/>
      <c r="IA74" s="80"/>
      <c r="IB74" s="80"/>
      <c r="IC74" s="80"/>
      <c r="ID74" s="80"/>
      <c r="IE74" s="80"/>
      <c r="IF74" s="80"/>
      <c r="IG74" s="80"/>
      <c r="IH74" s="80"/>
      <c r="II74" s="80"/>
      <c r="IJ74" s="80"/>
      <c r="IK74" s="80"/>
      <c r="IL74" s="80"/>
      <c r="IM74" s="80"/>
      <c r="IN74" s="80"/>
      <c r="IO74" s="80"/>
      <c r="IP74" s="80"/>
      <c r="IQ74" s="80"/>
      <c r="IR74" s="80"/>
      <c r="IS74" s="80"/>
      <c r="IT74" s="80"/>
    </row>
    <row r="75" spans="2:254" s="12" customFormat="1" ht="14.25" customHeight="1">
      <c r="B75" s="264"/>
      <c r="C75" s="273"/>
      <c r="D75" s="135" t="s">
        <v>200</v>
      </c>
      <c r="E75" s="152">
        <v>1</v>
      </c>
      <c r="F75" s="231">
        <v>0</v>
      </c>
      <c r="G75" s="154">
        <f>IFERROR(F75/E75,"-")</f>
        <v>0</v>
      </c>
      <c r="H75" s="232">
        <v>0</v>
      </c>
      <c r="I75" s="154">
        <f>IFERROR(H75/E75,"-")</f>
        <v>0</v>
      </c>
      <c r="J75" s="232">
        <v>0</v>
      </c>
      <c r="K75" s="154">
        <f>IFERROR(J75/E75,"-")</f>
        <v>0</v>
      </c>
      <c r="L75" s="152">
        <v>3</v>
      </c>
      <c r="M75" s="231">
        <v>0</v>
      </c>
      <c r="N75" s="154">
        <f>IFERROR(M75/L75,"-")</f>
        <v>0</v>
      </c>
      <c r="O75" s="232">
        <v>0</v>
      </c>
      <c r="P75" s="154">
        <f>IFERROR(O75/L75,"-")</f>
        <v>0</v>
      </c>
      <c r="Q75" s="232">
        <v>0</v>
      </c>
      <c r="R75" s="154">
        <f>IFERROR(Q75/L75,"-")</f>
        <v>0</v>
      </c>
      <c r="S75" s="152">
        <v>42</v>
      </c>
      <c r="T75" s="231">
        <v>1</v>
      </c>
      <c r="U75" s="154">
        <f>IFERROR(T75/S75,"-")</f>
        <v>2.3809523809523808E-2</v>
      </c>
      <c r="V75" s="232">
        <v>2</v>
      </c>
      <c r="W75" s="154">
        <f>IFERROR(V75/S75,"-")</f>
        <v>4.7619047619047616E-2</v>
      </c>
      <c r="X75" s="232">
        <v>1</v>
      </c>
      <c r="Y75" s="154">
        <f>IFERROR(X75/S75,"-")</f>
        <v>2.3809523809523808E-2</v>
      </c>
      <c r="Z75" s="152">
        <v>110</v>
      </c>
      <c r="AA75" s="231">
        <v>0</v>
      </c>
      <c r="AB75" s="154">
        <f>IFERROR(AA75/Z75,"-")</f>
        <v>0</v>
      </c>
      <c r="AC75" s="232">
        <v>3</v>
      </c>
      <c r="AD75" s="154">
        <f>IFERROR(AC75/Z75,"-")</f>
        <v>2.7272727272727271E-2</v>
      </c>
      <c r="AE75" s="232">
        <v>0</v>
      </c>
      <c r="AF75" s="154">
        <f>IFERROR(AE75/Z75,"-")</f>
        <v>0</v>
      </c>
      <c r="AG75" s="152">
        <v>190</v>
      </c>
      <c r="AH75" s="231">
        <v>0</v>
      </c>
      <c r="AI75" s="154">
        <f>IFERROR(AH75/AG75,"-")</f>
        <v>0</v>
      </c>
      <c r="AJ75" s="232">
        <v>1</v>
      </c>
      <c r="AK75" s="154">
        <f>IFERROR(AJ75/AG75,"-")</f>
        <v>5.263157894736842E-3</v>
      </c>
      <c r="AL75" s="232">
        <v>2</v>
      </c>
      <c r="AM75" s="154">
        <f>IFERROR(AL75/AG75,"-")</f>
        <v>1.0526315789473684E-2</v>
      </c>
      <c r="AN75" s="152">
        <v>201</v>
      </c>
      <c r="AO75" s="231">
        <v>0</v>
      </c>
      <c r="AP75" s="154">
        <f>IFERROR(AO75/AN75,"-")</f>
        <v>0</v>
      </c>
      <c r="AQ75" s="232">
        <v>1</v>
      </c>
      <c r="AR75" s="154">
        <f>IFERROR(AQ75/AN75,"-")</f>
        <v>4.9751243781094526E-3</v>
      </c>
      <c r="AS75" s="232">
        <v>0</v>
      </c>
      <c r="AT75" s="154">
        <f>IFERROR(AS75/AN75,"-")</f>
        <v>0</v>
      </c>
      <c r="AU75" s="152">
        <v>235</v>
      </c>
      <c r="AV75" s="231">
        <v>0</v>
      </c>
      <c r="AW75" s="154">
        <f>IFERROR(AV75/AU75,"-")</f>
        <v>0</v>
      </c>
      <c r="AX75" s="232">
        <v>1</v>
      </c>
      <c r="AY75" s="154">
        <f>IFERROR(AX75/AU75,"-")</f>
        <v>4.2553191489361703E-3</v>
      </c>
      <c r="AZ75" s="232">
        <v>2</v>
      </c>
      <c r="BA75" s="154">
        <f>IFERROR(AZ75/AU75,"-")</f>
        <v>8.5106382978723406E-3</v>
      </c>
      <c r="BB75" s="152">
        <f t="shared" si="159"/>
        <v>782</v>
      </c>
      <c r="BC75" s="153">
        <f t="shared" si="160"/>
        <v>1</v>
      </c>
      <c r="BD75" s="154">
        <f>IFERROR(BC75/BB75,"-")</f>
        <v>1.2787723785166241E-3</v>
      </c>
      <c r="BE75" s="153">
        <f t="shared" si="161"/>
        <v>8</v>
      </c>
      <c r="BF75" s="154">
        <f>IFERROR(BE75/BB75,"-")</f>
        <v>1.0230179028132993E-2</v>
      </c>
      <c r="BG75" s="153">
        <f t="shared" si="162"/>
        <v>5</v>
      </c>
      <c r="BH75" s="154">
        <f>IFERROR(BG75/BB75,"-")</f>
        <v>6.3938618925831201E-3</v>
      </c>
      <c r="BJ75" s="264"/>
      <c r="BK75" s="273"/>
      <c r="BL75" s="208" t="s">
        <v>199</v>
      </c>
      <c r="BM75" s="38">
        <v>309</v>
      </c>
      <c r="BN75" s="38">
        <v>0</v>
      </c>
      <c r="BO75" s="84">
        <v>0</v>
      </c>
      <c r="BP75" s="38">
        <v>5</v>
      </c>
      <c r="BQ75" s="84">
        <v>1.6181229773462782E-2</v>
      </c>
      <c r="BR75" s="38">
        <v>4</v>
      </c>
      <c r="BS75" s="84">
        <v>1.2944983818770227E-2</v>
      </c>
      <c r="BU75" s="184"/>
      <c r="BV75" s="188" t="s">
        <v>199</v>
      </c>
      <c r="BW75" s="36">
        <f t="shared" si="158"/>
        <v>0.98209718670076729</v>
      </c>
      <c r="BX75" s="36">
        <f t="shared" si="195"/>
        <v>0.970873786407767</v>
      </c>
      <c r="BY75" s="137">
        <v>69</v>
      </c>
      <c r="BZ75" s="141" t="s">
        <v>47</v>
      </c>
      <c r="CA75" s="36">
        <f t="shared" si="163"/>
        <v>5.2529182879377433E-2</v>
      </c>
      <c r="CB75" s="36">
        <f t="shared" si="164"/>
        <v>4.7554142056640922E-2</v>
      </c>
      <c r="CC75" s="36">
        <f t="shared" si="165"/>
        <v>0.15286270150083381</v>
      </c>
      <c r="CD75" s="36">
        <f t="shared" si="166"/>
        <v>0.14235953354535816</v>
      </c>
      <c r="CE75" s="36">
        <f t="shared" si="167"/>
        <v>7.5875486381322951E-2</v>
      </c>
      <c r="CF75" s="36">
        <f t="shared" si="168"/>
        <v>6.9816749962138422E-2</v>
      </c>
      <c r="CG75" s="36">
        <f t="shared" si="169"/>
        <v>0.71873262923846581</v>
      </c>
      <c r="CH75" s="36">
        <f t="shared" si="170"/>
        <v>0.7402695744358625</v>
      </c>
      <c r="CI75" s="36">
        <f t="shared" si="171"/>
        <v>4.6600296547341664E-2</v>
      </c>
      <c r="CJ75" s="36">
        <f t="shared" si="172"/>
        <v>4.0691066151398045E-2</v>
      </c>
      <c r="CK75" s="36">
        <f t="shared" si="173"/>
        <v>0.13895361152298241</v>
      </c>
      <c r="CL75" s="36">
        <f t="shared" si="174"/>
        <v>0.11957263014321437</v>
      </c>
      <c r="CM75" s="36">
        <f t="shared" si="175"/>
        <v>7.4136835416225372E-2</v>
      </c>
      <c r="CN75" s="36">
        <f t="shared" si="176"/>
        <v>6.4332802909752212E-2</v>
      </c>
      <c r="CO75" s="36">
        <f t="shared" si="177"/>
        <v>0.74030925651345059</v>
      </c>
      <c r="CP75" s="36">
        <f t="shared" si="178"/>
        <v>0.77540350079563536</v>
      </c>
      <c r="CQ75" s="36">
        <f t="shared" si="179"/>
        <v>7.0523415977961426E-2</v>
      </c>
      <c r="CR75" s="36">
        <f t="shared" si="180"/>
        <v>6.6705675833820949E-2</v>
      </c>
      <c r="CS75" s="36">
        <f t="shared" si="181"/>
        <v>0.20110192837465565</v>
      </c>
      <c r="CT75" s="36">
        <f t="shared" si="182"/>
        <v>0.20421299005266239</v>
      </c>
      <c r="CU75" s="36">
        <f t="shared" si="183"/>
        <v>8.5950413223140495E-2</v>
      </c>
      <c r="CV75" s="36">
        <f t="shared" si="184"/>
        <v>8.3674663545933295E-2</v>
      </c>
      <c r="CW75" s="36">
        <f t="shared" si="185"/>
        <v>0.64242424242424245</v>
      </c>
      <c r="CX75" s="36">
        <f t="shared" si="186"/>
        <v>0.64540667056758338</v>
      </c>
      <c r="CY75" s="36">
        <f t="shared" si="187"/>
        <v>6.6666666666666666E-2</v>
      </c>
      <c r="CZ75" s="36">
        <f t="shared" si="188"/>
        <v>5.1344743276283619E-2</v>
      </c>
      <c r="DA75" s="36">
        <f t="shared" si="189"/>
        <v>0.17555555555555555</v>
      </c>
      <c r="DB75" s="36">
        <f t="shared" si="190"/>
        <v>0.15892420537897312</v>
      </c>
      <c r="DC75" s="36">
        <f t="shared" si="191"/>
        <v>8.2222222222222224E-2</v>
      </c>
      <c r="DD75" s="36">
        <f t="shared" si="192"/>
        <v>8.557457212713937E-2</v>
      </c>
      <c r="DE75" s="36">
        <f t="shared" si="193"/>
        <v>0.67555555555555558</v>
      </c>
      <c r="DF75" s="36">
        <f t="shared" si="194"/>
        <v>0.70415647921760394</v>
      </c>
      <c r="DH75" s="138"/>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row>
    <row r="76" spans="2:254" s="12" customFormat="1" ht="14.25" customHeight="1">
      <c r="B76" s="265"/>
      <c r="C76" s="274"/>
      <c r="D76" s="150" t="s">
        <v>67</v>
      </c>
      <c r="E76" s="37">
        <v>24</v>
      </c>
      <c r="F76" s="233">
        <v>1</v>
      </c>
      <c r="G76" s="13">
        <f t="shared" si="129"/>
        <v>4.1666666666666664E-2</v>
      </c>
      <c r="H76" s="33">
        <v>2</v>
      </c>
      <c r="I76" s="13">
        <f t="shared" si="130"/>
        <v>8.3333333333333329E-2</v>
      </c>
      <c r="J76" s="33">
        <v>1</v>
      </c>
      <c r="K76" s="13">
        <f t="shared" si="131"/>
        <v>4.1666666666666664E-2</v>
      </c>
      <c r="L76" s="37">
        <v>66</v>
      </c>
      <c r="M76" s="233">
        <v>3</v>
      </c>
      <c r="N76" s="13">
        <f t="shared" si="132"/>
        <v>4.5454545454545456E-2</v>
      </c>
      <c r="O76" s="33">
        <v>4</v>
      </c>
      <c r="P76" s="13">
        <f t="shared" si="133"/>
        <v>6.0606060606060608E-2</v>
      </c>
      <c r="Q76" s="33">
        <v>3</v>
      </c>
      <c r="R76" s="13">
        <f t="shared" si="134"/>
        <v>4.5454545454545456E-2</v>
      </c>
      <c r="S76" s="37">
        <v>5102</v>
      </c>
      <c r="T76" s="233">
        <v>279</v>
      </c>
      <c r="U76" s="13">
        <f t="shared" si="135"/>
        <v>5.4684437475499802E-2</v>
      </c>
      <c r="V76" s="33">
        <v>792</v>
      </c>
      <c r="W76" s="13">
        <f t="shared" si="136"/>
        <v>0.15523324186593493</v>
      </c>
      <c r="X76" s="33">
        <v>434</v>
      </c>
      <c r="Y76" s="13">
        <f t="shared" si="137"/>
        <v>8.5064680517444133E-2</v>
      </c>
      <c r="Z76" s="37">
        <v>4222</v>
      </c>
      <c r="AA76" s="233">
        <v>170</v>
      </c>
      <c r="AB76" s="13">
        <f t="shared" si="138"/>
        <v>4.0265277119848411E-2</v>
      </c>
      <c r="AC76" s="33">
        <v>528</v>
      </c>
      <c r="AD76" s="13">
        <f t="shared" si="139"/>
        <v>0.1250592136428233</v>
      </c>
      <c r="AE76" s="33">
        <v>362</v>
      </c>
      <c r="AF76" s="13">
        <f t="shared" si="140"/>
        <v>8.5741354808147791E-2</v>
      </c>
      <c r="AG76" s="37">
        <v>3018</v>
      </c>
      <c r="AH76" s="233">
        <v>67</v>
      </c>
      <c r="AI76" s="13">
        <f t="shared" si="141"/>
        <v>2.2200132538104704E-2</v>
      </c>
      <c r="AJ76" s="33">
        <v>255</v>
      </c>
      <c r="AK76" s="13">
        <f t="shared" si="142"/>
        <v>8.4493041749502978E-2</v>
      </c>
      <c r="AL76" s="33">
        <v>257</v>
      </c>
      <c r="AM76" s="13">
        <f t="shared" si="143"/>
        <v>8.51557322730285E-2</v>
      </c>
      <c r="AN76" s="37">
        <v>1660</v>
      </c>
      <c r="AO76" s="233">
        <v>23</v>
      </c>
      <c r="AP76" s="13">
        <f t="shared" si="144"/>
        <v>1.3855421686746987E-2</v>
      </c>
      <c r="AQ76" s="33">
        <v>99</v>
      </c>
      <c r="AR76" s="13">
        <f t="shared" si="145"/>
        <v>5.9638554216867472E-2</v>
      </c>
      <c r="AS76" s="33">
        <v>79</v>
      </c>
      <c r="AT76" s="13">
        <f t="shared" si="146"/>
        <v>4.759036144578313E-2</v>
      </c>
      <c r="AU76" s="37">
        <v>674</v>
      </c>
      <c r="AV76" s="233">
        <v>6</v>
      </c>
      <c r="AW76" s="13">
        <f t="shared" si="147"/>
        <v>8.9020771513353119E-3</v>
      </c>
      <c r="AX76" s="33">
        <v>16</v>
      </c>
      <c r="AY76" s="13">
        <f t="shared" si="148"/>
        <v>2.3738872403560832E-2</v>
      </c>
      <c r="AZ76" s="33">
        <v>18</v>
      </c>
      <c r="BA76" s="13">
        <f t="shared" si="149"/>
        <v>2.6706231454005934E-2</v>
      </c>
      <c r="BB76" s="37">
        <f t="shared" si="159"/>
        <v>14766</v>
      </c>
      <c r="BC76" s="69">
        <f t="shared" si="160"/>
        <v>549</v>
      </c>
      <c r="BD76" s="13">
        <f t="shared" si="150"/>
        <v>3.7180008126777735E-2</v>
      </c>
      <c r="BE76" s="69">
        <f t="shared" si="161"/>
        <v>1696</v>
      </c>
      <c r="BF76" s="13">
        <f t="shared" si="151"/>
        <v>0.11485845862115671</v>
      </c>
      <c r="BG76" s="69">
        <f t="shared" si="162"/>
        <v>1154</v>
      </c>
      <c r="BH76" s="13">
        <f t="shared" si="152"/>
        <v>7.8152512528782345E-2</v>
      </c>
      <c r="BJ76" s="265"/>
      <c r="BK76" s="274"/>
      <c r="BL76" s="203" t="s">
        <v>67</v>
      </c>
      <c r="BM76" s="38">
        <v>13842</v>
      </c>
      <c r="BN76" s="38">
        <v>429</v>
      </c>
      <c r="BO76" s="84">
        <v>3.0992631122670134E-2</v>
      </c>
      <c r="BP76" s="38">
        <v>1465</v>
      </c>
      <c r="BQ76" s="84">
        <v>0.10583730674757982</v>
      </c>
      <c r="BR76" s="38">
        <v>1108</v>
      </c>
      <c r="BS76" s="84">
        <v>8.0046236093050144E-2</v>
      </c>
      <c r="BU76" s="185"/>
      <c r="BV76" s="116" t="s">
        <v>67</v>
      </c>
      <c r="BW76" s="36">
        <f t="shared" si="158"/>
        <v>0.76980902072328317</v>
      </c>
      <c r="BX76" s="36">
        <f t="shared" si="195"/>
        <v>0.78312382603669994</v>
      </c>
      <c r="BY76" s="137">
        <v>70</v>
      </c>
      <c r="BZ76" s="141" t="s">
        <v>48</v>
      </c>
      <c r="CA76" s="36">
        <f t="shared" si="163"/>
        <v>6.3102541630148987E-2</v>
      </c>
      <c r="CB76" s="36">
        <f t="shared" si="164"/>
        <v>6.007393715341959E-2</v>
      </c>
      <c r="CC76" s="36">
        <f t="shared" si="165"/>
        <v>0.17528483786152499</v>
      </c>
      <c r="CD76" s="36">
        <f t="shared" si="166"/>
        <v>0.18022181146025879</v>
      </c>
      <c r="CE76" s="36">
        <f t="shared" si="167"/>
        <v>8.5889570552147243E-2</v>
      </c>
      <c r="CF76" s="36">
        <f t="shared" si="168"/>
        <v>7.763401109057301E-2</v>
      </c>
      <c r="CG76" s="36">
        <f t="shared" si="169"/>
        <v>0.67572304995617882</v>
      </c>
      <c r="CH76" s="36">
        <f t="shared" si="170"/>
        <v>0.68207024029574859</v>
      </c>
      <c r="CI76" s="36">
        <f t="shared" si="171"/>
        <v>6.074240719910011E-2</v>
      </c>
      <c r="CJ76" s="36">
        <f t="shared" si="172"/>
        <v>5.6152927120669056E-2</v>
      </c>
      <c r="CK76" s="36">
        <f t="shared" si="173"/>
        <v>0.17772778402699663</v>
      </c>
      <c r="CL76" s="36">
        <f t="shared" si="174"/>
        <v>0.17562724014336917</v>
      </c>
      <c r="CM76" s="36">
        <f t="shared" si="175"/>
        <v>8.5489313835770533E-2</v>
      </c>
      <c r="CN76" s="36">
        <f t="shared" si="176"/>
        <v>7.765830346475508E-2</v>
      </c>
      <c r="CO76" s="36">
        <f t="shared" si="177"/>
        <v>0.67604049493813279</v>
      </c>
      <c r="CP76" s="36">
        <f t="shared" si="178"/>
        <v>0.69056152927120673</v>
      </c>
      <c r="CQ76" s="36">
        <f t="shared" si="179"/>
        <v>0.10256410256410256</v>
      </c>
      <c r="CR76" s="36">
        <f t="shared" si="180"/>
        <v>9.2592592592592587E-2</v>
      </c>
      <c r="CS76" s="36">
        <f t="shared" si="181"/>
        <v>0.20512820512820512</v>
      </c>
      <c r="CT76" s="36">
        <f t="shared" si="182"/>
        <v>0.20987654320987653</v>
      </c>
      <c r="CU76" s="36">
        <f t="shared" si="183"/>
        <v>0.10256410256410256</v>
      </c>
      <c r="CV76" s="36">
        <f t="shared" si="184"/>
        <v>8.0246913580246909E-2</v>
      </c>
      <c r="CW76" s="36">
        <f t="shared" si="185"/>
        <v>0.58974358974358976</v>
      </c>
      <c r="CX76" s="36">
        <f t="shared" si="186"/>
        <v>0.61728395061728392</v>
      </c>
      <c r="CY76" s="36">
        <f t="shared" si="187"/>
        <v>3.5087719298245612E-2</v>
      </c>
      <c r="CZ76" s="36">
        <f t="shared" si="188"/>
        <v>4.6153846153846156E-2</v>
      </c>
      <c r="DA76" s="36">
        <f t="shared" si="189"/>
        <v>0.17543859649122806</v>
      </c>
      <c r="DB76" s="36">
        <f t="shared" si="190"/>
        <v>0.2153846153846154</v>
      </c>
      <c r="DC76" s="36">
        <f t="shared" si="191"/>
        <v>0.10526315789473684</v>
      </c>
      <c r="DD76" s="36">
        <f t="shared" si="192"/>
        <v>9.2307692307692313E-2</v>
      </c>
      <c r="DE76" s="36">
        <f t="shared" si="193"/>
        <v>0.68421052631578949</v>
      </c>
      <c r="DF76" s="36">
        <f t="shared" si="194"/>
        <v>0.64615384615384619</v>
      </c>
      <c r="DH76" s="138"/>
      <c r="DI76" s="80"/>
      <c r="DJ76" s="80"/>
      <c r="DK76" s="80"/>
      <c r="DL76" s="80"/>
      <c r="DM76" s="80"/>
      <c r="DN76" s="80"/>
      <c r="DO76" s="80"/>
      <c r="DP76" s="80"/>
      <c r="DQ76" s="80"/>
      <c r="DR76" s="80"/>
      <c r="DS76" s="80"/>
      <c r="DT76" s="80"/>
      <c r="DU76" s="80"/>
      <c r="DV76" s="80"/>
      <c r="DW76" s="80"/>
      <c r="DX76" s="80"/>
      <c r="DY76" s="80"/>
      <c r="DZ76" s="80"/>
      <c r="EA76" s="80"/>
      <c r="EB76" s="80"/>
      <c r="EC76" s="80"/>
      <c r="ED76" s="80"/>
      <c r="EE76" s="80"/>
      <c r="EF76" s="80"/>
      <c r="EG76" s="80"/>
      <c r="EH76" s="80"/>
      <c r="EI76" s="80"/>
      <c r="EJ76" s="80"/>
      <c r="EK76" s="80"/>
      <c r="EL76" s="80"/>
      <c r="EM76" s="80"/>
      <c r="EN76" s="80"/>
      <c r="EO76" s="80"/>
      <c r="EP76" s="80"/>
      <c r="EQ76" s="80"/>
      <c r="ER76" s="80"/>
      <c r="ES76" s="80"/>
      <c r="ET76" s="80"/>
      <c r="EU76" s="80"/>
      <c r="EV76" s="80"/>
      <c r="EW76" s="80"/>
      <c r="EX76" s="80"/>
      <c r="EY76" s="80"/>
      <c r="EZ76" s="80"/>
      <c r="FA76" s="80"/>
      <c r="FB76" s="80"/>
      <c r="FC76" s="80"/>
      <c r="FD76" s="80"/>
      <c r="FE76" s="80"/>
      <c r="FF76" s="80"/>
      <c r="FG76" s="80"/>
      <c r="FH76" s="80"/>
      <c r="FI76" s="80"/>
      <c r="FJ76" s="80"/>
      <c r="FK76" s="80"/>
      <c r="FL76" s="80"/>
      <c r="FM76" s="80"/>
      <c r="FN76" s="80"/>
      <c r="FO76" s="80"/>
      <c r="FP76" s="80"/>
      <c r="FQ76" s="80"/>
      <c r="FR76" s="80"/>
      <c r="FS76" s="80"/>
      <c r="FT76" s="80"/>
      <c r="FU76" s="80"/>
      <c r="FV76" s="80"/>
      <c r="FW76" s="80"/>
      <c r="FX76" s="80"/>
      <c r="FY76" s="80"/>
      <c r="FZ76" s="80"/>
      <c r="GA76" s="80"/>
      <c r="GB76" s="80"/>
      <c r="GC76" s="80"/>
      <c r="GD76" s="80"/>
      <c r="GE76" s="80"/>
      <c r="GF76" s="80"/>
      <c r="GG76" s="80"/>
      <c r="GH76" s="80"/>
      <c r="GI76" s="80"/>
      <c r="GJ76" s="80"/>
      <c r="GK76" s="80"/>
      <c r="GL76" s="80"/>
      <c r="GM76" s="80"/>
      <c r="GN76" s="80"/>
      <c r="GO76" s="80"/>
      <c r="GP76" s="80"/>
      <c r="GQ76" s="80"/>
      <c r="GR76" s="80"/>
      <c r="GS76" s="80"/>
      <c r="GT76" s="80"/>
      <c r="GU76" s="80"/>
      <c r="GV76" s="80"/>
      <c r="GW76" s="80"/>
      <c r="GX76" s="80"/>
      <c r="GY76" s="80"/>
      <c r="GZ76" s="80"/>
      <c r="HA76" s="80"/>
      <c r="HB76" s="80"/>
      <c r="HC76" s="80"/>
      <c r="HD76" s="80"/>
      <c r="HJ76" s="80"/>
      <c r="HK76" s="80"/>
      <c r="HL76" s="80"/>
      <c r="HM76" s="80"/>
      <c r="HN76" s="80"/>
      <c r="HO76" s="80"/>
      <c r="HP76" s="80"/>
      <c r="HQ76" s="80"/>
      <c r="HR76" s="80"/>
      <c r="HS76" s="80"/>
      <c r="HT76" s="80"/>
      <c r="HU76" s="80"/>
      <c r="HV76" s="80"/>
      <c r="HW76" s="80"/>
      <c r="HX76" s="80"/>
      <c r="HY76" s="80"/>
      <c r="HZ76" s="80"/>
      <c r="IA76" s="80"/>
      <c r="IB76" s="80"/>
      <c r="IC76" s="80"/>
      <c r="ID76" s="80"/>
      <c r="IE76" s="80"/>
      <c r="IF76" s="80"/>
      <c r="IG76" s="80"/>
      <c r="IH76" s="80"/>
      <c r="II76" s="80"/>
      <c r="IJ76" s="80"/>
      <c r="IK76" s="80"/>
      <c r="IL76" s="80"/>
      <c r="IM76" s="80"/>
      <c r="IN76" s="80"/>
      <c r="IO76" s="80"/>
      <c r="IP76" s="80"/>
      <c r="IQ76" s="80"/>
      <c r="IR76" s="80"/>
      <c r="IS76" s="80"/>
      <c r="IT76" s="80"/>
    </row>
    <row r="77" spans="2:254" s="12" customFormat="1" ht="14.25" customHeight="1">
      <c r="B77" s="263">
        <v>15</v>
      </c>
      <c r="C77" s="272" t="s">
        <v>108</v>
      </c>
      <c r="D77" s="134" t="s">
        <v>138</v>
      </c>
      <c r="E77" s="119">
        <v>32</v>
      </c>
      <c r="F77" s="73">
        <v>1</v>
      </c>
      <c r="G77" s="71">
        <f t="shared" si="129"/>
        <v>3.125E-2</v>
      </c>
      <c r="H77" s="73">
        <v>3</v>
      </c>
      <c r="I77" s="71">
        <f t="shared" si="130"/>
        <v>9.375E-2</v>
      </c>
      <c r="J77" s="73">
        <v>0</v>
      </c>
      <c r="K77" s="71">
        <f t="shared" si="131"/>
        <v>0</v>
      </c>
      <c r="L77" s="119">
        <v>141</v>
      </c>
      <c r="M77" s="73">
        <v>3</v>
      </c>
      <c r="N77" s="71">
        <f t="shared" si="132"/>
        <v>2.1276595744680851E-2</v>
      </c>
      <c r="O77" s="73">
        <v>13</v>
      </c>
      <c r="P77" s="71">
        <f t="shared" si="133"/>
        <v>9.2198581560283682E-2</v>
      </c>
      <c r="Q77" s="73">
        <v>5</v>
      </c>
      <c r="R77" s="71">
        <f t="shared" si="134"/>
        <v>3.5460992907801421E-2</v>
      </c>
      <c r="S77" s="119">
        <v>6465</v>
      </c>
      <c r="T77" s="73">
        <v>295</v>
      </c>
      <c r="U77" s="71">
        <f t="shared" si="135"/>
        <v>4.563031709203403E-2</v>
      </c>
      <c r="V77" s="73">
        <v>1054</v>
      </c>
      <c r="W77" s="71">
        <f t="shared" si="136"/>
        <v>0.16303170920340293</v>
      </c>
      <c r="X77" s="73">
        <v>424</v>
      </c>
      <c r="Y77" s="71">
        <f t="shared" si="137"/>
        <v>6.5583913379737041E-2</v>
      </c>
      <c r="Z77" s="119">
        <v>5618</v>
      </c>
      <c r="AA77" s="73">
        <v>164</v>
      </c>
      <c r="AB77" s="71">
        <f t="shared" si="138"/>
        <v>2.9191883232467072E-2</v>
      </c>
      <c r="AC77" s="73">
        <v>741</v>
      </c>
      <c r="AD77" s="71">
        <f t="shared" si="139"/>
        <v>0.13189747241011035</v>
      </c>
      <c r="AE77" s="73">
        <v>409</v>
      </c>
      <c r="AF77" s="71">
        <f t="shared" si="140"/>
        <v>7.2801708793164832E-2</v>
      </c>
      <c r="AG77" s="119">
        <v>3697</v>
      </c>
      <c r="AH77" s="73">
        <v>84</v>
      </c>
      <c r="AI77" s="71">
        <f t="shared" si="141"/>
        <v>2.2721125236678387E-2</v>
      </c>
      <c r="AJ77" s="73">
        <v>321</v>
      </c>
      <c r="AK77" s="71">
        <f t="shared" si="142"/>
        <v>8.6827157154449552E-2</v>
      </c>
      <c r="AL77" s="73">
        <v>213</v>
      </c>
      <c r="AM77" s="71">
        <f t="shared" si="143"/>
        <v>5.7614281850148767E-2</v>
      </c>
      <c r="AN77" s="119">
        <v>1671</v>
      </c>
      <c r="AO77" s="73">
        <v>21</v>
      </c>
      <c r="AP77" s="71">
        <f t="shared" si="144"/>
        <v>1.2567324955116697E-2</v>
      </c>
      <c r="AQ77" s="73">
        <v>110</v>
      </c>
      <c r="AR77" s="71">
        <f t="shared" si="145"/>
        <v>6.5828845002992215E-2</v>
      </c>
      <c r="AS77" s="73">
        <v>64</v>
      </c>
      <c r="AT77" s="71">
        <f t="shared" si="146"/>
        <v>3.8300418910831836E-2</v>
      </c>
      <c r="AU77" s="119">
        <v>483</v>
      </c>
      <c r="AV77" s="73">
        <v>3</v>
      </c>
      <c r="AW77" s="71">
        <f t="shared" si="147"/>
        <v>6.2111801242236021E-3</v>
      </c>
      <c r="AX77" s="73">
        <v>18</v>
      </c>
      <c r="AY77" s="71">
        <f t="shared" si="148"/>
        <v>3.7267080745341616E-2</v>
      </c>
      <c r="AZ77" s="73">
        <v>14</v>
      </c>
      <c r="BA77" s="71">
        <f t="shared" si="149"/>
        <v>2.8985507246376812E-2</v>
      </c>
      <c r="BB77" s="119">
        <f t="shared" si="159"/>
        <v>18107</v>
      </c>
      <c r="BC77" s="73">
        <f t="shared" si="160"/>
        <v>571</v>
      </c>
      <c r="BD77" s="71">
        <f t="shared" si="150"/>
        <v>3.1534765560280557E-2</v>
      </c>
      <c r="BE77" s="73">
        <f t="shared" si="161"/>
        <v>2260</v>
      </c>
      <c r="BF77" s="71">
        <f t="shared" si="151"/>
        <v>0.12481360799690727</v>
      </c>
      <c r="BG77" s="73">
        <f t="shared" si="162"/>
        <v>1129</v>
      </c>
      <c r="BH77" s="71">
        <f t="shared" si="152"/>
        <v>6.2351576738278014E-2</v>
      </c>
      <c r="BJ77" s="263">
        <v>15</v>
      </c>
      <c r="BK77" s="272" t="s">
        <v>108</v>
      </c>
      <c r="BL77" s="208" t="s">
        <v>138</v>
      </c>
      <c r="BM77" s="38">
        <v>17385</v>
      </c>
      <c r="BN77" s="38">
        <v>413</v>
      </c>
      <c r="BO77" s="84">
        <v>2.3756111590451538E-2</v>
      </c>
      <c r="BP77" s="38">
        <v>2079</v>
      </c>
      <c r="BQ77" s="84">
        <v>0.11958584987057809</v>
      </c>
      <c r="BR77" s="38">
        <v>1039</v>
      </c>
      <c r="BS77" s="84">
        <v>5.9764164509634746E-2</v>
      </c>
      <c r="BU77" s="183" t="s">
        <v>108</v>
      </c>
      <c r="BV77" s="5" t="s">
        <v>138</v>
      </c>
      <c r="BW77" s="36">
        <f t="shared" si="158"/>
        <v>0.78130004970453415</v>
      </c>
      <c r="BX77" s="36">
        <f t="shared" si="195"/>
        <v>0.79689387402933565</v>
      </c>
      <c r="BY77" s="137">
        <v>71</v>
      </c>
      <c r="BZ77" s="141" t="s">
        <v>49</v>
      </c>
      <c r="CA77" s="36">
        <f t="shared" si="163"/>
        <v>1.5682919874536641E-2</v>
      </c>
      <c r="CB77" s="36">
        <f t="shared" si="164"/>
        <v>1.3842913030394222E-2</v>
      </c>
      <c r="CC77" s="36">
        <f t="shared" si="165"/>
        <v>0.12574850299401197</v>
      </c>
      <c r="CD77" s="36">
        <f t="shared" si="166"/>
        <v>0.11284983448690943</v>
      </c>
      <c r="CE77" s="36">
        <f t="shared" si="167"/>
        <v>2.6233247790134018E-2</v>
      </c>
      <c r="CF77" s="36">
        <f t="shared" si="168"/>
        <v>2.2569966897381884E-2</v>
      </c>
      <c r="CG77" s="36">
        <f t="shared" si="169"/>
        <v>0.83233532934131738</v>
      </c>
      <c r="CH77" s="36">
        <f t="shared" si="170"/>
        <v>0.85073728558531447</v>
      </c>
      <c r="CI77" s="36">
        <f t="shared" si="171"/>
        <v>1.3417521704814523E-2</v>
      </c>
      <c r="CJ77" s="36">
        <f t="shared" si="172"/>
        <v>1.2751953928424516E-2</v>
      </c>
      <c r="CK77" s="36">
        <f t="shared" si="173"/>
        <v>0.11760063141278611</v>
      </c>
      <c r="CL77" s="36">
        <f t="shared" si="174"/>
        <v>9.9136157959687374E-2</v>
      </c>
      <c r="CM77" s="36">
        <f t="shared" si="175"/>
        <v>2.1704814522494082E-2</v>
      </c>
      <c r="CN77" s="36">
        <f t="shared" si="176"/>
        <v>1.8099547511312219E-2</v>
      </c>
      <c r="CO77" s="36">
        <f t="shared" si="177"/>
        <v>0.84727703235990526</v>
      </c>
      <c r="CP77" s="36">
        <f t="shared" si="178"/>
        <v>0.87001234060057586</v>
      </c>
      <c r="CQ77" s="36">
        <f t="shared" si="179"/>
        <v>2.5459688826025461E-2</v>
      </c>
      <c r="CR77" s="36">
        <f t="shared" si="180"/>
        <v>1.8258426966292134E-2</v>
      </c>
      <c r="CS77" s="36">
        <f t="shared" si="181"/>
        <v>0.16690240452616689</v>
      </c>
      <c r="CT77" s="36">
        <f t="shared" si="182"/>
        <v>0.15308988764044945</v>
      </c>
      <c r="CU77" s="36">
        <f t="shared" si="183"/>
        <v>4.2432814710042434E-2</v>
      </c>
      <c r="CV77" s="36">
        <f t="shared" si="184"/>
        <v>3.9325842696629212E-2</v>
      </c>
      <c r="CW77" s="36">
        <f t="shared" si="185"/>
        <v>0.7652050919377652</v>
      </c>
      <c r="CX77" s="36">
        <f t="shared" si="186"/>
        <v>0.7893258426966292</v>
      </c>
      <c r="CY77" s="36">
        <f t="shared" si="187"/>
        <v>2.0547945205479451E-2</v>
      </c>
      <c r="CZ77" s="36">
        <f t="shared" si="188"/>
        <v>1.5748031496062992E-2</v>
      </c>
      <c r="DA77" s="36">
        <f t="shared" si="189"/>
        <v>0.15753424657534246</v>
      </c>
      <c r="DB77" s="36">
        <f t="shared" si="190"/>
        <v>0.19685039370078741</v>
      </c>
      <c r="DC77" s="36">
        <f t="shared" si="191"/>
        <v>3.4246575342465752E-2</v>
      </c>
      <c r="DD77" s="36">
        <f t="shared" si="192"/>
        <v>2.3622047244094488E-2</v>
      </c>
      <c r="DE77" s="36">
        <f t="shared" si="193"/>
        <v>0.78767123287671237</v>
      </c>
      <c r="DF77" s="36">
        <f t="shared" si="194"/>
        <v>0.76377952755905509</v>
      </c>
      <c r="DH77" s="138"/>
      <c r="DI77" s="80"/>
      <c r="DJ77" s="80"/>
      <c r="DK77" s="80"/>
      <c r="DL77" s="80"/>
      <c r="DM77" s="80"/>
      <c r="DN77" s="80"/>
      <c r="DO77" s="80"/>
      <c r="DP77" s="80"/>
      <c r="DQ77" s="80"/>
      <c r="DR77" s="80"/>
      <c r="DS77" s="80"/>
      <c r="DT77" s="80"/>
      <c r="DU77" s="80"/>
      <c r="DV77" s="80"/>
      <c r="DW77" s="80"/>
      <c r="DX77" s="80"/>
      <c r="DY77" s="80"/>
      <c r="DZ77" s="80"/>
      <c r="EA77" s="80"/>
      <c r="EB77" s="80"/>
      <c r="EC77" s="80"/>
      <c r="ED77" s="80"/>
      <c r="EE77" s="80"/>
      <c r="EF77" s="80"/>
      <c r="EG77" s="80"/>
      <c r="EH77" s="80"/>
      <c r="EI77" s="80"/>
      <c r="EJ77" s="80"/>
      <c r="EK77" s="80"/>
      <c r="EL77" s="80"/>
      <c r="EM77" s="80"/>
      <c r="EN77" s="80"/>
      <c r="EO77" s="80"/>
      <c r="EP77" s="80"/>
      <c r="EQ77" s="80"/>
      <c r="ER77" s="80"/>
      <c r="ES77" s="80"/>
      <c r="ET77" s="80"/>
      <c r="EU77" s="80"/>
      <c r="EV77" s="80"/>
      <c r="EW77" s="80"/>
      <c r="EX77" s="80"/>
      <c r="EY77" s="80"/>
      <c r="EZ77" s="80"/>
      <c r="FA77" s="80"/>
      <c r="FB77" s="80"/>
      <c r="FC77" s="80"/>
      <c r="FD77" s="80"/>
      <c r="FE77" s="80"/>
      <c r="FF77" s="80"/>
      <c r="FG77" s="80"/>
      <c r="FH77" s="80"/>
      <c r="FI77" s="80"/>
      <c r="FJ77" s="80"/>
      <c r="FK77" s="80"/>
      <c r="FL77" s="80"/>
      <c r="FM77" s="80"/>
      <c r="FN77" s="80"/>
      <c r="FO77" s="80"/>
      <c r="FP77" s="80"/>
      <c r="FQ77" s="80"/>
      <c r="FR77" s="80"/>
      <c r="FS77" s="80"/>
      <c r="FT77" s="80"/>
      <c r="FU77" s="80"/>
      <c r="FV77" s="80"/>
      <c r="FW77" s="80"/>
      <c r="FX77" s="80"/>
      <c r="FY77" s="80"/>
      <c r="FZ77" s="80"/>
      <c r="GA77" s="80"/>
      <c r="GB77" s="80"/>
      <c r="GC77" s="80"/>
      <c r="GD77" s="80"/>
      <c r="GE77" s="80"/>
      <c r="GF77" s="80"/>
      <c r="GG77" s="80"/>
      <c r="GH77" s="80"/>
      <c r="GI77" s="80"/>
      <c r="GJ77" s="80"/>
      <c r="GK77" s="80"/>
      <c r="GL77" s="80"/>
      <c r="GM77" s="80"/>
      <c r="GN77" s="80"/>
      <c r="GO77" s="80"/>
      <c r="GP77" s="80"/>
      <c r="GQ77" s="80"/>
      <c r="GR77" s="80"/>
      <c r="GS77" s="80"/>
      <c r="GT77" s="80"/>
      <c r="GU77" s="80"/>
      <c r="GV77" s="80"/>
      <c r="GW77" s="80"/>
      <c r="GX77" s="80"/>
      <c r="GY77" s="80"/>
      <c r="GZ77" s="80"/>
      <c r="HA77" s="80"/>
      <c r="HB77" s="80"/>
      <c r="HC77" s="80"/>
      <c r="HD77" s="80"/>
      <c r="HJ77" s="80"/>
      <c r="HK77" s="80"/>
      <c r="HL77" s="80"/>
      <c r="HM77" s="80"/>
      <c r="HN77" s="80"/>
      <c r="HO77" s="80"/>
      <c r="HP77" s="80"/>
      <c r="HQ77" s="80"/>
      <c r="HR77" s="80"/>
      <c r="HS77" s="80"/>
      <c r="HT77" s="80"/>
      <c r="HU77" s="80"/>
      <c r="HV77" s="80"/>
      <c r="HW77" s="80"/>
      <c r="HX77" s="80"/>
      <c r="HY77" s="80"/>
      <c r="HZ77" s="80"/>
      <c r="IA77" s="80"/>
      <c r="IB77" s="80"/>
      <c r="IC77" s="80"/>
      <c r="ID77" s="80"/>
      <c r="IE77" s="80"/>
      <c r="IF77" s="80"/>
      <c r="IG77" s="80"/>
      <c r="IH77" s="80"/>
      <c r="II77" s="80"/>
      <c r="IJ77" s="80"/>
      <c r="IK77" s="80"/>
      <c r="IL77" s="80"/>
      <c r="IM77" s="80"/>
      <c r="IN77" s="80"/>
      <c r="IO77" s="80"/>
      <c r="IP77" s="80"/>
      <c r="IQ77" s="80"/>
      <c r="IR77" s="80"/>
      <c r="IS77" s="80"/>
      <c r="IT77" s="80"/>
    </row>
    <row r="78" spans="2:254" s="12" customFormat="1" ht="14.25" customHeight="1">
      <c r="B78" s="264"/>
      <c r="C78" s="273"/>
      <c r="D78" s="207" t="s">
        <v>277</v>
      </c>
      <c r="E78" s="166">
        <v>2</v>
      </c>
      <c r="F78" s="167">
        <v>0</v>
      </c>
      <c r="G78" s="83">
        <f t="shared" si="129"/>
        <v>0</v>
      </c>
      <c r="H78" s="167">
        <v>0</v>
      </c>
      <c r="I78" s="83">
        <f>IFERROR(H78/E78,"-")</f>
        <v>0</v>
      </c>
      <c r="J78" s="167">
        <v>0</v>
      </c>
      <c r="K78" s="83">
        <f>IFERROR(J78/E78,"-")</f>
        <v>0</v>
      </c>
      <c r="L78" s="166">
        <v>9</v>
      </c>
      <c r="M78" s="167">
        <v>0</v>
      </c>
      <c r="N78" s="83">
        <f>IFERROR(M78/L78,"-")</f>
        <v>0</v>
      </c>
      <c r="O78" s="167">
        <v>1</v>
      </c>
      <c r="P78" s="83">
        <f>IFERROR(O78/L78,"-")</f>
        <v>0.1111111111111111</v>
      </c>
      <c r="Q78" s="167">
        <v>1</v>
      </c>
      <c r="R78" s="83">
        <f>IFERROR(Q78/L78,"-")</f>
        <v>0.1111111111111111</v>
      </c>
      <c r="S78" s="166">
        <v>1480</v>
      </c>
      <c r="T78" s="167">
        <v>73</v>
      </c>
      <c r="U78" s="83">
        <f>IFERROR(T78/S78,"-")</f>
        <v>4.9324324324324327E-2</v>
      </c>
      <c r="V78" s="167">
        <v>267</v>
      </c>
      <c r="W78" s="83">
        <f>IFERROR(V78/S78,"-")</f>
        <v>0.18040540540540539</v>
      </c>
      <c r="X78" s="167">
        <v>99</v>
      </c>
      <c r="Y78" s="83">
        <f>IFERROR(X78/S78,"-")</f>
        <v>6.6891891891891889E-2</v>
      </c>
      <c r="Z78" s="166">
        <v>1036</v>
      </c>
      <c r="AA78" s="167">
        <v>56</v>
      </c>
      <c r="AB78" s="83">
        <f>IFERROR(AA78/Z78,"-")</f>
        <v>5.4054054054054057E-2</v>
      </c>
      <c r="AC78" s="167">
        <v>145</v>
      </c>
      <c r="AD78" s="83">
        <f>IFERROR(AC78/Z78,"-")</f>
        <v>0.13996138996138996</v>
      </c>
      <c r="AE78" s="167">
        <v>100</v>
      </c>
      <c r="AF78" s="83">
        <f>IFERROR(AE78/Z78,"-")</f>
        <v>9.6525096525096526E-2</v>
      </c>
      <c r="AG78" s="166">
        <v>653</v>
      </c>
      <c r="AH78" s="167">
        <v>25</v>
      </c>
      <c r="AI78" s="83">
        <f>IFERROR(AH78/AG78,"-")</f>
        <v>3.8284839203675342E-2</v>
      </c>
      <c r="AJ78" s="167">
        <v>66</v>
      </c>
      <c r="AK78" s="83">
        <f>IFERROR(AJ78/AG78,"-")</f>
        <v>0.10107197549770292</v>
      </c>
      <c r="AL78" s="167">
        <v>49</v>
      </c>
      <c r="AM78" s="83">
        <f>IFERROR(AL78/AG78,"-")</f>
        <v>7.5038284839203676E-2</v>
      </c>
      <c r="AN78" s="166">
        <v>299</v>
      </c>
      <c r="AO78" s="167">
        <v>8</v>
      </c>
      <c r="AP78" s="83">
        <f>IFERROR(AO78/AN78,"-")</f>
        <v>2.6755852842809364E-2</v>
      </c>
      <c r="AQ78" s="167">
        <v>17</v>
      </c>
      <c r="AR78" s="83">
        <f>IFERROR(AQ78/AN78,"-")</f>
        <v>5.6856187290969896E-2</v>
      </c>
      <c r="AS78" s="167">
        <v>11</v>
      </c>
      <c r="AT78" s="83">
        <f>IFERROR(AS78/AN78,"-")</f>
        <v>3.678929765886288E-2</v>
      </c>
      <c r="AU78" s="166">
        <v>61</v>
      </c>
      <c r="AV78" s="167">
        <v>1</v>
      </c>
      <c r="AW78" s="83">
        <f>IFERROR(AV78/AU78,"-")</f>
        <v>1.6393442622950821E-2</v>
      </c>
      <c r="AX78" s="167">
        <v>2</v>
      </c>
      <c r="AY78" s="83">
        <f>IFERROR(AX78/AU78,"-")</f>
        <v>3.2786885245901641E-2</v>
      </c>
      <c r="AZ78" s="167">
        <v>3</v>
      </c>
      <c r="BA78" s="83">
        <f>IFERROR(AZ78/AU78,"-")</f>
        <v>4.9180327868852458E-2</v>
      </c>
      <c r="BB78" s="166">
        <f t="shared" si="159"/>
        <v>3540</v>
      </c>
      <c r="BC78" s="167">
        <f t="shared" si="160"/>
        <v>163</v>
      </c>
      <c r="BD78" s="83">
        <f>IFERROR(BC78/BB78,"-")</f>
        <v>4.6045197740112995E-2</v>
      </c>
      <c r="BE78" s="167">
        <f t="shared" si="161"/>
        <v>498</v>
      </c>
      <c r="BF78" s="83">
        <f>IFERROR(BE78/BB78,"-")</f>
        <v>0.14067796610169492</v>
      </c>
      <c r="BG78" s="167">
        <f t="shared" si="162"/>
        <v>263</v>
      </c>
      <c r="BH78" s="83">
        <f>IFERROR(BG78/BB78,"-")</f>
        <v>7.4293785310734467E-2</v>
      </c>
      <c r="BJ78" s="264"/>
      <c r="BK78" s="273"/>
      <c r="BL78" s="208" t="s">
        <v>276</v>
      </c>
      <c r="BM78" s="38">
        <v>3529</v>
      </c>
      <c r="BN78" s="38">
        <v>140</v>
      </c>
      <c r="BO78" s="84">
        <v>3.9671294984414851E-2</v>
      </c>
      <c r="BP78" s="38">
        <v>512</v>
      </c>
      <c r="BQ78" s="84">
        <v>0.14508359308586002</v>
      </c>
      <c r="BR78" s="38">
        <v>237</v>
      </c>
      <c r="BS78" s="84">
        <v>6.7157835080759426E-2</v>
      </c>
      <c r="BU78" s="218"/>
      <c r="BV78" s="208" t="s">
        <v>273</v>
      </c>
      <c r="BW78" s="36">
        <f t="shared" si="158"/>
        <v>0.73898305084745763</v>
      </c>
      <c r="BX78" s="36">
        <f t="shared" si="195"/>
        <v>0.7480872768489657</v>
      </c>
      <c r="BY78" s="137">
        <v>72</v>
      </c>
      <c r="BZ78" s="141" t="s">
        <v>27</v>
      </c>
      <c r="CA78" s="36">
        <f t="shared" si="163"/>
        <v>5.2078774617067836E-2</v>
      </c>
      <c r="CB78" s="36">
        <f t="shared" si="164"/>
        <v>4.748472026328162E-2</v>
      </c>
      <c r="CC78" s="36">
        <f t="shared" si="165"/>
        <v>0.23632385120350111</v>
      </c>
      <c r="CD78" s="36">
        <f t="shared" si="166"/>
        <v>0.22049835448989186</v>
      </c>
      <c r="CE78" s="36">
        <f t="shared" si="167"/>
        <v>3.1509846827133481E-2</v>
      </c>
      <c r="CF78" s="36">
        <f t="shared" si="168"/>
        <v>2.3977433004231313E-2</v>
      </c>
      <c r="CG78" s="36">
        <f t="shared" si="169"/>
        <v>0.6800875273522976</v>
      </c>
      <c r="CH78" s="36">
        <f t="shared" si="170"/>
        <v>0.70803949224259521</v>
      </c>
      <c r="CI78" s="36">
        <f t="shared" si="171"/>
        <v>3.8565629228687413E-2</v>
      </c>
      <c r="CJ78" s="36">
        <f t="shared" si="172"/>
        <v>3.6516853932584269E-2</v>
      </c>
      <c r="CK78" s="36">
        <f t="shared" si="173"/>
        <v>0.2198917456021651</v>
      </c>
      <c r="CL78" s="36">
        <f t="shared" si="174"/>
        <v>0.18820224719101122</v>
      </c>
      <c r="CM78" s="36">
        <f t="shared" si="175"/>
        <v>2.9093369418132613E-2</v>
      </c>
      <c r="CN78" s="36">
        <f t="shared" si="176"/>
        <v>2.3174157303370788E-2</v>
      </c>
      <c r="CO78" s="36">
        <f t="shared" si="177"/>
        <v>0.71244925575101492</v>
      </c>
      <c r="CP78" s="36">
        <f t="shared" si="178"/>
        <v>0.7521067415730337</v>
      </c>
      <c r="CQ78" s="36">
        <f t="shared" si="179"/>
        <v>8.4078711985688726E-2</v>
      </c>
      <c r="CR78" s="36">
        <f t="shared" si="180"/>
        <v>7.8787878787878782E-2</v>
      </c>
      <c r="CS78" s="36">
        <f t="shared" si="181"/>
        <v>0.28801431127012522</v>
      </c>
      <c r="CT78" s="36">
        <f t="shared" si="182"/>
        <v>0.31313131313131315</v>
      </c>
      <c r="CU78" s="36">
        <f t="shared" si="183"/>
        <v>3.7567084078711989E-2</v>
      </c>
      <c r="CV78" s="36">
        <f t="shared" si="184"/>
        <v>2.8282828282828285E-2</v>
      </c>
      <c r="CW78" s="36">
        <f t="shared" si="185"/>
        <v>0.59033989266547404</v>
      </c>
      <c r="CX78" s="36">
        <f t="shared" si="186"/>
        <v>0.57979797979797976</v>
      </c>
      <c r="CY78" s="36">
        <f t="shared" si="187"/>
        <v>8.2872928176795577E-2</v>
      </c>
      <c r="CZ78" s="36">
        <f t="shared" si="188"/>
        <v>5.7803468208092484E-2</v>
      </c>
      <c r="DA78" s="36">
        <f t="shared" si="189"/>
        <v>0.29281767955801102</v>
      </c>
      <c r="DB78" s="36">
        <f t="shared" si="190"/>
        <v>0.26011560693641617</v>
      </c>
      <c r="DC78" s="36">
        <f t="shared" si="191"/>
        <v>4.4198895027624308E-2</v>
      </c>
      <c r="DD78" s="36">
        <f t="shared" si="192"/>
        <v>2.3121387283236993E-2</v>
      </c>
      <c r="DE78" s="36">
        <f t="shared" si="193"/>
        <v>0.58011049723756902</v>
      </c>
      <c r="DF78" s="36">
        <f t="shared" si="194"/>
        <v>0.65895953757225434</v>
      </c>
      <c r="DH78" s="138"/>
      <c r="DI78" s="80"/>
      <c r="DJ78" s="80"/>
      <c r="DK78" s="80"/>
      <c r="DL78" s="80"/>
      <c r="DM78" s="80"/>
      <c r="DN78" s="80"/>
      <c r="DO78" s="80"/>
      <c r="DP78" s="80"/>
      <c r="DQ78" s="80"/>
      <c r="DR78" s="80"/>
      <c r="DS78" s="80"/>
      <c r="DT78" s="80"/>
      <c r="DU78" s="80"/>
      <c r="DV78" s="80"/>
      <c r="DW78" s="80"/>
      <c r="DX78" s="80"/>
      <c r="DY78" s="80"/>
      <c r="DZ78" s="80"/>
      <c r="EA78" s="80"/>
      <c r="EB78" s="80"/>
      <c r="EC78" s="80"/>
      <c r="ED78" s="80"/>
      <c r="EE78" s="80"/>
      <c r="EF78" s="80"/>
      <c r="EG78" s="80"/>
      <c r="EH78" s="80"/>
      <c r="EI78" s="80"/>
      <c r="EJ78" s="80"/>
      <c r="EK78" s="80"/>
      <c r="EL78" s="80"/>
      <c r="EM78" s="80"/>
      <c r="EN78" s="80"/>
      <c r="EO78" s="80"/>
      <c r="EP78" s="80"/>
      <c r="EQ78" s="80"/>
      <c r="ER78" s="80"/>
      <c r="ES78" s="80"/>
      <c r="ET78" s="80"/>
      <c r="EU78" s="80"/>
      <c r="EV78" s="80"/>
      <c r="EW78" s="80"/>
      <c r="EX78" s="80"/>
      <c r="EY78" s="80"/>
      <c r="EZ78" s="80"/>
      <c r="FA78" s="80"/>
      <c r="FB78" s="80"/>
      <c r="FC78" s="80"/>
      <c r="FD78" s="80"/>
      <c r="FE78" s="80"/>
      <c r="FF78" s="80"/>
      <c r="FG78" s="80"/>
      <c r="FH78" s="80"/>
      <c r="FI78" s="80"/>
      <c r="FJ78" s="80"/>
      <c r="FK78" s="80"/>
      <c r="FL78" s="80"/>
      <c r="FM78" s="80"/>
      <c r="FN78" s="80"/>
      <c r="FO78" s="80"/>
      <c r="FP78" s="80"/>
      <c r="FQ78" s="80"/>
      <c r="FR78" s="80"/>
      <c r="FS78" s="80"/>
      <c r="FT78" s="80"/>
      <c r="FU78" s="80"/>
      <c r="FV78" s="80"/>
      <c r="FW78" s="80"/>
      <c r="FX78" s="80"/>
      <c r="FY78" s="80"/>
      <c r="FZ78" s="80"/>
      <c r="GA78" s="80"/>
      <c r="GB78" s="80"/>
      <c r="GC78" s="80"/>
      <c r="GD78" s="80"/>
      <c r="GE78" s="80"/>
      <c r="GF78" s="80"/>
      <c r="GG78" s="80"/>
      <c r="GH78" s="80"/>
      <c r="GI78" s="80"/>
      <c r="GJ78" s="80"/>
      <c r="GK78" s="80"/>
      <c r="GL78" s="80"/>
      <c r="GM78" s="80"/>
      <c r="GN78" s="80"/>
      <c r="GO78" s="80"/>
      <c r="GP78" s="80"/>
      <c r="GQ78" s="80"/>
      <c r="GR78" s="80"/>
      <c r="GS78" s="80"/>
      <c r="GT78" s="80"/>
      <c r="GU78" s="80"/>
      <c r="GV78" s="80"/>
      <c r="GW78" s="80"/>
      <c r="GX78" s="80"/>
      <c r="GY78" s="80"/>
      <c r="GZ78" s="80"/>
      <c r="HA78" s="80"/>
      <c r="HB78" s="80"/>
      <c r="HC78" s="80"/>
      <c r="HD78" s="80"/>
      <c r="HJ78" s="80"/>
      <c r="HK78" s="80"/>
      <c r="HL78" s="80"/>
      <c r="HM78" s="80"/>
      <c r="HN78" s="80"/>
      <c r="HO78" s="80"/>
      <c r="HP78" s="80"/>
      <c r="HQ78" s="80"/>
      <c r="HR78" s="80"/>
      <c r="HS78" s="80"/>
      <c r="HT78" s="80"/>
      <c r="HU78" s="80"/>
      <c r="HV78" s="80"/>
      <c r="HW78" s="80"/>
      <c r="HX78" s="80"/>
      <c r="HY78" s="80"/>
      <c r="HZ78" s="80"/>
      <c r="IA78" s="80"/>
      <c r="IB78" s="80"/>
      <c r="IC78" s="80"/>
      <c r="ID78" s="80"/>
      <c r="IE78" s="80"/>
      <c r="IF78" s="80"/>
      <c r="IG78" s="80"/>
      <c r="IH78" s="80"/>
      <c r="II78" s="80"/>
      <c r="IJ78" s="80"/>
      <c r="IK78" s="80"/>
      <c r="IL78" s="80"/>
      <c r="IM78" s="80"/>
      <c r="IN78" s="80"/>
      <c r="IO78" s="80"/>
      <c r="IP78" s="80"/>
      <c r="IQ78" s="80"/>
      <c r="IR78" s="80"/>
      <c r="IS78" s="80"/>
      <c r="IT78" s="80"/>
    </row>
    <row r="79" spans="2:254" s="12" customFormat="1" ht="14.25" customHeight="1">
      <c r="B79" s="264"/>
      <c r="C79" s="273"/>
      <c r="D79" s="165" t="s">
        <v>156</v>
      </c>
      <c r="E79" s="160">
        <v>0</v>
      </c>
      <c r="F79" s="63">
        <v>0</v>
      </c>
      <c r="G79" s="61" t="str">
        <f t="shared" si="129"/>
        <v>-</v>
      </c>
      <c r="H79" s="63">
        <v>0</v>
      </c>
      <c r="I79" s="61" t="str">
        <f t="shared" si="130"/>
        <v>-</v>
      </c>
      <c r="J79" s="63">
        <v>0</v>
      </c>
      <c r="K79" s="61" t="str">
        <f t="shared" si="131"/>
        <v>-</v>
      </c>
      <c r="L79" s="160">
        <v>2</v>
      </c>
      <c r="M79" s="63">
        <v>0</v>
      </c>
      <c r="N79" s="61">
        <f t="shared" si="132"/>
        <v>0</v>
      </c>
      <c r="O79" s="63">
        <v>1</v>
      </c>
      <c r="P79" s="61">
        <f t="shared" si="133"/>
        <v>0.5</v>
      </c>
      <c r="Q79" s="63">
        <v>0</v>
      </c>
      <c r="R79" s="61">
        <f t="shared" si="134"/>
        <v>0</v>
      </c>
      <c r="S79" s="160">
        <v>675</v>
      </c>
      <c r="T79" s="63">
        <v>30</v>
      </c>
      <c r="U79" s="61">
        <f t="shared" si="135"/>
        <v>4.4444444444444446E-2</v>
      </c>
      <c r="V79" s="63">
        <v>108</v>
      </c>
      <c r="W79" s="61">
        <f t="shared" si="136"/>
        <v>0.16</v>
      </c>
      <c r="X79" s="63">
        <v>51</v>
      </c>
      <c r="Y79" s="61">
        <f t="shared" si="137"/>
        <v>7.5555555555555556E-2</v>
      </c>
      <c r="Z79" s="160">
        <v>359</v>
      </c>
      <c r="AA79" s="63">
        <v>10</v>
      </c>
      <c r="AB79" s="61">
        <f t="shared" si="138"/>
        <v>2.7855153203342618E-2</v>
      </c>
      <c r="AC79" s="63">
        <v>51</v>
      </c>
      <c r="AD79" s="61">
        <f t="shared" si="139"/>
        <v>0.14206128133704735</v>
      </c>
      <c r="AE79" s="63">
        <v>30</v>
      </c>
      <c r="AF79" s="61">
        <f t="shared" si="140"/>
        <v>8.3565459610027856E-2</v>
      </c>
      <c r="AG79" s="160">
        <v>167</v>
      </c>
      <c r="AH79" s="63">
        <v>1</v>
      </c>
      <c r="AI79" s="61">
        <f t="shared" si="141"/>
        <v>5.9880239520958087E-3</v>
      </c>
      <c r="AJ79" s="63">
        <v>16</v>
      </c>
      <c r="AK79" s="61">
        <f t="shared" si="142"/>
        <v>9.580838323353294E-2</v>
      </c>
      <c r="AL79" s="63">
        <v>13</v>
      </c>
      <c r="AM79" s="61">
        <f t="shared" si="143"/>
        <v>7.7844311377245512E-2</v>
      </c>
      <c r="AN79" s="160">
        <v>68</v>
      </c>
      <c r="AO79" s="63">
        <v>1</v>
      </c>
      <c r="AP79" s="61">
        <f t="shared" si="144"/>
        <v>1.4705882352941176E-2</v>
      </c>
      <c r="AQ79" s="63">
        <v>8</v>
      </c>
      <c r="AR79" s="61">
        <f t="shared" si="145"/>
        <v>0.11764705882352941</v>
      </c>
      <c r="AS79" s="63">
        <v>5</v>
      </c>
      <c r="AT79" s="61">
        <f t="shared" si="146"/>
        <v>7.3529411764705885E-2</v>
      </c>
      <c r="AU79" s="160">
        <v>19</v>
      </c>
      <c r="AV79" s="63">
        <v>0</v>
      </c>
      <c r="AW79" s="61">
        <f t="shared" si="147"/>
        <v>0</v>
      </c>
      <c r="AX79" s="63">
        <v>1</v>
      </c>
      <c r="AY79" s="61">
        <f t="shared" si="148"/>
        <v>5.2631578947368418E-2</v>
      </c>
      <c r="AZ79" s="63">
        <v>0</v>
      </c>
      <c r="BA79" s="61">
        <f t="shared" si="149"/>
        <v>0</v>
      </c>
      <c r="BB79" s="160">
        <f t="shared" si="159"/>
        <v>1290</v>
      </c>
      <c r="BC79" s="63">
        <f t="shared" si="160"/>
        <v>42</v>
      </c>
      <c r="BD79" s="61">
        <f t="shared" si="150"/>
        <v>3.255813953488372E-2</v>
      </c>
      <c r="BE79" s="63">
        <f t="shared" si="161"/>
        <v>185</v>
      </c>
      <c r="BF79" s="61">
        <f t="shared" si="151"/>
        <v>0.1434108527131783</v>
      </c>
      <c r="BG79" s="63">
        <f t="shared" si="162"/>
        <v>99</v>
      </c>
      <c r="BH79" s="61">
        <f t="shared" si="152"/>
        <v>7.6744186046511634E-2</v>
      </c>
      <c r="BJ79" s="264"/>
      <c r="BK79" s="273"/>
      <c r="BL79" s="208" t="s">
        <v>156</v>
      </c>
      <c r="BM79" s="38">
        <v>1237</v>
      </c>
      <c r="BN79" s="38">
        <v>32</v>
      </c>
      <c r="BO79" s="84">
        <v>2.5869037995149554E-2</v>
      </c>
      <c r="BP79" s="38">
        <v>170</v>
      </c>
      <c r="BQ79" s="84">
        <v>0.137429264349232</v>
      </c>
      <c r="BR79" s="38">
        <v>79</v>
      </c>
      <c r="BS79" s="84">
        <v>6.3864187550525461E-2</v>
      </c>
      <c r="BU79" s="184"/>
      <c r="BV79" s="5" t="s">
        <v>156</v>
      </c>
      <c r="BW79" s="36">
        <f t="shared" si="158"/>
        <v>0.74728682170542637</v>
      </c>
      <c r="BX79" s="36">
        <f t="shared" si="195"/>
        <v>0.77283751010509294</v>
      </c>
      <c r="BY79" s="137">
        <v>73</v>
      </c>
      <c r="BZ79" s="141" t="s">
        <v>28</v>
      </c>
      <c r="CA79" s="36">
        <f t="shared" si="163"/>
        <v>5.5462746408286002E-2</v>
      </c>
      <c r="CB79" s="36">
        <f t="shared" si="164"/>
        <v>4.9133969600565569E-2</v>
      </c>
      <c r="CC79" s="36">
        <f t="shared" si="165"/>
        <v>0.26762445706648846</v>
      </c>
      <c r="CD79" s="36">
        <f t="shared" si="166"/>
        <v>0.26511134676564158</v>
      </c>
      <c r="CE79" s="36">
        <f t="shared" si="167"/>
        <v>4.0761777480788505E-2</v>
      </c>
      <c r="CF79" s="36">
        <f t="shared" si="168"/>
        <v>5.0901378579003183E-2</v>
      </c>
      <c r="CG79" s="36">
        <f t="shared" si="169"/>
        <v>0.63615101904443705</v>
      </c>
      <c r="CH79" s="36">
        <f t="shared" si="170"/>
        <v>0.63485330505478965</v>
      </c>
      <c r="CI79" s="36">
        <f t="shared" si="171"/>
        <v>4.9009900990099012E-2</v>
      </c>
      <c r="CJ79" s="36">
        <f t="shared" si="172"/>
        <v>4.0923399790136414E-2</v>
      </c>
      <c r="CK79" s="36">
        <f t="shared" si="173"/>
        <v>0.26633663366336635</v>
      </c>
      <c r="CL79" s="36">
        <f t="shared" si="174"/>
        <v>0.25288562434417627</v>
      </c>
      <c r="CM79" s="36">
        <f t="shared" si="175"/>
        <v>3.9108910891089109E-2</v>
      </c>
      <c r="CN79" s="36">
        <f t="shared" si="176"/>
        <v>4.8268625393494226E-2</v>
      </c>
      <c r="CO79" s="36">
        <f t="shared" si="177"/>
        <v>0.64554455445544556</v>
      </c>
      <c r="CP79" s="36">
        <f t="shared" si="178"/>
        <v>0.65792235047219305</v>
      </c>
      <c r="CQ79" s="36">
        <f t="shared" si="179"/>
        <v>8.1632653061224483E-2</v>
      </c>
      <c r="CR79" s="36">
        <f t="shared" si="180"/>
        <v>6.4318529862174581E-2</v>
      </c>
      <c r="CS79" s="36">
        <f t="shared" si="181"/>
        <v>0.31240188383045525</v>
      </c>
      <c r="CT79" s="36">
        <f t="shared" si="182"/>
        <v>0.29402756508422667</v>
      </c>
      <c r="CU79" s="36">
        <f t="shared" si="183"/>
        <v>5.3375196232339092E-2</v>
      </c>
      <c r="CV79" s="36">
        <f t="shared" si="184"/>
        <v>6.278713629402756E-2</v>
      </c>
      <c r="CW79" s="36">
        <f t="shared" si="185"/>
        <v>0.55259026687598112</v>
      </c>
      <c r="CX79" s="36">
        <f t="shared" si="186"/>
        <v>0.57886676875957122</v>
      </c>
      <c r="CY79" s="36">
        <f t="shared" si="187"/>
        <v>6.7873303167420809E-2</v>
      </c>
      <c r="CZ79" s="36">
        <f t="shared" si="188"/>
        <v>0.08</v>
      </c>
      <c r="DA79" s="36">
        <f t="shared" si="189"/>
        <v>0.2895927601809955</v>
      </c>
      <c r="DB79" s="36">
        <f t="shared" si="190"/>
        <v>0.33333333333333331</v>
      </c>
      <c r="DC79" s="36">
        <f t="shared" si="191"/>
        <v>4.072398190045249E-2</v>
      </c>
      <c r="DD79" s="36">
        <f t="shared" si="192"/>
        <v>4.4444444444444446E-2</v>
      </c>
      <c r="DE79" s="36">
        <f t="shared" si="193"/>
        <v>0.60180995475113119</v>
      </c>
      <c r="DF79" s="36">
        <f t="shared" si="194"/>
        <v>0.54222222222222227</v>
      </c>
      <c r="DH79" s="138"/>
      <c r="DI79" s="80"/>
      <c r="DJ79" s="80"/>
      <c r="DK79" s="80"/>
      <c r="DL79" s="80"/>
      <c r="DM79" s="80"/>
      <c r="DN79" s="80"/>
      <c r="DO79" s="80"/>
      <c r="DP79" s="80"/>
      <c r="DQ79" s="80"/>
      <c r="DR79" s="80"/>
      <c r="DS79" s="80"/>
      <c r="DT79" s="80"/>
      <c r="DU79" s="80"/>
      <c r="DV79" s="80"/>
      <c r="DW79" s="80"/>
      <c r="DX79" s="80"/>
      <c r="DY79" s="80"/>
      <c r="DZ79" s="80"/>
      <c r="EA79" s="80"/>
      <c r="EB79" s="80"/>
      <c r="EC79" s="80"/>
      <c r="ED79" s="80"/>
      <c r="EE79" s="80"/>
      <c r="EF79" s="80"/>
      <c r="EG79" s="80"/>
      <c r="EH79" s="80"/>
      <c r="EI79" s="80"/>
      <c r="EJ79" s="80"/>
      <c r="EK79" s="80"/>
      <c r="EL79" s="80"/>
      <c r="EM79" s="80"/>
      <c r="EN79" s="80"/>
      <c r="EO79" s="80"/>
      <c r="EP79" s="80"/>
      <c r="EQ79" s="80"/>
      <c r="ER79" s="80"/>
      <c r="ES79" s="80"/>
      <c r="ET79" s="80"/>
      <c r="EU79" s="80"/>
      <c r="EV79" s="80"/>
      <c r="EW79" s="80"/>
      <c r="EX79" s="80"/>
      <c r="EY79" s="80"/>
      <c r="EZ79" s="80"/>
      <c r="FA79" s="80"/>
      <c r="FB79" s="80"/>
      <c r="FC79" s="80"/>
      <c r="FD79" s="80"/>
      <c r="FE79" s="80"/>
      <c r="FF79" s="80"/>
      <c r="FG79" s="80"/>
      <c r="FH79" s="80"/>
      <c r="FI79" s="80"/>
      <c r="FJ79" s="80"/>
      <c r="FK79" s="80"/>
      <c r="FL79" s="80"/>
      <c r="FM79" s="80"/>
      <c r="FN79" s="80"/>
      <c r="FO79" s="80"/>
      <c r="FP79" s="80"/>
      <c r="FQ79" s="80"/>
      <c r="FR79" s="80"/>
      <c r="FS79" s="80"/>
      <c r="FT79" s="80"/>
      <c r="FU79" s="80"/>
      <c r="FV79" s="80"/>
      <c r="FW79" s="80"/>
      <c r="FX79" s="80"/>
      <c r="FY79" s="80"/>
      <c r="FZ79" s="80"/>
      <c r="GA79" s="80"/>
      <c r="GB79" s="80"/>
      <c r="GC79" s="80"/>
      <c r="GD79" s="80"/>
      <c r="GE79" s="80"/>
      <c r="GF79" s="80"/>
      <c r="GG79" s="80"/>
      <c r="GH79" s="80"/>
      <c r="GI79" s="80"/>
      <c r="GJ79" s="80"/>
      <c r="GK79" s="80"/>
      <c r="GL79" s="80"/>
      <c r="GM79" s="80"/>
      <c r="GN79" s="80"/>
      <c r="GO79" s="80"/>
      <c r="GP79" s="80"/>
      <c r="GQ79" s="80"/>
      <c r="GR79" s="80"/>
      <c r="GS79" s="80"/>
      <c r="GT79" s="80"/>
      <c r="GU79" s="80"/>
      <c r="GV79" s="80"/>
      <c r="GW79" s="80"/>
      <c r="GX79" s="80"/>
      <c r="GY79" s="80"/>
      <c r="GZ79" s="80"/>
      <c r="HA79" s="80"/>
      <c r="HB79" s="80"/>
      <c r="HC79" s="80"/>
      <c r="HD79" s="80"/>
      <c r="HJ79" s="80"/>
      <c r="HK79" s="80"/>
      <c r="HL79" s="80"/>
      <c r="HM79" s="80"/>
      <c r="HN79" s="80"/>
      <c r="HO79" s="80"/>
      <c r="HP79" s="80"/>
      <c r="HQ79" s="80"/>
      <c r="HR79" s="80"/>
      <c r="HS79" s="80"/>
      <c r="HT79" s="80"/>
      <c r="HU79" s="80"/>
      <c r="HV79" s="80"/>
      <c r="HW79" s="80"/>
      <c r="HX79" s="80"/>
      <c r="HY79" s="80"/>
      <c r="HZ79" s="80"/>
      <c r="IA79" s="80"/>
      <c r="IB79" s="80"/>
      <c r="IC79" s="80"/>
      <c r="ID79" s="80"/>
      <c r="IE79" s="80"/>
      <c r="IF79" s="80"/>
      <c r="IG79" s="80"/>
      <c r="IH79" s="80"/>
      <c r="II79" s="80"/>
      <c r="IJ79" s="80"/>
      <c r="IK79" s="80"/>
      <c r="IL79" s="80"/>
      <c r="IM79" s="80"/>
      <c r="IN79" s="80"/>
      <c r="IO79" s="80"/>
      <c r="IP79" s="80"/>
      <c r="IQ79" s="80"/>
      <c r="IR79" s="80"/>
      <c r="IS79" s="80"/>
      <c r="IT79" s="80"/>
    </row>
    <row r="80" spans="2:254" s="12" customFormat="1" ht="14.25" customHeight="1">
      <c r="B80" s="264"/>
      <c r="C80" s="273"/>
      <c r="D80" s="135" t="s">
        <v>200</v>
      </c>
      <c r="E80" s="152">
        <v>0</v>
      </c>
      <c r="F80" s="153">
        <v>0</v>
      </c>
      <c r="G80" s="154" t="str">
        <f>IFERROR(F80/E80,"-")</f>
        <v>-</v>
      </c>
      <c r="H80" s="153">
        <v>0</v>
      </c>
      <c r="I80" s="154" t="str">
        <f>IFERROR(H80/E80,"-")</f>
        <v>-</v>
      </c>
      <c r="J80" s="153">
        <v>0</v>
      </c>
      <c r="K80" s="154" t="str">
        <f>IFERROR(J80/E80,"-")</f>
        <v>-</v>
      </c>
      <c r="L80" s="152">
        <v>5</v>
      </c>
      <c r="M80" s="153">
        <v>0</v>
      </c>
      <c r="N80" s="154">
        <f>IFERROR(M80/L80,"-")</f>
        <v>0</v>
      </c>
      <c r="O80" s="153">
        <v>0</v>
      </c>
      <c r="P80" s="154">
        <f>IFERROR(O80/L80,"-")</f>
        <v>0</v>
      </c>
      <c r="Q80" s="153">
        <v>0</v>
      </c>
      <c r="R80" s="154">
        <f>IFERROR(Q80/L80,"-")</f>
        <v>0</v>
      </c>
      <c r="S80" s="152">
        <v>68</v>
      </c>
      <c r="T80" s="153">
        <v>2</v>
      </c>
      <c r="U80" s="154">
        <f>IFERROR(T80/S80,"-")</f>
        <v>2.9411764705882353E-2</v>
      </c>
      <c r="V80" s="153">
        <v>3</v>
      </c>
      <c r="W80" s="154">
        <f>IFERROR(V80/S80,"-")</f>
        <v>4.4117647058823532E-2</v>
      </c>
      <c r="X80" s="153">
        <v>0</v>
      </c>
      <c r="Y80" s="154">
        <f>IFERROR(X80/S80,"-")</f>
        <v>0</v>
      </c>
      <c r="Z80" s="152">
        <v>186</v>
      </c>
      <c r="AA80" s="153">
        <v>0</v>
      </c>
      <c r="AB80" s="154">
        <f>IFERROR(AA80/Z80,"-")</f>
        <v>0</v>
      </c>
      <c r="AC80" s="153">
        <v>4</v>
      </c>
      <c r="AD80" s="154">
        <f>IFERROR(AC80/Z80,"-")</f>
        <v>2.1505376344086023E-2</v>
      </c>
      <c r="AE80" s="153">
        <v>4</v>
      </c>
      <c r="AF80" s="154">
        <f>IFERROR(AE80/Z80,"-")</f>
        <v>2.1505376344086023E-2</v>
      </c>
      <c r="AG80" s="152">
        <v>302</v>
      </c>
      <c r="AH80" s="153">
        <v>0</v>
      </c>
      <c r="AI80" s="154">
        <f>IFERROR(AH80/AG80,"-")</f>
        <v>0</v>
      </c>
      <c r="AJ80" s="153">
        <v>1</v>
      </c>
      <c r="AK80" s="154">
        <f>IFERROR(AJ80/AG80,"-")</f>
        <v>3.3112582781456954E-3</v>
      </c>
      <c r="AL80" s="153">
        <v>4</v>
      </c>
      <c r="AM80" s="154">
        <f>IFERROR(AL80/AG80,"-")</f>
        <v>1.3245033112582781E-2</v>
      </c>
      <c r="AN80" s="152">
        <v>333</v>
      </c>
      <c r="AO80" s="153">
        <v>0</v>
      </c>
      <c r="AP80" s="154">
        <f>IFERROR(AO80/AN80,"-")</f>
        <v>0</v>
      </c>
      <c r="AQ80" s="153">
        <v>0</v>
      </c>
      <c r="AR80" s="154">
        <f>IFERROR(AQ80/AN80,"-")</f>
        <v>0</v>
      </c>
      <c r="AS80" s="153">
        <v>1</v>
      </c>
      <c r="AT80" s="154">
        <f>IFERROR(AS80/AN80,"-")</f>
        <v>3.003003003003003E-3</v>
      </c>
      <c r="AU80" s="152">
        <v>346</v>
      </c>
      <c r="AV80" s="153">
        <v>0</v>
      </c>
      <c r="AW80" s="154">
        <f>IFERROR(AV80/AU80,"-")</f>
        <v>0</v>
      </c>
      <c r="AX80" s="153">
        <v>1</v>
      </c>
      <c r="AY80" s="154">
        <f>IFERROR(AX80/AU80,"-")</f>
        <v>2.8901734104046241E-3</v>
      </c>
      <c r="AZ80" s="153">
        <v>0</v>
      </c>
      <c r="BA80" s="154">
        <f>IFERROR(AZ80/AU80,"-")</f>
        <v>0</v>
      </c>
      <c r="BB80" s="152">
        <f t="shared" si="159"/>
        <v>1240</v>
      </c>
      <c r="BC80" s="153">
        <f t="shared" si="160"/>
        <v>2</v>
      </c>
      <c r="BD80" s="154">
        <f>IFERROR(BC80/BB80,"-")</f>
        <v>1.6129032258064516E-3</v>
      </c>
      <c r="BE80" s="153">
        <f t="shared" si="161"/>
        <v>9</v>
      </c>
      <c r="BF80" s="154">
        <f>IFERROR(BE80/BB80,"-")</f>
        <v>7.2580645161290326E-3</v>
      </c>
      <c r="BG80" s="153">
        <f t="shared" si="162"/>
        <v>9</v>
      </c>
      <c r="BH80" s="154">
        <f>IFERROR(BG80/BB80,"-")</f>
        <v>7.2580645161290326E-3</v>
      </c>
      <c r="BJ80" s="264"/>
      <c r="BK80" s="273"/>
      <c r="BL80" s="208" t="s">
        <v>199</v>
      </c>
      <c r="BM80" s="38">
        <v>529</v>
      </c>
      <c r="BN80" s="38">
        <v>1</v>
      </c>
      <c r="BO80" s="84">
        <v>1.890359168241966E-3</v>
      </c>
      <c r="BP80" s="38">
        <v>7</v>
      </c>
      <c r="BQ80" s="84">
        <v>1.3232514177693762E-2</v>
      </c>
      <c r="BR80" s="38">
        <v>4</v>
      </c>
      <c r="BS80" s="84">
        <v>7.5614366729678641E-3</v>
      </c>
      <c r="BU80" s="184"/>
      <c r="BV80" s="188" t="s">
        <v>199</v>
      </c>
      <c r="BW80" s="36">
        <f t="shared" si="158"/>
        <v>0.9838709677419355</v>
      </c>
      <c r="BX80" s="36">
        <f t="shared" si="195"/>
        <v>0.97731568998109641</v>
      </c>
      <c r="BY80" s="137">
        <v>74</v>
      </c>
      <c r="BZ80" s="141" t="s">
        <v>29</v>
      </c>
      <c r="CA80" s="36">
        <f t="shared" si="163"/>
        <v>6.0393258426966294E-2</v>
      </c>
      <c r="CB80" s="36">
        <f t="shared" si="164"/>
        <v>5.7559478127398311E-2</v>
      </c>
      <c r="CC80" s="36">
        <f t="shared" si="165"/>
        <v>0.26825842696629215</v>
      </c>
      <c r="CD80" s="36">
        <f t="shared" si="166"/>
        <v>0.28702993092862622</v>
      </c>
      <c r="CE80" s="36">
        <f t="shared" si="167"/>
        <v>5.3370786516853931E-2</v>
      </c>
      <c r="CF80" s="36">
        <f t="shared" si="168"/>
        <v>5.7559478127398311E-2</v>
      </c>
      <c r="CG80" s="36">
        <f t="shared" si="169"/>
        <v>0.6179775280898876</v>
      </c>
      <c r="CH80" s="36">
        <f t="shared" si="170"/>
        <v>0.5978511128165771</v>
      </c>
      <c r="CI80" s="36">
        <f t="shared" si="171"/>
        <v>4.38034188034188E-2</v>
      </c>
      <c r="CJ80" s="36">
        <f t="shared" si="172"/>
        <v>4.4673539518900345E-2</v>
      </c>
      <c r="CK80" s="36">
        <f t="shared" si="173"/>
        <v>0.28205128205128205</v>
      </c>
      <c r="CL80" s="36">
        <f t="shared" si="174"/>
        <v>0.28980526918671251</v>
      </c>
      <c r="CM80" s="36">
        <f t="shared" si="175"/>
        <v>5.0213675213675216E-2</v>
      </c>
      <c r="CN80" s="36">
        <f t="shared" si="176"/>
        <v>5.6128293241695305E-2</v>
      </c>
      <c r="CO80" s="36">
        <f t="shared" si="177"/>
        <v>0.62393162393162394</v>
      </c>
      <c r="CP80" s="36">
        <f t="shared" si="178"/>
        <v>0.60939289805269192</v>
      </c>
      <c r="CQ80" s="36">
        <f t="shared" si="179"/>
        <v>0.10385756676557864</v>
      </c>
      <c r="CR80" s="36">
        <f t="shared" si="180"/>
        <v>7.9646017699115043E-2</v>
      </c>
      <c r="CS80" s="36">
        <f t="shared" si="181"/>
        <v>0.27596439169139464</v>
      </c>
      <c r="CT80" s="36">
        <f t="shared" si="182"/>
        <v>0.29793510324483774</v>
      </c>
      <c r="CU80" s="36">
        <f t="shared" si="183"/>
        <v>6.2314540059347182E-2</v>
      </c>
      <c r="CV80" s="36">
        <f t="shared" si="184"/>
        <v>6.7846607669616518E-2</v>
      </c>
      <c r="CW80" s="36">
        <f t="shared" si="185"/>
        <v>0.55786350148367958</v>
      </c>
      <c r="CX80" s="36">
        <f t="shared" si="186"/>
        <v>0.55457227138643073</v>
      </c>
      <c r="CY80" s="36">
        <f t="shared" si="187"/>
        <v>0.11904761904761904</v>
      </c>
      <c r="CZ80" s="36">
        <f t="shared" si="188"/>
        <v>0.140625</v>
      </c>
      <c r="DA80" s="36">
        <f t="shared" si="189"/>
        <v>0.29761904761904762</v>
      </c>
      <c r="DB80" s="36">
        <f t="shared" si="190"/>
        <v>0.3125</v>
      </c>
      <c r="DC80" s="36">
        <f t="shared" si="191"/>
        <v>8.3333333333333329E-2</v>
      </c>
      <c r="DD80" s="36">
        <f t="shared" si="192"/>
        <v>4.6875E-2</v>
      </c>
      <c r="DE80" s="36">
        <f t="shared" si="193"/>
        <v>0.5</v>
      </c>
      <c r="DF80" s="36">
        <f t="shared" si="194"/>
        <v>0.5</v>
      </c>
      <c r="DH80" s="138"/>
      <c r="DI80" s="80"/>
      <c r="DJ80" s="80"/>
      <c r="DK80" s="80"/>
      <c r="DL80" s="80"/>
      <c r="DM80" s="80"/>
      <c r="DN80" s="80"/>
      <c r="DO80" s="80"/>
      <c r="DP80" s="80"/>
      <c r="DQ80" s="80"/>
      <c r="DR80" s="80"/>
      <c r="DS80" s="80"/>
      <c r="DT80" s="80"/>
      <c r="DU80" s="80"/>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c r="EZ80" s="80"/>
      <c r="FA80" s="80"/>
      <c r="FB80" s="80"/>
      <c r="FC80" s="80"/>
      <c r="FD80" s="80"/>
      <c r="FE80" s="80"/>
      <c r="FF80" s="80"/>
      <c r="FG80" s="80"/>
      <c r="FH80" s="80"/>
      <c r="FI80" s="80"/>
      <c r="FJ80" s="80"/>
      <c r="FK80" s="80"/>
      <c r="FL80" s="80"/>
      <c r="FM80" s="80"/>
      <c r="FN80" s="80"/>
      <c r="FO80" s="80"/>
      <c r="FP80" s="80"/>
      <c r="FQ80" s="80"/>
      <c r="FR80" s="80"/>
      <c r="FS80" s="80"/>
      <c r="FT80" s="80"/>
      <c r="FU80" s="80"/>
      <c r="FV80" s="80"/>
      <c r="FW80" s="80"/>
      <c r="FX80" s="80"/>
      <c r="FY80" s="80"/>
      <c r="FZ80" s="80"/>
      <c r="GA80" s="80"/>
      <c r="GB80" s="80"/>
      <c r="GC80" s="80"/>
      <c r="GD80" s="80"/>
      <c r="GE80" s="80"/>
      <c r="GF80" s="80"/>
      <c r="GG80" s="80"/>
      <c r="GH80" s="80"/>
      <c r="GI80" s="80"/>
      <c r="GJ80" s="80"/>
      <c r="GK80" s="80"/>
      <c r="GL80" s="80"/>
      <c r="GM80" s="80"/>
      <c r="GN80" s="80"/>
      <c r="GO80" s="80"/>
      <c r="GP80" s="80"/>
      <c r="GQ80" s="80"/>
      <c r="GR80" s="80"/>
      <c r="GS80" s="80"/>
      <c r="GT80" s="80"/>
      <c r="GU80" s="80"/>
      <c r="GV80" s="80"/>
      <c r="GW80" s="80"/>
      <c r="GX80" s="80"/>
      <c r="GY80" s="80"/>
      <c r="GZ80" s="80"/>
      <c r="HA80" s="80"/>
      <c r="HB80" s="80"/>
      <c r="HC80" s="80"/>
      <c r="HD80" s="80"/>
      <c r="HJ80" s="80"/>
      <c r="HK80" s="80"/>
      <c r="HL80" s="80"/>
      <c r="HM80" s="80"/>
      <c r="HN80" s="80"/>
      <c r="HO80" s="80"/>
      <c r="HP80" s="80"/>
      <c r="HQ80" s="80"/>
      <c r="HR80" s="80"/>
      <c r="HS80" s="80"/>
      <c r="HT80" s="80"/>
      <c r="HU80" s="80"/>
      <c r="HV80" s="80"/>
      <c r="HW80" s="80"/>
      <c r="HX80" s="80"/>
      <c r="HY80" s="80"/>
      <c r="HZ80" s="80"/>
      <c r="IA80" s="80"/>
      <c r="IB80" s="80"/>
      <c r="IC80" s="80"/>
      <c r="ID80" s="80"/>
      <c r="IE80" s="80"/>
      <c r="IF80" s="80"/>
      <c r="IG80" s="80"/>
      <c r="IH80" s="80"/>
      <c r="II80" s="80"/>
      <c r="IJ80" s="80"/>
      <c r="IK80" s="80"/>
      <c r="IL80" s="80"/>
      <c r="IM80" s="80"/>
      <c r="IN80" s="80"/>
      <c r="IO80" s="80"/>
      <c r="IP80" s="80"/>
      <c r="IQ80" s="80"/>
      <c r="IR80" s="80"/>
      <c r="IS80" s="80"/>
      <c r="IT80" s="80"/>
    </row>
    <row r="81" spans="2:262" s="12" customFormat="1" ht="14.25" customHeight="1">
      <c r="B81" s="265"/>
      <c r="C81" s="274"/>
      <c r="D81" s="173" t="s">
        <v>67</v>
      </c>
      <c r="E81" s="38">
        <v>34</v>
      </c>
      <c r="F81" s="57">
        <v>1</v>
      </c>
      <c r="G81" s="55">
        <f t="shared" si="129"/>
        <v>2.9411764705882353E-2</v>
      </c>
      <c r="H81" s="57">
        <v>3</v>
      </c>
      <c r="I81" s="55">
        <f t="shared" si="130"/>
        <v>8.8235294117647065E-2</v>
      </c>
      <c r="J81" s="57">
        <v>0</v>
      </c>
      <c r="K81" s="55">
        <f t="shared" si="131"/>
        <v>0</v>
      </c>
      <c r="L81" s="38">
        <v>157</v>
      </c>
      <c r="M81" s="57">
        <v>3</v>
      </c>
      <c r="N81" s="55">
        <f t="shared" si="132"/>
        <v>1.9108280254777069E-2</v>
      </c>
      <c r="O81" s="57">
        <v>15</v>
      </c>
      <c r="P81" s="55">
        <f t="shared" si="133"/>
        <v>9.5541401273885357E-2</v>
      </c>
      <c r="Q81" s="57">
        <v>6</v>
      </c>
      <c r="R81" s="55">
        <f t="shared" si="134"/>
        <v>3.8216560509554139E-2</v>
      </c>
      <c r="S81" s="38">
        <v>8688</v>
      </c>
      <c r="T81" s="57">
        <v>400</v>
      </c>
      <c r="U81" s="55">
        <f t="shared" si="135"/>
        <v>4.6040515653775323E-2</v>
      </c>
      <c r="V81" s="57">
        <v>1432</v>
      </c>
      <c r="W81" s="55">
        <f t="shared" si="136"/>
        <v>0.16482504604051565</v>
      </c>
      <c r="X81" s="57">
        <v>574</v>
      </c>
      <c r="Y81" s="55">
        <f t="shared" si="137"/>
        <v>6.6068139963167585E-2</v>
      </c>
      <c r="Z81" s="38">
        <v>7199</v>
      </c>
      <c r="AA81" s="57">
        <v>230</v>
      </c>
      <c r="AB81" s="55">
        <f t="shared" si="138"/>
        <v>3.1948881789137379E-2</v>
      </c>
      <c r="AC81" s="57">
        <v>941</v>
      </c>
      <c r="AD81" s="55">
        <f t="shared" si="139"/>
        <v>0.13071259897207946</v>
      </c>
      <c r="AE81" s="57">
        <v>543</v>
      </c>
      <c r="AF81" s="55">
        <f t="shared" si="140"/>
        <v>7.5427142658702595E-2</v>
      </c>
      <c r="AG81" s="38">
        <v>4819</v>
      </c>
      <c r="AH81" s="57">
        <v>110</v>
      </c>
      <c r="AI81" s="55">
        <f t="shared" si="141"/>
        <v>2.2826312512969495E-2</v>
      </c>
      <c r="AJ81" s="57">
        <v>404</v>
      </c>
      <c r="AK81" s="55">
        <f t="shared" si="142"/>
        <v>8.3834820502178872E-2</v>
      </c>
      <c r="AL81" s="57">
        <v>279</v>
      </c>
      <c r="AM81" s="55">
        <f t="shared" si="143"/>
        <v>5.7895829010168084E-2</v>
      </c>
      <c r="AN81" s="38">
        <v>2371</v>
      </c>
      <c r="AO81" s="57">
        <v>30</v>
      </c>
      <c r="AP81" s="55">
        <f t="shared" si="144"/>
        <v>1.2652889076339097E-2</v>
      </c>
      <c r="AQ81" s="57">
        <v>135</v>
      </c>
      <c r="AR81" s="55">
        <f t="shared" si="145"/>
        <v>5.6938000843525939E-2</v>
      </c>
      <c r="AS81" s="57">
        <v>81</v>
      </c>
      <c r="AT81" s="55">
        <f t="shared" si="146"/>
        <v>3.4162800506115566E-2</v>
      </c>
      <c r="AU81" s="38">
        <v>909</v>
      </c>
      <c r="AV81" s="57">
        <v>4</v>
      </c>
      <c r="AW81" s="55">
        <f t="shared" si="147"/>
        <v>4.4004400440044002E-3</v>
      </c>
      <c r="AX81" s="57">
        <v>22</v>
      </c>
      <c r="AY81" s="55">
        <f t="shared" si="148"/>
        <v>2.4202420242024202E-2</v>
      </c>
      <c r="AZ81" s="57">
        <v>17</v>
      </c>
      <c r="BA81" s="55">
        <f t="shared" si="149"/>
        <v>1.8701870187018702E-2</v>
      </c>
      <c r="BB81" s="38">
        <f t="shared" si="159"/>
        <v>24177</v>
      </c>
      <c r="BC81" s="57">
        <f t="shared" si="160"/>
        <v>778</v>
      </c>
      <c r="BD81" s="55">
        <f t="shared" si="150"/>
        <v>3.2179344004632501E-2</v>
      </c>
      <c r="BE81" s="57">
        <f t="shared" si="161"/>
        <v>2952</v>
      </c>
      <c r="BF81" s="55">
        <f t="shared" si="151"/>
        <v>0.12209951606899119</v>
      </c>
      <c r="BG81" s="57">
        <f t="shared" si="162"/>
        <v>1500</v>
      </c>
      <c r="BH81" s="55">
        <f t="shared" si="152"/>
        <v>6.2042437026926418E-2</v>
      </c>
      <c r="BJ81" s="265"/>
      <c r="BK81" s="274"/>
      <c r="BL81" s="203" t="s">
        <v>67</v>
      </c>
      <c r="BM81" s="38">
        <v>22680</v>
      </c>
      <c r="BN81" s="38">
        <v>586</v>
      </c>
      <c r="BO81" s="84">
        <v>2.5837742504409171E-2</v>
      </c>
      <c r="BP81" s="38">
        <v>2768</v>
      </c>
      <c r="BQ81" s="84">
        <v>0.12204585537918872</v>
      </c>
      <c r="BR81" s="38">
        <v>1359</v>
      </c>
      <c r="BS81" s="84">
        <v>5.9920634920634923E-2</v>
      </c>
      <c r="BU81" s="185"/>
      <c r="BV81" s="116" t="s">
        <v>67</v>
      </c>
      <c r="BW81" s="36">
        <f t="shared" si="158"/>
        <v>0.78367870289944985</v>
      </c>
      <c r="BX81" s="36">
        <f t="shared" si="195"/>
        <v>0.79219576719576723</v>
      </c>
      <c r="BY81" s="137">
        <v>75</v>
      </c>
      <c r="BZ81" s="141" t="s">
        <v>205</v>
      </c>
      <c r="CA81" s="36">
        <f t="shared" si="163"/>
        <v>5.246330782200663E-2</v>
      </c>
      <c r="CB81" s="36">
        <f t="shared" si="164"/>
        <v>4.8041085134680403E-2</v>
      </c>
      <c r="CC81" s="36">
        <f t="shared" si="165"/>
        <v>0.16981717092085957</v>
      </c>
      <c r="CD81" s="36">
        <f t="shared" si="166"/>
        <v>0.16533561940166969</v>
      </c>
      <c r="CE81" s="36">
        <f t="shared" si="167"/>
        <v>7.0421823311744888E-2</v>
      </c>
      <c r="CF81" s="36">
        <f t="shared" si="168"/>
        <v>7.246863332638967E-2</v>
      </c>
      <c r="CG81" s="36">
        <f>INDEX($BW:$BW,(ROW()+($BY81)*4))</f>
        <v>0.70729769794538888</v>
      </c>
      <c r="CH81" s="36">
        <f t="shared" si="170"/>
        <v>0.7141546621372602</v>
      </c>
      <c r="CI81" s="36">
        <f t="shared" si="171"/>
        <v>4.9503759206355462E-2</v>
      </c>
      <c r="CJ81" s="36">
        <f t="shared" si="172"/>
        <v>4.4200488210520666E-2</v>
      </c>
      <c r="CK81" s="36">
        <f t="shared" si="173"/>
        <v>0.16607589114113555</v>
      </c>
      <c r="CL81" s="36">
        <f t="shared" si="174"/>
        <v>0.15825934172053971</v>
      </c>
      <c r="CM81" s="36">
        <f t="shared" si="175"/>
        <v>7.0594924618888555E-2</v>
      </c>
      <c r="CN81" s="36">
        <f t="shared" si="176"/>
        <v>7.1056537639600487E-2</v>
      </c>
      <c r="CO81" s="36">
        <f t="shared" si="177"/>
        <v>0.71382542503362045</v>
      </c>
      <c r="CP81" s="36">
        <f t="shared" si="178"/>
        <v>0.72648363242933911</v>
      </c>
      <c r="CQ81" s="36">
        <f t="shared" si="179"/>
        <v>7.1407282300928909E-2</v>
      </c>
      <c r="CR81" s="36">
        <f t="shared" si="180"/>
        <v>6.5170575468318684E-2</v>
      </c>
      <c r="CS81" s="36">
        <f t="shared" si="181"/>
        <v>0.21158909145099597</v>
      </c>
      <c r="CT81" s="36">
        <f t="shared" si="182"/>
        <v>0.20222517226120487</v>
      </c>
      <c r="CU81" s="36">
        <f t="shared" si="183"/>
        <v>7.841968440050999E-2</v>
      </c>
      <c r="CV81" s="36">
        <f t="shared" si="184"/>
        <v>8.0034557599511141E-2</v>
      </c>
      <c r="CW81" s="36">
        <f>INDEX($BW:$BW,(ROW()+($BY81*4)-3))</f>
        <v>0.63858394184756506</v>
      </c>
      <c r="CX81" s="36">
        <f t="shared" si="186"/>
        <v>0.65256969467096526</v>
      </c>
      <c r="CY81" s="36">
        <f t="shared" si="187"/>
        <v>5.8989431490645373E-2</v>
      </c>
      <c r="CZ81" s="36">
        <f t="shared" si="188"/>
        <v>5.1786853860880666E-2</v>
      </c>
      <c r="DA81" s="36">
        <f t="shared" si="189"/>
        <v>0.18026385115241175</v>
      </c>
      <c r="DB81" s="36">
        <f t="shared" si="190"/>
        <v>0.17318655605190386</v>
      </c>
      <c r="DC81" s="36">
        <f t="shared" si="191"/>
        <v>7.9888839530150732E-2</v>
      </c>
      <c r="DD81" s="36">
        <f t="shared" si="192"/>
        <v>7.9982982344182094E-2</v>
      </c>
      <c r="DE81" s="36">
        <f t="shared" si="193"/>
        <v>0.68085787782679219</v>
      </c>
      <c r="DF81" s="36">
        <f t="shared" si="194"/>
        <v>0.69504360774303342</v>
      </c>
      <c r="DH81" s="138"/>
      <c r="DI81" s="80"/>
      <c r="DJ81" s="80"/>
      <c r="DK81" s="80"/>
      <c r="DL81" s="80"/>
      <c r="DM81" s="80"/>
      <c r="DN81" s="80"/>
      <c r="DO81" s="80"/>
      <c r="DP81" s="80"/>
      <c r="DQ81" s="80"/>
      <c r="DR81" s="80"/>
      <c r="DS81" s="80"/>
      <c r="DT81" s="80"/>
      <c r="DU81" s="80"/>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c r="EZ81" s="80"/>
      <c r="FA81" s="80"/>
      <c r="FB81" s="80"/>
      <c r="FC81" s="80"/>
      <c r="FD81" s="80"/>
      <c r="FE81" s="80"/>
      <c r="FF81" s="80"/>
      <c r="FG81" s="80"/>
      <c r="FH81" s="80"/>
      <c r="FI81" s="80"/>
      <c r="FJ81" s="80"/>
      <c r="FK81" s="80"/>
      <c r="FL81" s="80"/>
      <c r="FM81" s="80"/>
      <c r="FN81" s="80"/>
      <c r="FO81" s="80"/>
      <c r="FP81" s="80"/>
      <c r="FQ81" s="80"/>
      <c r="FR81" s="80"/>
      <c r="FS81" s="80"/>
      <c r="FT81" s="80"/>
      <c r="FU81" s="80"/>
      <c r="FV81" s="80"/>
      <c r="FW81" s="80"/>
      <c r="FX81" s="80"/>
      <c r="FY81" s="80"/>
      <c r="FZ81" s="80"/>
      <c r="GA81" s="80"/>
      <c r="GB81" s="80"/>
      <c r="GC81" s="80"/>
      <c r="GD81" s="80"/>
      <c r="GE81" s="80"/>
      <c r="GF81" s="80"/>
      <c r="GG81" s="80"/>
      <c r="GH81" s="80"/>
      <c r="GI81" s="80"/>
      <c r="GJ81" s="80"/>
      <c r="GK81" s="80"/>
      <c r="GL81" s="80"/>
      <c r="GM81" s="80"/>
      <c r="GN81" s="80"/>
      <c r="GO81" s="80"/>
      <c r="GP81" s="80"/>
      <c r="GQ81" s="80"/>
      <c r="GR81" s="80"/>
      <c r="GS81" s="80"/>
      <c r="GT81" s="80"/>
      <c r="GU81" s="80"/>
      <c r="GV81" s="80"/>
      <c r="GW81" s="80"/>
      <c r="GX81" s="80"/>
      <c r="GY81" s="80"/>
      <c r="GZ81" s="80"/>
      <c r="HA81" s="80"/>
      <c r="HB81" s="80"/>
      <c r="HC81" s="80"/>
      <c r="HD81" s="80"/>
      <c r="HJ81" s="80"/>
      <c r="HK81" s="80"/>
      <c r="HL81" s="80"/>
      <c r="HM81" s="80"/>
      <c r="HN81" s="80"/>
      <c r="HO81" s="80"/>
      <c r="HP81" s="80"/>
      <c r="HQ81" s="80"/>
      <c r="HR81" s="80"/>
      <c r="HS81" s="80"/>
      <c r="HT81" s="80"/>
      <c r="HU81" s="80"/>
      <c r="HV81" s="80"/>
      <c r="HW81" s="80"/>
      <c r="HX81" s="80"/>
      <c r="HY81" s="80"/>
      <c r="HZ81" s="80"/>
      <c r="IA81" s="80"/>
      <c r="IB81" s="80"/>
      <c r="IC81" s="80"/>
      <c r="ID81" s="80"/>
      <c r="IE81" s="80"/>
      <c r="IF81" s="80"/>
      <c r="IG81" s="80"/>
      <c r="IH81" s="80"/>
      <c r="II81" s="80"/>
      <c r="IJ81" s="80"/>
      <c r="IK81" s="80"/>
      <c r="IL81" s="80"/>
      <c r="IM81" s="80"/>
      <c r="IN81" s="80"/>
      <c r="IO81" s="80"/>
      <c r="IP81" s="80"/>
      <c r="IQ81" s="80"/>
      <c r="IR81" s="80"/>
      <c r="IS81" s="80"/>
      <c r="IT81" s="80"/>
    </row>
    <row r="82" spans="2:262" s="12" customFormat="1" ht="14.25" customHeight="1">
      <c r="B82" s="263">
        <v>16</v>
      </c>
      <c r="C82" s="272" t="s">
        <v>54</v>
      </c>
      <c r="D82" s="134" t="s">
        <v>138</v>
      </c>
      <c r="E82" s="119">
        <v>15</v>
      </c>
      <c r="F82" s="82">
        <v>1</v>
      </c>
      <c r="G82" s="71">
        <f t="shared" si="129"/>
        <v>6.6666666666666666E-2</v>
      </c>
      <c r="H82" s="72">
        <v>2</v>
      </c>
      <c r="I82" s="71">
        <f t="shared" si="130"/>
        <v>0.13333333333333333</v>
      </c>
      <c r="J82" s="72">
        <v>0</v>
      </c>
      <c r="K82" s="71">
        <f t="shared" si="131"/>
        <v>0</v>
      </c>
      <c r="L82" s="119">
        <v>58</v>
      </c>
      <c r="M82" s="82">
        <v>0</v>
      </c>
      <c r="N82" s="71">
        <f t="shared" si="132"/>
        <v>0</v>
      </c>
      <c r="O82" s="72">
        <v>8</v>
      </c>
      <c r="P82" s="71">
        <f t="shared" si="133"/>
        <v>0.13793103448275862</v>
      </c>
      <c r="Q82" s="72">
        <v>4</v>
      </c>
      <c r="R82" s="71">
        <f t="shared" si="134"/>
        <v>6.8965517241379309E-2</v>
      </c>
      <c r="S82" s="119">
        <v>3537</v>
      </c>
      <c r="T82" s="82">
        <v>158</v>
      </c>
      <c r="U82" s="71">
        <f t="shared" si="135"/>
        <v>4.4670624823296576E-2</v>
      </c>
      <c r="V82" s="72">
        <v>578</v>
      </c>
      <c r="W82" s="71">
        <f t="shared" si="136"/>
        <v>0.16341532372066722</v>
      </c>
      <c r="X82" s="72">
        <v>213</v>
      </c>
      <c r="Y82" s="71">
        <f t="shared" si="137"/>
        <v>6.0220525869380828E-2</v>
      </c>
      <c r="Z82" s="119">
        <v>3191</v>
      </c>
      <c r="AA82" s="82">
        <v>88</v>
      </c>
      <c r="AB82" s="71">
        <f t="shared" si="138"/>
        <v>2.7577561892823566E-2</v>
      </c>
      <c r="AC82" s="72">
        <v>435</v>
      </c>
      <c r="AD82" s="71">
        <f t="shared" si="139"/>
        <v>0.13632090253838922</v>
      </c>
      <c r="AE82" s="72">
        <v>255</v>
      </c>
      <c r="AF82" s="71">
        <f t="shared" si="140"/>
        <v>7.9912253212159196E-2</v>
      </c>
      <c r="AG82" s="119">
        <v>2298</v>
      </c>
      <c r="AH82" s="82">
        <v>47</v>
      </c>
      <c r="AI82" s="71">
        <f t="shared" si="141"/>
        <v>2.0452567449956483E-2</v>
      </c>
      <c r="AJ82" s="72">
        <v>231</v>
      </c>
      <c r="AK82" s="71">
        <f t="shared" si="142"/>
        <v>0.10052219321148825</v>
      </c>
      <c r="AL82" s="72">
        <v>168</v>
      </c>
      <c r="AM82" s="71">
        <f t="shared" si="143"/>
        <v>7.3107049608355096E-2</v>
      </c>
      <c r="AN82" s="119">
        <v>1220</v>
      </c>
      <c r="AO82" s="82">
        <v>18</v>
      </c>
      <c r="AP82" s="71">
        <f t="shared" si="144"/>
        <v>1.4754098360655738E-2</v>
      </c>
      <c r="AQ82" s="72">
        <v>88</v>
      </c>
      <c r="AR82" s="71">
        <f t="shared" si="145"/>
        <v>7.2131147540983612E-2</v>
      </c>
      <c r="AS82" s="72">
        <v>55</v>
      </c>
      <c r="AT82" s="71">
        <f t="shared" si="146"/>
        <v>4.5081967213114756E-2</v>
      </c>
      <c r="AU82" s="119">
        <v>457</v>
      </c>
      <c r="AV82" s="82">
        <v>3</v>
      </c>
      <c r="AW82" s="71">
        <f t="shared" si="147"/>
        <v>6.5645514223194746E-3</v>
      </c>
      <c r="AX82" s="72">
        <v>26</v>
      </c>
      <c r="AY82" s="71">
        <f t="shared" si="148"/>
        <v>5.689277899343545E-2</v>
      </c>
      <c r="AZ82" s="72">
        <v>11</v>
      </c>
      <c r="BA82" s="71">
        <f t="shared" si="149"/>
        <v>2.4070021881838075E-2</v>
      </c>
      <c r="BB82" s="119">
        <f t="shared" si="159"/>
        <v>10776</v>
      </c>
      <c r="BC82" s="73">
        <f t="shared" si="160"/>
        <v>315</v>
      </c>
      <c r="BD82" s="71">
        <f t="shared" si="150"/>
        <v>2.9231625835189311E-2</v>
      </c>
      <c r="BE82" s="73">
        <f t="shared" si="161"/>
        <v>1368</v>
      </c>
      <c r="BF82" s="71">
        <f t="shared" si="151"/>
        <v>0.12694877505567928</v>
      </c>
      <c r="BG82" s="73">
        <f t="shared" si="162"/>
        <v>706</v>
      </c>
      <c r="BH82" s="71">
        <f t="shared" si="152"/>
        <v>6.5515961395694142E-2</v>
      </c>
      <c r="BJ82" s="263">
        <v>16</v>
      </c>
      <c r="BK82" s="272" t="s">
        <v>54</v>
      </c>
      <c r="BL82" s="208" t="s">
        <v>138</v>
      </c>
      <c r="BM82" s="38">
        <v>10324</v>
      </c>
      <c r="BN82" s="38">
        <v>244</v>
      </c>
      <c r="BO82" s="84">
        <v>2.3634250290585045E-2</v>
      </c>
      <c r="BP82" s="38">
        <v>1194</v>
      </c>
      <c r="BQ82" s="84">
        <v>0.11565284773343665</v>
      </c>
      <c r="BR82" s="38">
        <v>743</v>
      </c>
      <c r="BS82" s="84">
        <v>7.1968229368461839E-2</v>
      </c>
      <c r="BU82" s="183" t="s">
        <v>54</v>
      </c>
      <c r="BV82" s="5" t="s">
        <v>138</v>
      </c>
      <c r="BW82" s="36">
        <f t="shared" si="158"/>
        <v>0.77830363771343725</v>
      </c>
      <c r="BX82" s="36">
        <f t="shared" si="195"/>
        <v>0.78874467260751646</v>
      </c>
      <c r="BY82" s="80"/>
      <c r="BZ82" s="138"/>
      <c r="CA82" s="80"/>
      <c r="CB82" s="80"/>
      <c r="CC82" s="80"/>
      <c r="CD82" s="80"/>
      <c r="CE82" s="80"/>
      <c r="CF82" s="80"/>
      <c r="CG82" s="80"/>
      <c r="CH82" s="80"/>
      <c r="CI82" s="80"/>
      <c r="CJ82" s="3"/>
      <c r="CK82" s="3"/>
      <c r="CL82" s="3"/>
      <c r="CM82" s="3"/>
      <c r="CN82" s="3"/>
      <c r="CO82" s="3"/>
      <c r="CP82" s="3"/>
      <c r="CQ82" s="80"/>
      <c r="CR82" s="80"/>
      <c r="CS82" s="80"/>
      <c r="CT82" s="80"/>
      <c r="CU82" s="80"/>
      <c r="CV82" s="80"/>
      <c r="CW82" s="3"/>
      <c r="CX82" s="3"/>
      <c r="CY82" s="80"/>
      <c r="CZ82" s="80"/>
      <c r="DA82" s="80"/>
      <c r="DB82" s="80"/>
      <c r="DC82" s="80"/>
      <c r="DD82" s="80"/>
      <c r="DE82" s="80"/>
      <c r="DF82" s="80"/>
      <c r="DG82" s="80"/>
      <c r="DH82" s="80"/>
      <c r="DI82" s="80"/>
      <c r="DJ82" s="80"/>
      <c r="DK82" s="80"/>
      <c r="DL82" s="80"/>
      <c r="DM82" s="80"/>
      <c r="DN82" s="80"/>
      <c r="DP82" s="138"/>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80"/>
      <c r="FO82" s="80"/>
      <c r="FP82" s="80"/>
      <c r="FQ82" s="80"/>
      <c r="FR82" s="80"/>
      <c r="FS82" s="80"/>
      <c r="FT82" s="80"/>
      <c r="FU82" s="80"/>
      <c r="FV82" s="80"/>
      <c r="FW82" s="80"/>
      <c r="FX82" s="80"/>
      <c r="FY82" s="80"/>
      <c r="FZ82" s="80"/>
      <c r="GA82" s="80"/>
      <c r="GB82" s="80"/>
      <c r="GC82" s="80"/>
      <c r="GD82" s="80"/>
      <c r="GE82" s="80"/>
      <c r="GF82" s="80"/>
      <c r="GG82" s="80"/>
      <c r="GH82" s="80"/>
      <c r="GI82" s="80"/>
      <c r="GJ82" s="80"/>
      <c r="GK82" s="80"/>
      <c r="GL82" s="80"/>
      <c r="GM82" s="80"/>
      <c r="GN82" s="80"/>
      <c r="GO82" s="80"/>
      <c r="GP82" s="80"/>
      <c r="GQ82" s="80"/>
      <c r="GR82" s="80"/>
      <c r="GS82" s="80"/>
      <c r="GT82" s="80"/>
      <c r="GU82" s="80"/>
      <c r="GV82" s="80"/>
      <c r="GW82" s="80"/>
      <c r="GX82" s="80"/>
      <c r="GY82" s="80"/>
      <c r="GZ82" s="80"/>
      <c r="HA82" s="80"/>
      <c r="HB82" s="80"/>
      <c r="HC82" s="80"/>
      <c r="HD82" s="80"/>
      <c r="HE82" s="80"/>
      <c r="HF82" s="80"/>
      <c r="HG82" s="80"/>
      <c r="HH82" s="80"/>
      <c r="HI82" s="80"/>
      <c r="HJ82" s="80"/>
      <c r="HK82" s="80"/>
      <c r="HL82" s="80"/>
      <c r="HM82" s="80"/>
      <c r="HN82" s="80"/>
      <c r="HO82" s="80"/>
      <c r="HP82" s="80"/>
      <c r="HR82" s="80"/>
      <c r="HS82" s="80"/>
      <c r="HT82" s="80"/>
      <c r="HU82" s="80"/>
      <c r="HV82" s="80"/>
      <c r="HW82" s="80"/>
      <c r="HX82" s="80"/>
      <c r="HY82" s="80"/>
      <c r="HZ82" s="80"/>
      <c r="IA82" s="80"/>
      <c r="IB82" s="80"/>
      <c r="IC82" s="80"/>
      <c r="ID82" s="80"/>
      <c r="IE82" s="80"/>
      <c r="IF82" s="80"/>
      <c r="IG82" s="80"/>
      <c r="IH82" s="80"/>
      <c r="II82" s="80"/>
      <c r="IJ82" s="80"/>
      <c r="IK82" s="80"/>
      <c r="IL82" s="80"/>
      <c r="IM82" s="80"/>
      <c r="IN82" s="80"/>
      <c r="IO82" s="80"/>
      <c r="IP82" s="80"/>
      <c r="IQ82" s="80"/>
      <c r="IR82" s="80"/>
      <c r="IS82" s="80"/>
      <c r="IT82" s="80"/>
      <c r="IU82" s="80"/>
      <c r="IV82" s="80"/>
      <c r="IW82" s="80"/>
      <c r="IX82" s="80"/>
      <c r="IY82" s="80"/>
      <c r="IZ82" s="80"/>
      <c r="JA82" s="80"/>
      <c r="JB82" s="80"/>
    </row>
    <row r="83" spans="2:262" s="12" customFormat="1" ht="14.25" customHeight="1">
      <c r="B83" s="264"/>
      <c r="C83" s="273"/>
      <c r="D83" s="207" t="s">
        <v>277</v>
      </c>
      <c r="E83" s="166">
        <v>3</v>
      </c>
      <c r="F83" s="214">
        <v>1</v>
      </c>
      <c r="G83" s="83">
        <f t="shared" si="129"/>
        <v>0.33333333333333331</v>
      </c>
      <c r="H83" s="230">
        <v>0</v>
      </c>
      <c r="I83" s="83">
        <f>IFERROR(H83/E83,"-")</f>
        <v>0</v>
      </c>
      <c r="J83" s="230">
        <v>0</v>
      </c>
      <c r="K83" s="83">
        <f>IFERROR(J83/E83,"-")</f>
        <v>0</v>
      </c>
      <c r="L83" s="166">
        <v>6</v>
      </c>
      <c r="M83" s="214">
        <v>1</v>
      </c>
      <c r="N83" s="83">
        <f>IFERROR(M83/L83,"-")</f>
        <v>0.16666666666666666</v>
      </c>
      <c r="O83" s="230">
        <v>0</v>
      </c>
      <c r="P83" s="83">
        <f>IFERROR(O83/L83,"-")</f>
        <v>0</v>
      </c>
      <c r="Q83" s="230">
        <v>0</v>
      </c>
      <c r="R83" s="83">
        <f>IFERROR(Q83/L83,"-")</f>
        <v>0</v>
      </c>
      <c r="S83" s="166">
        <v>1030</v>
      </c>
      <c r="T83" s="214">
        <v>58</v>
      </c>
      <c r="U83" s="83">
        <f>IFERROR(T83/S83,"-")</f>
        <v>5.6310679611650483E-2</v>
      </c>
      <c r="V83" s="230">
        <v>210</v>
      </c>
      <c r="W83" s="83">
        <f>IFERROR(V83/S83,"-")</f>
        <v>0.20388349514563106</v>
      </c>
      <c r="X83" s="230">
        <v>82</v>
      </c>
      <c r="Y83" s="83">
        <f>IFERROR(X83/S83,"-")</f>
        <v>7.9611650485436891E-2</v>
      </c>
      <c r="Z83" s="166">
        <v>683</v>
      </c>
      <c r="AA83" s="214">
        <v>23</v>
      </c>
      <c r="AB83" s="83">
        <f>IFERROR(AA83/Z83,"-")</f>
        <v>3.3674963396778917E-2</v>
      </c>
      <c r="AC83" s="230">
        <v>116</v>
      </c>
      <c r="AD83" s="83">
        <f>IFERROR(AC83/Z83,"-")</f>
        <v>0.1698389458272328</v>
      </c>
      <c r="AE83" s="230">
        <v>57</v>
      </c>
      <c r="AF83" s="83">
        <f>IFERROR(AE83/Z83,"-")</f>
        <v>8.3455344070278187E-2</v>
      </c>
      <c r="AG83" s="166">
        <v>452</v>
      </c>
      <c r="AH83" s="214">
        <v>6</v>
      </c>
      <c r="AI83" s="83">
        <f>IFERROR(AH83/AG83,"-")</f>
        <v>1.3274336283185841E-2</v>
      </c>
      <c r="AJ83" s="230">
        <v>46</v>
      </c>
      <c r="AK83" s="83">
        <f>IFERROR(AJ83/AG83,"-")</f>
        <v>0.10176991150442478</v>
      </c>
      <c r="AL83" s="230">
        <v>48</v>
      </c>
      <c r="AM83" s="83">
        <f>IFERROR(AL83/AG83,"-")</f>
        <v>0.10619469026548672</v>
      </c>
      <c r="AN83" s="166">
        <v>228</v>
      </c>
      <c r="AO83" s="214">
        <v>8</v>
      </c>
      <c r="AP83" s="83">
        <f>IFERROR(AO83/AN83,"-")</f>
        <v>3.5087719298245612E-2</v>
      </c>
      <c r="AQ83" s="230">
        <v>21</v>
      </c>
      <c r="AR83" s="83">
        <f>IFERROR(AQ83/AN83,"-")</f>
        <v>9.2105263157894732E-2</v>
      </c>
      <c r="AS83" s="230">
        <v>8</v>
      </c>
      <c r="AT83" s="83">
        <f>IFERROR(AS83/AN83,"-")</f>
        <v>3.5087719298245612E-2</v>
      </c>
      <c r="AU83" s="166">
        <v>63</v>
      </c>
      <c r="AV83" s="214">
        <v>0</v>
      </c>
      <c r="AW83" s="83">
        <f>IFERROR(AV83/AU83,"-")</f>
        <v>0</v>
      </c>
      <c r="AX83" s="230">
        <v>4</v>
      </c>
      <c r="AY83" s="83">
        <f>IFERROR(AX83/AU83,"-")</f>
        <v>6.3492063492063489E-2</v>
      </c>
      <c r="AZ83" s="230">
        <v>1</v>
      </c>
      <c r="BA83" s="83">
        <f>IFERROR(AZ83/AU83,"-")</f>
        <v>1.5873015873015872E-2</v>
      </c>
      <c r="BB83" s="166">
        <f t="shared" si="159"/>
        <v>2465</v>
      </c>
      <c r="BC83" s="167">
        <f t="shared" si="160"/>
        <v>97</v>
      </c>
      <c r="BD83" s="83">
        <f>IFERROR(BC83/BB83,"-")</f>
        <v>3.9350912778904665E-2</v>
      </c>
      <c r="BE83" s="167">
        <f t="shared" si="161"/>
        <v>397</v>
      </c>
      <c r="BF83" s="83">
        <f>IFERROR(BE83/BB83,"-")</f>
        <v>0.16105476673427993</v>
      </c>
      <c r="BG83" s="167">
        <f t="shared" si="162"/>
        <v>196</v>
      </c>
      <c r="BH83" s="83">
        <f>IFERROR(BG83/BB83,"-")</f>
        <v>7.9513184584178498E-2</v>
      </c>
      <c r="BJ83" s="264"/>
      <c r="BK83" s="273"/>
      <c r="BL83" s="208" t="s">
        <v>276</v>
      </c>
      <c r="BM83" s="38">
        <v>2438</v>
      </c>
      <c r="BN83" s="38">
        <v>90</v>
      </c>
      <c r="BO83" s="84">
        <v>3.6915504511894993E-2</v>
      </c>
      <c r="BP83" s="38">
        <v>340</v>
      </c>
      <c r="BQ83" s="84">
        <v>0.13945857260049221</v>
      </c>
      <c r="BR83" s="38">
        <v>204</v>
      </c>
      <c r="BS83" s="84">
        <v>8.3675143560295318E-2</v>
      </c>
      <c r="BU83" s="218"/>
      <c r="BV83" s="208" t="s">
        <v>273</v>
      </c>
      <c r="BW83" s="36">
        <f t="shared" si="158"/>
        <v>0.72008113590263689</v>
      </c>
      <c r="BX83" s="36">
        <f t="shared" si="195"/>
        <v>0.73995077932731745</v>
      </c>
      <c r="BY83" s="80"/>
      <c r="BZ83" s="138"/>
      <c r="CA83" s="80"/>
      <c r="CB83" s="80"/>
      <c r="CC83" s="80"/>
      <c r="CD83" s="80"/>
      <c r="CE83" s="80"/>
      <c r="CF83" s="80"/>
      <c r="CG83" s="80"/>
      <c r="CH83" s="80"/>
      <c r="CI83" s="80"/>
      <c r="CJ83" s="3"/>
      <c r="CK83" s="3"/>
      <c r="CL83" s="3"/>
      <c r="CM83" s="3"/>
      <c r="CN83" s="3"/>
      <c r="CO83" s="3"/>
      <c r="CP83" s="3"/>
      <c r="CQ83" s="80"/>
      <c r="CR83" s="80"/>
      <c r="CS83" s="80"/>
      <c r="CT83" s="80"/>
      <c r="CU83" s="80"/>
      <c r="CV83" s="80"/>
      <c r="CW83" s="3"/>
      <c r="CX83" s="3"/>
      <c r="CY83" s="80"/>
      <c r="CZ83" s="80"/>
      <c r="DA83" s="80"/>
      <c r="DB83" s="80"/>
      <c r="DC83" s="80"/>
      <c r="DD83" s="80"/>
      <c r="DE83" s="80"/>
      <c r="DF83" s="80"/>
      <c r="DG83" s="80"/>
      <c r="DH83" s="80"/>
      <c r="DI83" s="80"/>
      <c r="DJ83" s="80"/>
      <c r="DK83" s="80"/>
      <c r="DL83" s="80"/>
      <c r="DM83" s="80"/>
      <c r="DN83" s="80"/>
      <c r="DP83" s="138"/>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0"/>
      <c r="GF83" s="80"/>
      <c r="GG83" s="80"/>
      <c r="GH83" s="80"/>
      <c r="GI83" s="80"/>
      <c r="GJ83" s="80"/>
      <c r="GK83" s="80"/>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row>
    <row r="84" spans="2:262" s="12" customFormat="1" ht="14.25" customHeight="1">
      <c r="B84" s="264"/>
      <c r="C84" s="273"/>
      <c r="D84" s="165" t="s">
        <v>156</v>
      </c>
      <c r="E84" s="160">
        <v>1</v>
      </c>
      <c r="F84" s="161">
        <v>0</v>
      </c>
      <c r="G84" s="61">
        <f t="shared" si="129"/>
        <v>0</v>
      </c>
      <c r="H84" s="62">
        <v>0</v>
      </c>
      <c r="I84" s="61">
        <f t="shared" si="130"/>
        <v>0</v>
      </c>
      <c r="J84" s="62">
        <v>1</v>
      </c>
      <c r="K84" s="61">
        <f t="shared" si="131"/>
        <v>1</v>
      </c>
      <c r="L84" s="160">
        <v>3</v>
      </c>
      <c r="M84" s="161">
        <v>0</v>
      </c>
      <c r="N84" s="61">
        <f t="shared" si="132"/>
        <v>0</v>
      </c>
      <c r="O84" s="62">
        <v>0</v>
      </c>
      <c r="P84" s="61">
        <f t="shared" si="133"/>
        <v>0</v>
      </c>
      <c r="Q84" s="62">
        <v>0</v>
      </c>
      <c r="R84" s="61">
        <f t="shared" si="134"/>
        <v>0</v>
      </c>
      <c r="S84" s="160">
        <v>707</v>
      </c>
      <c r="T84" s="161">
        <v>27</v>
      </c>
      <c r="U84" s="61">
        <f t="shared" si="135"/>
        <v>3.818953323903819E-2</v>
      </c>
      <c r="V84" s="62">
        <v>91</v>
      </c>
      <c r="W84" s="61">
        <f t="shared" si="136"/>
        <v>0.12871287128712872</v>
      </c>
      <c r="X84" s="62">
        <v>51</v>
      </c>
      <c r="Y84" s="61">
        <f t="shared" si="137"/>
        <v>7.2135785007072142E-2</v>
      </c>
      <c r="Z84" s="160">
        <v>412</v>
      </c>
      <c r="AA84" s="161">
        <v>13</v>
      </c>
      <c r="AB84" s="61">
        <f t="shared" si="138"/>
        <v>3.1553398058252427E-2</v>
      </c>
      <c r="AC84" s="62">
        <v>47</v>
      </c>
      <c r="AD84" s="61">
        <f t="shared" si="139"/>
        <v>0.11407766990291263</v>
      </c>
      <c r="AE84" s="62">
        <v>46</v>
      </c>
      <c r="AF84" s="61">
        <f t="shared" si="140"/>
        <v>0.11165048543689321</v>
      </c>
      <c r="AG84" s="160">
        <v>236</v>
      </c>
      <c r="AH84" s="161">
        <v>6</v>
      </c>
      <c r="AI84" s="61">
        <f t="shared" si="141"/>
        <v>2.5423728813559324E-2</v>
      </c>
      <c r="AJ84" s="62">
        <v>24</v>
      </c>
      <c r="AK84" s="61">
        <f t="shared" si="142"/>
        <v>0.10169491525423729</v>
      </c>
      <c r="AL84" s="62">
        <v>20</v>
      </c>
      <c r="AM84" s="61">
        <f t="shared" si="143"/>
        <v>8.4745762711864403E-2</v>
      </c>
      <c r="AN84" s="160">
        <v>107</v>
      </c>
      <c r="AO84" s="161">
        <v>2</v>
      </c>
      <c r="AP84" s="61">
        <f t="shared" si="144"/>
        <v>1.8691588785046728E-2</v>
      </c>
      <c r="AQ84" s="62">
        <v>8</v>
      </c>
      <c r="AR84" s="61">
        <f t="shared" si="145"/>
        <v>7.476635514018691E-2</v>
      </c>
      <c r="AS84" s="62">
        <v>4</v>
      </c>
      <c r="AT84" s="61">
        <f t="shared" si="146"/>
        <v>3.7383177570093455E-2</v>
      </c>
      <c r="AU84" s="160">
        <v>43</v>
      </c>
      <c r="AV84" s="161">
        <v>1</v>
      </c>
      <c r="AW84" s="61">
        <f t="shared" si="147"/>
        <v>2.3255813953488372E-2</v>
      </c>
      <c r="AX84" s="62">
        <v>0</v>
      </c>
      <c r="AY84" s="61">
        <f t="shared" si="148"/>
        <v>0</v>
      </c>
      <c r="AZ84" s="62">
        <v>0</v>
      </c>
      <c r="BA84" s="61">
        <f t="shared" si="149"/>
        <v>0</v>
      </c>
      <c r="BB84" s="160">
        <f t="shared" si="159"/>
        <v>1509</v>
      </c>
      <c r="BC84" s="63">
        <f t="shared" si="160"/>
        <v>49</v>
      </c>
      <c r="BD84" s="61">
        <f t="shared" si="150"/>
        <v>3.2471835652750164E-2</v>
      </c>
      <c r="BE84" s="63">
        <f t="shared" si="161"/>
        <v>170</v>
      </c>
      <c r="BF84" s="61">
        <f t="shared" si="151"/>
        <v>0.1126573889993373</v>
      </c>
      <c r="BG84" s="63">
        <f t="shared" si="162"/>
        <v>122</v>
      </c>
      <c r="BH84" s="61">
        <f t="shared" si="152"/>
        <v>8.0848243870112663E-2</v>
      </c>
      <c r="BJ84" s="264"/>
      <c r="BK84" s="273"/>
      <c r="BL84" s="208" t="s">
        <v>156</v>
      </c>
      <c r="BM84" s="38">
        <v>1493</v>
      </c>
      <c r="BN84" s="38">
        <v>38</v>
      </c>
      <c r="BO84" s="84">
        <v>2.5452109845947757E-2</v>
      </c>
      <c r="BP84" s="38">
        <v>167</v>
      </c>
      <c r="BQ84" s="84">
        <v>0.11185532484929672</v>
      </c>
      <c r="BR84" s="38">
        <v>126</v>
      </c>
      <c r="BS84" s="84">
        <v>8.4393837910247821E-2</v>
      </c>
      <c r="BU84" s="184"/>
      <c r="BV84" s="5" t="s">
        <v>156</v>
      </c>
      <c r="BW84" s="36">
        <f t="shared" si="158"/>
        <v>0.77402253147779987</v>
      </c>
      <c r="BX84" s="36">
        <f t="shared" si="195"/>
        <v>0.77829872739450767</v>
      </c>
      <c r="BY84" s="80"/>
      <c r="BZ84" s="138"/>
      <c r="CA84" s="80"/>
      <c r="CB84" s="80"/>
      <c r="CC84" s="80"/>
      <c r="CD84" s="80"/>
      <c r="CE84" s="80"/>
      <c r="CF84" s="80"/>
      <c r="CG84" s="80"/>
      <c r="CH84" s="80"/>
      <c r="CI84" s="80"/>
      <c r="CJ84" s="3"/>
      <c r="CK84" s="3"/>
      <c r="CL84" s="3"/>
      <c r="CM84" s="3"/>
      <c r="CN84" s="3"/>
      <c r="CO84" s="3"/>
      <c r="CP84" s="3"/>
      <c r="CQ84" s="80"/>
      <c r="CR84" s="80"/>
      <c r="CS84" s="80"/>
      <c r="CT84" s="80"/>
      <c r="CU84" s="80"/>
      <c r="CV84" s="80"/>
      <c r="CW84" s="3"/>
      <c r="CX84" s="3"/>
      <c r="CY84" s="80"/>
      <c r="CZ84" s="80"/>
      <c r="DA84" s="80"/>
      <c r="DB84" s="80"/>
      <c r="DC84" s="80"/>
      <c r="DD84" s="80"/>
      <c r="DE84" s="80"/>
      <c r="DF84" s="80"/>
      <c r="DG84" s="80"/>
      <c r="DH84" s="80"/>
      <c r="DI84" s="80"/>
      <c r="DJ84" s="80"/>
      <c r="DK84" s="80"/>
      <c r="DL84" s="80"/>
      <c r="DM84" s="80"/>
      <c r="DN84" s="80"/>
      <c r="DP84" s="138"/>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0"/>
      <c r="GF84" s="80"/>
      <c r="GG84" s="80"/>
      <c r="GH84" s="80"/>
      <c r="GI84" s="80"/>
      <c r="GJ84" s="80"/>
      <c r="GK84" s="80"/>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row>
    <row r="85" spans="2:262" s="12" customFormat="1" ht="14.25" customHeight="1">
      <c r="B85" s="264"/>
      <c r="C85" s="273"/>
      <c r="D85" s="135" t="s">
        <v>200</v>
      </c>
      <c r="E85" s="152">
        <v>1</v>
      </c>
      <c r="F85" s="231">
        <v>0</v>
      </c>
      <c r="G85" s="154">
        <f>IFERROR(F85/E85,"-")</f>
        <v>0</v>
      </c>
      <c r="H85" s="232">
        <v>0</v>
      </c>
      <c r="I85" s="154">
        <f>IFERROR(H85/E85,"-")</f>
        <v>0</v>
      </c>
      <c r="J85" s="232">
        <v>0</v>
      </c>
      <c r="K85" s="154">
        <f>IFERROR(J85/E85,"-")</f>
        <v>0</v>
      </c>
      <c r="L85" s="152">
        <v>5</v>
      </c>
      <c r="M85" s="231">
        <v>0</v>
      </c>
      <c r="N85" s="154">
        <f>IFERROR(M85/L85,"-")</f>
        <v>0</v>
      </c>
      <c r="O85" s="232">
        <v>0</v>
      </c>
      <c r="P85" s="154">
        <f>IFERROR(O85/L85,"-")</f>
        <v>0</v>
      </c>
      <c r="Q85" s="232">
        <v>0</v>
      </c>
      <c r="R85" s="154">
        <f>IFERROR(Q85/L85,"-")</f>
        <v>0</v>
      </c>
      <c r="S85" s="152">
        <v>43</v>
      </c>
      <c r="T85" s="231">
        <v>0</v>
      </c>
      <c r="U85" s="154">
        <f>IFERROR(T85/S85,"-")</f>
        <v>0</v>
      </c>
      <c r="V85" s="232">
        <v>2</v>
      </c>
      <c r="W85" s="154">
        <f>IFERROR(V85/S85,"-")</f>
        <v>4.6511627906976744E-2</v>
      </c>
      <c r="X85" s="232">
        <v>2</v>
      </c>
      <c r="Y85" s="154">
        <f>IFERROR(X85/S85,"-")</f>
        <v>4.6511627906976744E-2</v>
      </c>
      <c r="Z85" s="152">
        <v>134</v>
      </c>
      <c r="AA85" s="231">
        <v>0</v>
      </c>
      <c r="AB85" s="154">
        <f>IFERROR(AA85/Z85,"-")</f>
        <v>0</v>
      </c>
      <c r="AC85" s="232">
        <v>4</v>
      </c>
      <c r="AD85" s="154">
        <f>IFERROR(AC85/Z85,"-")</f>
        <v>2.9850746268656716E-2</v>
      </c>
      <c r="AE85" s="232">
        <v>1</v>
      </c>
      <c r="AF85" s="154">
        <f>IFERROR(AE85/Z85,"-")</f>
        <v>7.462686567164179E-3</v>
      </c>
      <c r="AG85" s="152">
        <v>199</v>
      </c>
      <c r="AH85" s="231">
        <v>1</v>
      </c>
      <c r="AI85" s="154">
        <f>IFERROR(AH85/AG85,"-")</f>
        <v>5.0251256281407036E-3</v>
      </c>
      <c r="AJ85" s="232">
        <v>0</v>
      </c>
      <c r="AK85" s="154">
        <f>IFERROR(AJ85/AG85,"-")</f>
        <v>0</v>
      </c>
      <c r="AL85" s="232">
        <v>1</v>
      </c>
      <c r="AM85" s="154">
        <f>IFERROR(AL85/AG85,"-")</f>
        <v>5.0251256281407036E-3</v>
      </c>
      <c r="AN85" s="152">
        <v>263</v>
      </c>
      <c r="AO85" s="231">
        <v>0</v>
      </c>
      <c r="AP85" s="154">
        <f>IFERROR(AO85/AN85,"-")</f>
        <v>0</v>
      </c>
      <c r="AQ85" s="232">
        <v>1</v>
      </c>
      <c r="AR85" s="154">
        <f>IFERROR(AQ85/AN85,"-")</f>
        <v>3.8022813688212928E-3</v>
      </c>
      <c r="AS85" s="232">
        <v>2</v>
      </c>
      <c r="AT85" s="154">
        <f>IFERROR(AS85/AN85,"-")</f>
        <v>7.6045627376425855E-3</v>
      </c>
      <c r="AU85" s="152">
        <v>283</v>
      </c>
      <c r="AV85" s="231">
        <v>0</v>
      </c>
      <c r="AW85" s="154">
        <f>IFERROR(AV85/AU85,"-")</f>
        <v>0</v>
      </c>
      <c r="AX85" s="232">
        <v>1</v>
      </c>
      <c r="AY85" s="154">
        <f>IFERROR(AX85/AU85,"-")</f>
        <v>3.5335689045936395E-3</v>
      </c>
      <c r="AZ85" s="232">
        <v>0</v>
      </c>
      <c r="BA85" s="154">
        <f>IFERROR(AZ85/AU85,"-")</f>
        <v>0</v>
      </c>
      <c r="BB85" s="152">
        <f t="shared" si="159"/>
        <v>928</v>
      </c>
      <c r="BC85" s="153">
        <f t="shared" si="160"/>
        <v>1</v>
      </c>
      <c r="BD85" s="154">
        <f>IFERROR(BC85/BB85,"-")</f>
        <v>1.0775862068965517E-3</v>
      </c>
      <c r="BE85" s="153">
        <f t="shared" si="161"/>
        <v>8</v>
      </c>
      <c r="BF85" s="154">
        <f>IFERROR(BE85/BB85,"-")</f>
        <v>8.6206896551724137E-3</v>
      </c>
      <c r="BG85" s="153">
        <f t="shared" si="162"/>
        <v>6</v>
      </c>
      <c r="BH85" s="154">
        <f>IFERROR(BG85/BB85,"-")</f>
        <v>6.4655172413793103E-3</v>
      </c>
      <c r="BJ85" s="264"/>
      <c r="BK85" s="273"/>
      <c r="BL85" s="208" t="s">
        <v>199</v>
      </c>
      <c r="BM85" s="38">
        <v>359</v>
      </c>
      <c r="BN85" s="38">
        <v>1</v>
      </c>
      <c r="BO85" s="84">
        <v>2.7855153203342618E-3</v>
      </c>
      <c r="BP85" s="38">
        <v>5</v>
      </c>
      <c r="BQ85" s="84">
        <v>1.3927576601671309E-2</v>
      </c>
      <c r="BR85" s="38">
        <v>4</v>
      </c>
      <c r="BS85" s="84">
        <v>1.1142061281337047E-2</v>
      </c>
      <c r="BU85" s="184"/>
      <c r="BV85" s="188" t="s">
        <v>199</v>
      </c>
      <c r="BW85" s="36">
        <f t="shared" si="158"/>
        <v>0.98383620689655171</v>
      </c>
      <c r="BX85" s="36">
        <f t="shared" si="195"/>
        <v>0.97214484679665736</v>
      </c>
      <c r="BY85" s="80"/>
      <c r="BZ85" s="138"/>
      <c r="CA85" s="80"/>
      <c r="CB85" s="80"/>
      <c r="CC85" s="80"/>
      <c r="CD85" s="80"/>
      <c r="CE85" s="80"/>
      <c r="CF85" s="80"/>
      <c r="CG85" s="80"/>
      <c r="CH85" s="80"/>
      <c r="CI85" s="80"/>
      <c r="CJ85" s="3"/>
      <c r="CK85" s="3"/>
      <c r="CL85" s="3"/>
      <c r="CM85" s="3"/>
      <c r="CN85" s="3"/>
      <c r="CO85" s="3"/>
      <c r="CP85" s="3"/>
      <c r="CQ85" s="80"/>
      <c r="CR85" s="80"/>
      <c r="CS85" s="80"/>
      <c r="CT85" s="80"/>
      <c r="CU85" s="80"/>
      <c r="CV85" s="80"/>
      <c r="CW85" s="3"/>
      <c r="CX85" s="3"/>
      <c r="CY85" s="80"/>
      <c r="CZ85" s="80"/>
      <c r="DA85" s="80"/>
      <c r="DB85" s="80"/>
      <c r="DC85" s="80"/>
      <c r="DD85" s="80"/>
      <c r="DE85" s="80"/>
      <c r="DF85" s="80"/>
      <c r="DG85" s="80"/>
      <c r="DH85" s="80"/>
      <c r="DI85" s="80"/>
      <c r="DJ85" s="80"/>
      <c r="DK85" s="80"/>
      <c r="DL85" s="80"/>
      <c r="DM85" s="80"/>
      <c r="DN85" s="80"/>
      <c r="DP85" s="138"/>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R85" s="80"/>
      <c r="HS85" s="80"/>
      <c r="HT85" s="80"/>
      <c r="HU85" s="80"/>
      <c r="HV85" s="80"/>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row>
    <row r="86" spans="2:262" s="12" customFormat="1" ht="14.25" customHeight="1">
      <c r="B86" s="265"/>
      <c r="C86" s="274"/>
      <c r="D86" s="150" t="s">
        <v>67</v>
      </c>
      <c r="E86" s="37">
        <v>20</v>
      </c>
      <c r="F86" s="233">
        <v>2</v>
      </c>
      <c r="G86" s="13">
        <f t="shared" si="129"/>
        <v>0.1</v>
      </c>
      <c r="H86" s="33">
        <v>2</v>
      </c>
      <c r="I86" s="13">
        <f t="shared" si="130"/>
        <v>0.1</v>
      </c>
      <c r="J86" s="33">
        <v>1</v>
      </c>
      <c r="K86" s="13">
        <f t="shared" si="131"/>
        <v>0.05</v>
      </c>
      <c r="L86" s="37">
        <v>72</v>
      </c>
      <c r="M86" s="233">
        <v>1</v>
      </c>
      <c r="N86" s="13">
        <f t="shared" si="132"/>
        <v>1.3888888888888888E-2</v>
      </c>
      <c r="O86" s="33">
        <v>8</v>
      </c>
      <c r="P86" s="13">
        <f t="shared" si="133"/>
        <v>0.1111111111111111</v>
      </c>
      <c r="Q86" s="33">
        <v>4</v>
      </c>
      <c r="R86" s="13">
        <f t="shared" si="134"/>
        <v>5.5555555555555552E-2</v>
      </c>
      <c r="S86" s="37">
        <v>5317</v>
      </c>
      <c r="T86" s="233">
        <v>243</v>
      </c>
      <c r="U86" s="13">
        <f t="shared" si="135"/>
        <v>4.5702463795373328E-2</v>
      </c>
      <c r="V86" s="33">
        <v>881</v>
      </c>
      <c r="W86" s="13">
        <f t="shared" si="136"/>
        <v>0.16569494075606545</v>
      </c>
      <c r="X86" s="33">
        <v>348</v>
      </c>
      <c r="Y86" s="13">
        <f t="shared" si="137"/>
        <v>6.5450441978559343E-2</v>
      </c>
      <c r="Z86" s="37">
        <v>4420</v>
      </c>
      <c r="AA86" s="233">
        <v>124</v>
      </c>
      <c r="AB86" s="13">
        <f t="shared" si="138"/>
        <v>2.8054298642533938E-2</v>
      </c>
      <c r="AC86" s="33">
        <v>602</v>
      </c>
      <c r="AD86" s="13">
        <f t="shared" si="139"/>
        <v>0.13619909502262442</v>
      </c>
      <c r="AE86" s="33">
        <v>359</v>
      </c>
      <c r="AF86" s="13">
        <f t="shared" si="140"/>
        <v>8.1221719457013578E-2</v>
      </c>
      <c r="AG86" s="37">
        <v>3185</v>
      </c>
      <c r="AH86" s="233">
        <v>60</v>
      </c>
      <c r="AI86" s="13">
        <f t="shared" si="141"/>
        <v>1.8838304552590265E-2</v>
      </c>
      <c r="AJ86" s="33">
        <v>301</v>
      </c>
      <c r="AK86" s="13">
        <f t="shared" si="142"/>
        <v>9.4505494505494503E-2</v>
      </c>
      <c r="AL86" s="33">
        <v>237</v>
      </c>
      <c r="AM86" s="13">
        <f t="shared" si="143"/>
        <v>7.4411302982731548E-2</v>
      </c>
      <c r="AN86" s="37">
        <v>1818</v>
      </c>
      <c r="AO86" s="233">
        <v>28</v>
      </c>
      <c r="AP86" s="13">
        <f t="shared" si="144"/>
        <v>1.5401540154015401E-2</v>
      </c>
      <c r="AQ86" s="33">
        <v>118</v>
      </c>
      <c r="AR86" s="13">
        <f t="shared" si="145"/>
        <v>6.490649064906491E-2</v>
      </c>
      <c r="AS86" s="33">
        <v>69</v>
      </c>
      <c r="AT86" s="13">
        <f t="shared" si="146"/>
        <v>3.7953795379537955E-2</v>
      </c>
      <c r="AU86" s="37">
        <v>846</v>
      </c>
      <c r="AV86" s="233">
        <v>4</v>
      </c>
      <c r="AW86" s="13">
        <f t="shared" si="147"/>
        <v>4.7281323877068557E-3</v>
      </c>
      <c r="AX86" s="33">
        <v>31</v>
      </c>
      <c r="AY86" s="13">
        <f t="shared" si="148"/>
        <v>3.664302600472813E-2</v>
      </c>
      <c r="AZ86" s="33">
        <v>12</v>
      </c>
      <c r="BA86" s="13">
        <f t="shared" si="149"/>
        <v>1.4184397163120567E-2</v>
      </c>
      <c r="BB86" s="37">
        <f t="shared" si="159"/>
        <v>15678</v>
      </c>
      <c r="BC86" s="69">
        <f t="shared" si="160"/>
        <v>462</v>
      </c>
      <c r="BD86" s="13">
        <f t="shared" si="150"/>
        <v>2.9468044393417527E-2</v>
      </c>
      <c r="BE86" s="69">
        <f t="shared" si="161"/>
        <v>1943</v>
      </c>
      <c r="BF86" s="13">
        <f t="shared" si="151"/>
        <v>0.12393162393162394</v>
      </c>
      <c r="BG86" s="69">
        <f t="shared" si="162"/>
        <v>1030</v>
      </c>
      <c r="BH86" s="13">
        <f t="shared" si="152"/>
        <v>6.5697155249394054E-2</v>
      </c>
      <c r="BJ86" s="265"/>
      <c r="BK86" s="274"/>
      <c r="BL86" s="203" t="s">
        <v>67</v>
      </c>
      <c r="BM86" s="38">
        <v>14614</v>
      </c>
      <c r="BN86" s="38">
        <v>373</v>
      </c>
      <c r="BO86" s="84">
        <v>2.5523470644587383E-2</v>
      </c>
      <c r="BP86" s="38">
        <v>1706</v>
      </c>
      <c r="BQ86" s="84">
        <v>0.11673737511974819</v>
      </c>
      <c r="BR86" s="38">
        <v>1077</v>
      </c>
      <c r="BS86" s="84">
        <v>7.3696455453674564E-2</v>
      </c>
      <c r="BU86" s="185"/>
      <c r="BV86" s="116" t="s">
        <v>67</v>
      </c>
      <c r="BW86" s="36">
        <f t="shared" si="158"/>
        <v>0.7809031764255645</v>
      </c>
      <c r="BX86" s="36">
        <f t="shared" si="195"/>
        <v>0.78404269878198984</v>
      </c>
      <c r="BY86" s="80"/>
      <c r="BZ86" s="138"/>
      <c r="CA86" s="80"/>
      <c r="CB86" s="80"/>
      <c r="CC86" s="80"/>
      <c r="CD86" s="80"/>
      <c r="CE86" s="80"/>
      <c r="CF86" s="80"/>
      <c r="CG86" s="80"/>
      <c r="CH86" s="80"/>
      <c r="CI86" s="80"/>
      <c r="CJ86" s="3"/>
      <c r="CK86" s="3"/>
      <c r="CL86" s="3"/>
      <c r="CM86" s="3"/>
      <c r="CN86" s="3"/>
      <c r="CO86" s="3"/>
      <c r="CP86" s="3"/>
      <c r="CQ86" s="80"/>
      <c r="CR86" s="80"/>
      <c r="CS86" s="80"/>
      <c r="CT86" s="80"/>
      <c r="CU86" s="80"/>
      <c r="CV86" s="80"/>
      <c r="CW86" s="3"/>
      <c r="CX86" s="3"/>
      <c r="CY86" s="80"/>
      <c r="CZ86" s="80"/>
      <c r="DA86" s="80"/>
      <c r="DB86" s="80"/>
      <c r="DC86" s="80"/>
      <c r="DD86" s="80"/>
      <c r="DE86" s="80"/>
      <c r="DF86" s="80"/>
      <c r="DG86" s="80"/>
      <c r="DH86" s="80"/>
      <c r="DI86" s="80"/>
      <c r="DJ86" s="80"/>
      <c r="DK86" s="80"/>
      <c r="DL86" s="80"/>
      <c r="DM86" s="80"/>
      <c r="DN86" s="80"/>
      <c r="DP86" s="138"/>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row>
    <row r="87" spans="2:262" s="12" customFormat="1" ht="14.25" customHeight="1">
      <c r="B87" s="263">
        <v>17</v>
      </c>
      <c r="C87" s="272" t="s">
        <v>109</v>
      </c>
      <c r="D87" s="134" t="s">
        <v>138</v>
      </c>
      <c r="E87" s="119">
        <v>36</v>
      </c>
      <c r="F87" s="82">
        <v>0</v>
      </c>
      <c r="G87" s="71">
        <f t="shared" si="129"/>
        <v>0</v>
      </c>
      <c r="H87" s="72">
        <v>5</v>
      </c>
      <c r="I87" s="71">
        <f t="shared" si="130"/>
        <v>0.1388888888888889</v>
      </c>
      <c r="J87" s="72">
        <v>4</v>
      </c>
      <c r="K87" s="71">
        <f t="shared" si="131"/>
        <v>0.1111111111111111</v>
      </c>
      <c r="L87" s="119">
        <v>115</v>
      </c>
      <c r="M87" s="82">
        <v>4</v>
      </c>
      <c r="N87" s="71">
        <f t="shared" si="132"/>
        <v>3.4782608695652174E-2</v>
      </c>
      <c r="O87" s="72">
        <v>10</v>
      </c>
      <c r="P87" s="71">
        <f t="shared" si="133"/>
        <v>8.6956521739130432E-2</v>
      </c>
      <c r="Q87" s="72">
        <v>3</v>
      </c>
      <c r="R87" s="71">
        <f t="shared" si="134"/>
        <v>2.6086956521739129E-2</v>
      </c>
      <c r="S87" s="119">
        <v>5789</v>
      </c>
      <c r="T87" s="82">
        <v>239</v>
      </c>
      <c r="U87" s="71">
        <f t="shared" si="135"/>
        <v>4.1285196061495943E-2</v>
      </c>
      <c r="V87" s="72">
        <v>943</v>
      </c>
      <c r="W87" s="71">
        <f t="shared" si="136"/>
        <v>0.16289514596648816</v>
      </c>
      <c r="X87" s="72">
        <v>413</v>
      </c>
      <c r="Y87" s="71">
        <f t="shared" si="137"/>
        <v>7.1342200725513907E-2</v>
      </c>
      <c r="Z87" s="119">
        <v>4962</v>
      </c>
      <c r="AA87" s="82">
        <v>180</v>
      </c>
      <c r="AB87" s="71">
        <f t="shared" si="138"/>
        <v>3.6275695284159616E-2</v>
      </c>
      <c r="AC87" s="72">
        <v>602</v>
      </c>
      <c r="AD87" s="71">
        <f t="shared" si="139"/>
        <v>0.12132204756146715</v>
      </c>
      <c r="AE87" s="72">
        <v>390</v>
      </c>
      <c r="AF87" s="71">
        <f t="shared" si="140"/>
        <v>7.8597339782345829E-2</v>
      </c>
      <c r="AG87" s="119">
        <v>3410</v>
      </c>
      <c r="AH87" s="82">
        <v>72</v>
      </c>
      <c r="AI87" s="71">
        <f t="shared" si="141"/>
        <v>2.1114369501466276E-2</v>
      </c>
      <c r="AJ87" s="72">
        <v>304</v>
      </c>
      <c r="AK87" s="71">
        <f t="shared" si="142"/>
        <v>8.914956011730206E-2</v>
      </c>
      <c r="AL87" s="72">
        <v>268</v>
      </c>
      <c r="AM87" s="71">
        <f t="shared" si="143"/>
        <v>7.859237536656892E-2</v>
      </c>
      <c r="AN87" s="119">
        <v>1773</v>
      </c>
      <c r="AO87" s="82">
        <v>24</v>
      </c>
      <c r="AP87" s="71">
        <f t="shared" si="144"/>
        <v>1.3536379018612521E-2</v>
      </c>
      <c r="AQ87" s="72">
        <v>100</v>
      </c>
      <c r="AR87" s="71">
        <f t="shared" si="145"/>
        <v>5.640157924421884E-2</v>
      </c>
      <c r="AS87" s="72">
        <v>111</v>
      </c>
      <c r="AT87" s="71">
        <f t="shared" si="146"/>
        <v>6.2605752961082908E-2</v>
      </c>
      <c r="AU87" s="119">
        <v>558</v>
      </c>
      <c r="AV87" s="82">
        <v>5</v>
      </c>
      <c r="AW87" s="71">
        <f t="shared" si="147"/>
        <v>8.9605734767025085E-3</v>
      </c>
      <c r="AX87" s="72">
        <v>31</v>
      </c>
      <c r="AY87" s="71">
        <f t="shared" si="148"/>
        <v>5.5555555555555552E-2</v>
      </c>
      <c r="AZ87" s="72">
        <v>16</v>
      </c>
      <c r="BA87" s="71">
        <f t="shared" si="149"/>
        <v>2.8673835125448029E-2</v>
      </c>
      <c r="BB87" s="119">
        <f t="shared" si="159"/>
        <v>16643</v>
      </c>
      <c r="BC87" s="73">
        <f t="shared" si="160"/>
        <v>524</v>
      </c>
      <c r="BD87" s="71">
        <f t="shared" si="150"/>
        <v>3.1484708285765786E-2</v>
      </c>
      <c r="BE87" s="73">
        <f t="shared" si="161"/>
        <v>1995</v>
      </c>
      <c r="BF87" s="71">
        <f t="shared" si="151"/>
        <v>0.11987021570630295</v>
      </c>
      <c r="BG87" s="73">
        <f t="shared" si="162"/>
        <v>1205</v>
      </c>
      <c r="BH87" s="71">
        <f t="shared" si="152"/>
        <v>7.24028119930301E-2</v>
      </c>
      <c r="BJ87" s="263">
        <v>17</v>
      </c>
      <c r="BK87" s="272" t="s">
        <v>109</v>
      </c>
      <c r="BL87" s="208" t="s">
        <v>138</v>
      </c>
      <c r="BM87" s="38">
        <v>16029</v>
      </c>
      <c r="BN87" s="38">
        <v>470</v>
      </c>
      <c r="BO87" s="84">
        <v>2.9321854139372387E-2</v>
      </c>
      <c r="BP87" s="38">
        <v>1887</v>
      </c>
      <c r="BQ87" s="84">
        <v>0.11772412502339509</v>
      </c>
      <c r="BR87" s="38">
        <v>1204</v>
      </c>
      <c r="BS87" s="84">
        <v>7.5113856135753942E-2</v>
      </c>
      <c r="BU87" s="183" t="s">
        <v>109</v>
      </c>
      <c r="BV87" s="5" t="s">
        <v>138</v>
      </c>
      <c r="BW87" s="36">
        <f t="shared" si="158"/>
        <v>0.77624226401490115</v>
      </c>
      <c r="BX87" s="36">
        <f t="shared" si="195"/>
        <v>0.77784016470147854</v>
      </c>
      <c r="BY87" s="80"/>
      <c r="BZ87" s="138"/>
      <c r="CA87" s="80"/>
      <c r="CB87" s="80"/>
      <c r="CC87" s="80"/>
      <c r="CD87" s="80"/>
      <c r="CE87" s="80"/>
      <c r="CF87" s="80"/>
      <c r="CG87" s="80"/>
      <c r="CH87" s="80"/>
      <c r="CI87" s="80"/>
      <c r="CJ87" s="3"/>
      <c r="CK87" s="3"/>
      <c r="CL87" s="3"/>
      <c r="CM87" s="3"/>
      <c r="CN87" s="3"/>
      <c r="CO87" s="3"/>
      <c r="CP87" s="3"/>
      <c r="CQ87" s="80"/>
      <c r="CR87" s="80"/>
      <c r="CS87" s="80"/>
      <c r="CT87" s="80"/>
      <c r="CU87" s="80"/>
      <c r="CV87" s="80"/>
      <c r="CW87" s="3"/>
      <c r="CX87" s="3"/>
      <c r="CY87" s="80"/>
      <c r="CZ87" s="80"/>
      <c r="DA87" s="80"/>
      <c r="DB87" s="80"/>
      <c r="DC87" s="80"/>
      <c r="DD87" s="80"/>
      <c r="DE87" s="80"/>
      <c r="DF87" s="80"/>
      <c r="DG87" s="80"/>
      <c r="DH87" s="80"/>
      <c r="DI87" s="80"/>
      <c r="DJ87" s="80"/>
      <c r="DK87" s="80"/>
      <c r="DL87" s="80"/>
      <c r="DM87" s="80"/>
      <c r="DN87" s="80"/>
      <c r="DP87" s="138"/>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0"/>
      <c r="GF87" s="80"/>
      <c r="GG87" s="80"/>
      <c r="GH87" s="80"/>
      <c r="GI87" s="80"/>
      <c r="GJ87" s="80"/>
      <c r="GK87" s="80"/>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row>
    <row r="88" spans="2:262" s="12" customFormat="1" ht="14.25" customHeight="1">
      <c r="B88" s="264"/>
      <c r="C88" s="273"/>
      <c r="D88" s="207" t="s">
        <v>277</v>
      </c>
      <c r="E88" s="166">
        <v>6</v>
      </c>
      <c r="F88" s="214">
        <v>0</v>
      </c>
      <c r="G88" s="83">
        <f t="shared" si="129"/>
        <v>0</v>
      </c>
      <c r="H88" s="230">
        <v>0</v>
      </c>
      <c r="I88" s="83">
        <f>IFERROR(H88/E88,"-")</f>
        <v>0</v>
      </c>
      <c r="J88" s="230">
        <v>1</v>
      </c>
      <c r="K88" s="83">
        <f>IFERROR(J88/E88,"-")</f>
        <v>0.16666666666666666</v>
      </c>
      <c r="L88" s="166">
        <v>3</v>
      </c>
      <c r="M88" s="214">
        <v>0</v>
      </c>
      <c r="N88" s="83">
        <f>IFERROR(M88/L88,"-")</f>
        <v>0</v>
      </c>
      <c r="O88" s="230">
        <v>0</v>
      </c>
      <c r="P88" s="83">
        <f>IFERROR(O88/L88,"-")</f>
        <v>0</v>
      </c>
      <c r="Q88" s="230">
        <v>0</v>
      </c>
      <c r="R88" s="83">
        <f>IFERROR(Q88/L88,"-")</f>
        <v>0</v>
      </c>
      <c r="S88" s="166">
        <v>1213</v>
      </c>
      <c r="T88" s="214">
        <v>75</v>
      </c>
      <c r="U88" s="83">
        <f>IFERROR(T88/S88,"-")</f>
        <v>6.1830173124484751E-2</v>
      </c>
      <c r="V88" s="230">
        <v>227</v>
      </c>
      <c r="W88" s="83">
        <f>IFERROR(V88/S88,"-")</f>
        <v>0.18713932399010716</v>
      </c>
      <c r="X88" s="230">
        <v>86</v>
      </c>
      <c r="Y88" s="83">
        <f>IFERROR(X88/S88,"-")</f>
        <v>7.0898598516075842E-2</v>
      </c>
      <c r="Z88" s="166">
        <v>834</v>
      </c>
      <c r="AA88" s="214">
        <v>48</v>
      </c>
      <c r="AB88" s="83">
        <f>IFERROR(AA88/Z88,"-")</f>
        <v>5.7553956834532377E-2</v>
      </c>
      <c r="AC88" s="230">
        <v>163</v>
      </c>
      <c r="AD88" s="83">
        <f>IFERROR(AC88/Z88,"-")</f>
        <v>0.19544364508393286</v>
      </c>
      <c r="AE88" s="230">
        <v>66</v>
      </c>
      <c r="AF88" s="83">
        <f>IFERROR(AE88/Z88,"-")</f>
        <v>7.9136690647482008E-2</v>
      </c>
      <c r="AG88" s="166">
        <v>552</v>
      </c>
      <c r="AH88" s="214">
        <v>16</v>
      </c>
      <c r="AI88" s="83">
        <f>IFERROR(AH88/AG88,"-")</f>
        <v>2.8985507246376812E-2</v>
      </c>
      <c r="AJ88" s="230">
        <v>58</v>
      </c>
      <c r="AK88" s="83">
        <f>IFERROR(AJ88/AG88,"-")</f>
        <v>0.10507246376811594</v>
      </c>
      <c r="AL88" s="230">
        <v>38</v>
      </c>
      <c r="AM88" s="83">
        <f>IFERROR(AL88/AG88,"-")</f>
        <v>6.8840579710144928E-2</v>
      </c>
      <c r="AN88" s="166">
        <v>260</v>
      </c>
      <c r="AO88" s="214">
        <v>4</v>
      </c>
      <c r="AP88" s="83">
        <f>IFERROR(AO88/AN88,"-")</f>
        <v>1.5384615384615385E-2</v>
      </c>
      <c r="AQ88" s="230">
        <v>31</v>
      </c>
      <c r="AR88" s="83">
        <f>IFERROR(AQ88/AN88,"-")</f>
        <v>0.11923076923076924</v>
      </c>
      <c r="AS88" s="230">
        <v>18</v>
      </c>
      <c r="AT88" s="83">
        <f>IFERROR(AS88/AN88,"-")</f>
        <v>6.9230769230769235E-2</v>
      </c>
      <c r="AU88" s="166">
        <v>87</v>
      </c>
      <c r="AV88" s="214">
        <v>1</v>
      </c>
      <c r="AW88" s="83">
        <f>IFERROR(AV88/AU88,"-")</f>
        <v>1.1494252873563218E-2</v>
      </c>
      <c r="AX88" s="230">
        <v>4</v>
      </c>
      <c r="AY88" s="83">
        <f>IFERROR(AX88/AU88,"-")</f>
        <v>4.5977011494252873E-2</v>
      </c>
      <c r="AZ88" s="230">
        <v>5</v>
      </c>
      <c r="BA88" s="83">
        <f>IFERROR(AZ88/AU88,"-")</f>
        <v>5.7471264367816091E-2</v>
      </c>
      <c r="BB88" s="166">
        <f t="shared" si="159"/>
        <v>2955</v>
      </c>
      <c r="BC88" s="167">
        <f t="shared" si="160"/>
        <v>144</v>
      </c>
      <c r="BD88" s="83">
        <f>IFERROR(BC88/BB88,"-")</f>
        <v>4.8730964467005075E-2</v>
      </c>
      <c r="BE88" s="167">
        <f t="shared" si="161"/>
        <v>483</v>
      </c>
      <c r="BF88" s="83">
        <f>IFERROR(BE88/BB88,"-")</f>
        <v>0.16345177664974619</v>
      </c>
      <c r="BG88" s="167">
        <f t="shared" si="162"/>
        <v>214</v>
      </c>
      <c r="BH88" s="83">
        <f>IFERROR(BG88/BB88,"-")</f>
        <v>7.2419627749576984E-2</v>
      </c>
      <c r="BJ88" s="264"/>
      <c r="BK88" s="273"/>
      <c r="BL88" s="208" t="s">
        <v>276</v>
      </c>
      <c r="BM88" s="38">
        <v>2902</v>
      </c>
      <c r="BN88" s="38">
        <v>104</v>
      </c>
      <c r="BO88" s="84">
        <v>3.5837353549276363E-2</v>
      </c>
      <c r="BP88" s="38">
        <v>383</v>
      </c>
      <c r="BQ88" s="84">
        <v>0.13197794624396966</v>
      </c>
      <c r="BR88" s="38">
        <v>233</v>
      </c>
      <c r="BS88" s="84">
        <v>8.0289455547898E-2</v>
      </c>
      <c r="BU88" s="218"/>
      <c r="BV88" s="208" t="s">
        <v>273</v>
      </c>
      <c r="BW88" s="36">
        <f t="shared" si="158"/>
        <v>0.71539763113367172</v>
      </c>
      <c r="BX88" s="36">
        <f t="shared" si="195"/>
        <v>0.75189524465885593</v>
      </c>
      <c r="BY88" s="80"/>
      <c r="BZ88" s="138"/>
      <c r="CA88" s="80"/>
      <c r="CB88" s="80"/>
      <c r="CC88" s="80"/>
      <c r="CD88" s="80"/>
      <c r="CE88" s="80"/>
      <c r="CF88" s="80"/>
      <c r="CG88" s="80"/>
      <c r="CH88" s="80"/>
      <c r="CI88" s="80"/>
      <c r="CJ88" s="3"/>
      <c r="CK88" s="3"/>
      <c r="CL88" s="3"/>
      <c r="CM88" s="3"/>
      <c r="CN88" s="3"/>
      <c r="CO88" s="3"/>
      <c r="CP88" s="3"/>
      <c r="CQ88" s="80"/>
      <c r="CR88" s="80"/>
      <c r="CS88" s="80"/>
      <c r="CT88" s="80"/>
      <c r="CU88" s="80"/>
      <c r="CV88" s="80"/>
      <c r="CW88" s="3"/>
      <c r="CX88" s="3"/>
      <c r="CY88" s="80"/>
      <c r="CZ88" s="80"/>
      <c r="DA88" s="80"/>
      <c r="DB88" s="80"/>
      <c r="DC88" s="80"/>
      <c r="DD88" s="80"/>
      <c r="DE88" s="80"/>
      <c r="DF88" s="80"/>
      <c r="DG88" s="80"/>
      <c r="DH88" s="80"/>
      <c r="DI88" s="80"/>
      <c r="DJ88" s="80"/>
      <c r="DK88" s="80"/>
      <c r="DL88" s="80"/>
      <c r="DM88" s="80"/>
      <c r="DN88" s="80"/>
      <c r="DP88" s="138"/>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row>
    <row r="89" spans="2:262" s="12" customFormat="1" ht="14.25" customHeight="1">
      <c r="B89" s="264"/>
      <c r="C89" s="273"/>
      <c r="D89" s="165" t="s">
        <v>156</v>
      </c>
      <c r="E89" s="160">
        <v>2</v>
      </c>
      <c r="F89" s="161">
        <v>0</v>
      </c>
      <c r="G89" s="61">
        <f t="shared" si="129"/>
        <v>0</v>
      </c>
      <c r="H89" s="62">
        <v>0</v>
      </c>
      <c r="I89" s="61">
        <f t="shared" si="130"/>
        <v>0</v>
      </c>
      <c r="J89" s="62">
        <v>0</v>
      </c>
      <c r="K89" s="61">
        <f t="shared" si="131"/>
        <v>0</v>
      </c>
      <c r="L89" s="160">
        <v>3</v>
      </c>
      <c r="M89" s="161">
        <v>0</v>
      </c>
      <c r="N89" s="61">
        <f t="shared" si="132"/>
        <v>0</v>
      </c>
      <c r="O89" s="62">
        <v>1</v>
      </c>
      <c r="P89" s="61">
        <f t="shared" si="133"/>
        <v>0.33333333333333331</v>
      </c>
      <c r="Q89" s="62">
        <v>0</v>
      </c>
      <c r="R89" s="61">
        <f t="shared" si="134"/>
        <v>0</v>
      </c>
      <c r="S89" s="160">
        <v>640</v>
      </c>
      <c r="T89" s="161">
        <v>38</v>
      </c>
      <c r="U89" s="61">
        <f t="shared" si="135"/>
        <v>5.9374999999999997E-2</v>
      </c>
      <c r="V89" s="62">
        <v>87</v>
      </c>
      <c r="W89" s="61">
        <f t="shared" si="136"/>
        <v>0.13593749999999999</v>
      </c>
      <c r="X89" s="62">
        <v>54</v>
      </c>
      <c r="Y89" s="61">
        <f t="shared" si="137"/>
        <v>8.4375000000000006E-2</v>
      </c>
      <c r="Z89" s="160">
        <v>370</v>
      </c>
      <c r="AA89" s="161">
        <v>18</v>
      </c>
      <c r="AB89" s="61">
        <f t="shared" si="138"/>
        <v>4.8648648648648651E-2</v>
      </c>
      <c r="AC89" s="62">
        <v>36</v>
      </c>
      <c r="AD89" s="61">
        <f t="shared" si="139"/>
        <v>9.7297297297297303E-2</v>
      </c>
      <c r="AE89" s="62">
        <v>31</v>
      </c>
      <c r="AF89" s="61">
        <f t="shared" si="140"/>
        <v>8.3783783783783788E-2</v>
      </c>
      <c r="AG89" s="160">
        <v>211</v>
      </c>
      <c r="AH89" s="161">
        <v>8</v>
      </c>
      <c r="AI89" s="61">
        <f t="shared" si="141"/>
        <v>3.7914691943127965E-2</v>
      </c>
      <c r="AJ89" s="62">
        <v>22</v>
      </c>
      <c r="AK89" s="61">
        <f t="shared" si="142"/>
        <v>0.10426540284360189</v>
      </c>
      <c r="AL89" s="62">
        <v>20</v>
      </c>
      <c r="AM89" s="61">
        <f t="shared" si="143"/>
        <v>9.4786729857819899E-2</v>
      </c>
      <c r="AN89" s="160">
        <v>96</v>
      </c>
      <c r="AO89" s="161">
        <v>3</v>
      </c>
      <c r="AP89" s="61">
        <f t="shared" si="144"/>
        <v>3.125E-2</v>
      </c>
      <c r="AQ89" s="62">
        <v>7</v>
      </c>
      <c r="AR89" s="61">
        <f t="shared" si="145"/>
        <v>7.2916666666666671E-2</v>
      </c>
      <c r="AS89" s="62">
        <v>8</v>
      </c>
      <c r="AT89" s="61">
        <f t="shared" si="146"/>
        <v>8.3333333333333329E-2</v>
      </c>
      <c r="AU89" s="160">
        <v>29</v>
      </c>
      <c r="AV89" s="161">
        <v>0</v>
      </c>
      <c r="AW89" s="61">
        <f t="shared" si="147"/>
        <v>0</v>
      </c>
      <c r="AX89" s="62">
        <v>0</v>
      </c>
      <c r="AY89" s="61">
        <f t="shared" si="148"/>
        <v>0</v>
      </c>
      <c r="AZ89" s="62">
        <v>1</v>
      </c>
      <c r="BA89" s="61">
        <f t="shared" si="149"/>
        <v>3.4482758620689655E-2</v>
      </c>
      <c r="BB89" s="160">
        <f t="shared" si="159"/>
        <v>1351</v>
      </c>
      <c r="BC89" s="63">
        <f t="shared" si="160"/>
        <v>67</v>
      </c>
      <c r="BD89" s="61">
        <f t="shared" si="150"/>
        <v>4.9592894152479645E-2</v>
      </c>
      <c r="BE89" s="63">
        <f t="shared" si="161"/>
        <v>153</v>
      </c>
      <c r="BF89" s="61">
        <f t="shared" si="151"/>
        <v>0.11324944485566248</v>
      </c>
      <c r="BG89" s="63">
        <f t="shared" si="162"/>
        <v>114</v>
      </c>
      <c r="BH89" s="61">
        <f t="shared" si="152"/>
        <v>8.4381939304219097E-2</v>
      </c>
      <c r="BJ89" s="264"/>
      <c r="BK89" s="273"/>
      <c r="BL89" s="208" t="s">
        <v>156</v>
      </c>
      <c r="BM89" s="38">
        <v>1340</v>
      </c>
      <c r="BN89" s="38">
        <v>48</v>
      </c>
      <c r="BO89" s="84">
        <v>3.5820895522388062E-2</v>
      </c>
      <c r="BP89" s="38">
        <v>174</v>
      </c>
      <c r="BQ89" s="84">
        <v>0.12985074626865672</v>
      </c>
      <c r="BR89" s="38">
        <v>103</v>
      </c>
      <c r="BS89" s="84">
        <v>7.6865671641791047E-2</v>
      </c>
      <c r="BU89" s="184"/>
      <c r="BV89" s="5" t="s">
        <v>156</v>
      </c>
      <c r="BW89" s="36">
        <f t="shared" si="158"/>
        <v>0.75277572168763873</v>
      </c>
      <c r="BX89" s="36">
        <f t="shared" si="195"/>
        <v>0.7574626865671642</v>
      </c>
      <c r="BY89" s="80"/>
      <c r="BZ89" s="138"/>
      <c r="CA89" s="80"/>
      <c r="CB89" s="80"/>
      <c r="CC89" s="80"/>
      <c r="CD89" s="80"/>
      <c r="CE89" s="80"/>
      <c r="CF89" s="80"/>
      <c r="CG89" s="80"/>
      <c r="CH89" s="80"/>
      <c r="CI89" s="80"/>
      <c r="CJ89" s="3"/>
      <c r="CK89" s="3"/>
      <c r="CL89" s="3"/>
      <c r="CM89" s="3"/>
      <c r="CN89" s="3"/>
      <c r="CO89" s="3"/>
      <c r="CP89" s="3"/>
      <c r="CQ89" s="80"/>
      <c r="CR89" s="80"/>
      <c r="CS89" s="80"/>
      <c r="CT89" s="80"/>
      <c r="CU89" s="80"/>
      <c r="CV89" s="80"/>
      <c r="CW89" s="3"/>
      <c r="CX89" s="3"/>
      <c r="CY89" s="80"/>
      <c r="CZ89" s="80"/>
      <c r="DA89" s="80"/>
      <c r="DB89" s="80"/>
      <c r="DC89" s="80"/>
      <c r="DD89" s="80"/>
      <c r="DE89" s="80"/>
      <c r="DF89" s="80"/>
      <c r="DG89" s="80"/>
      <c r="DH89" s="80"/>
      <c r="DI89" s="80"/>
      <c r="DJ89" s="80"/>
      <c r="DK89" s="80"/>
      <c r="DL89" s="80"/>
      <c r="DM89" s="80"/>
      <c r="DN89" s="80"/>
      <c r="DP89" s="138"/>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c r="HB89" s="80"/>
      <c r="HC89" s="80"/>
      <c r="HD89" s="80"/>
      <c r="HE89" s="80"/>
      <c r="HF89" s="80"/>
      <c r="HG89" s="80"/>
      <c r="HH89" s="80"/>
      <c r="HI89" s="80"/>
      <c r="HJ89" s="80"/>
      <c r="HK89" s="80"/>
      <c r="HL89" s="80"/>
      <c r="HM89" s="80"/>
      <c r="HN89" s="80"/>
      <c r="HO89" s="80"/>
      <c r="HP89" s="80"/>
      <c r="HR89" s="80"/>
      <c r="HS89" s="80"/>
      <c r="HT89" s="80"/>
      <c r="HU89" s="80"/>
      <c r="HV89" s="80"/>
      <c r="HW89" s="80"/>
      <c r="HX89" s="80"/>
      <c r="HY89" s="80"/>
      <c r="HZ89" s="80"/>
      <c r="IA89" s="80"/>
      <c r="IB89" s="80"/>
      <c r="IC89" s="80"/>
      <c r="ID89" s="80"/>
      <c r="IE89" s="80"/>
      <c r="IF89" s="80"/>
      <c r="IG89" s="80"/>
      <c r="IH89" s="80"/>
      <c r="II89" s="80"/>
      <c r="IJ89" s="80"/>
      <c r="IK89" s="80"/>
      <c r="IL89" s="80"/>
      <c r="IM89" s="80"/>
      <c r="IN89" s="80"/>
      <c r="IO89" s="80"/>
      <c r="IP89" s="80"/>
      <c r="IQ89" s="80"/>
      <c r="IR89" s="80"/>
      <c r="IS89" s="80"/>
      <c r="IT89" s="80"/>
      <c r="IU89" s="80"/>
      <c r="IV89" s="80"/>
      <c r="IW89" s="80"/>
      <c r="IX89" s="80"/>
      <c r="IY89" s="80"/>
      <c r="IZ89" s="80"/>
      <c r="JA89" s="80"/>
      <c r="JB89" s="80"/>
    </row>
    <row r="90" spans="2:262" s="12" customFormat="1" ht="14.25" customHeight="1">
      <c r="B90" s="264"/>
      <c r="C90" s="273"/>
      <c r="D90" s="135" t="s">
        <v>200</v>
      </c>
      <c r="E90" s="152">
        <v>0</v>
      </c>
      <c r="F90" s="231">
        <v>0</v>
      </c>
      <c r="G90" s="154" t="str">
        <f>IFERROR(F90/E90,"-")</f>
        <v>-</v>
      </c>
      <c r="H90" s="232">
        <v>0</v>
      </c>
      <c r="I90" s="154" t="str">
        <f>IFERROR(H90/E90,"-")</f>
        <v>-</v>
      </c>
      <c r="J90" s="232">
        <v>0</v>
      </c>
      <c r="K90" s="154" t="str">
        <f>IFERROR(J90/E90,"-")</f>
        <v>-</v>
      </c>
      <c r="L90" s="152">
        <v>2</v>
      </c>
      <c r="M90" s="231">
        <v>0</v>
      </c>
      <c r="N90" s="154">
        <f>IFERROR(M90/L90,"-")</f>
        <v>0</v>
      </c>
      <c r="O90" s="232">
        <v>0</v>
      </c>
      <c r="P90" s="154">
        <f>IFERROR(O90/L90,"-")</f>
        <v>0</v>
      </c>
      <c r="Q90" s="232">
        <v>0</v>
      </c>
      <c r="R90" s="154">
        <f>IFERROR(Q90/L90,"-")</f>
        <v>0</v>
      </c>
      <c r="S90" s="152">
        <v>72</v>
      </c>
      <c r="T90" s="231">
        <v>0</v>
      </c>
      <c r="U90" s="154">
        <f>IFERROR(T90/S90,"-")</f>
        <v>0</v>
      </c>
      <c r="V90" s="232">
        <v>2</v>
      </c>
      <c r="W90" s="154">
        <f>IFERROR(V90/S90,"-")</f>
        <v>2.7777777777777776E-2</v>
      </c>
      <c r="X90" s="232">
        <v>3</v>
      </c>
      <c r="Y90" s="154">
        <f>IFERROR(X90/S90,"-")</f>
        <v>4.1666666666666664E-2</v>
      </c>
      <c r="Z90" s="152">
        <v>176</v>
      </c>
      <c r="AA90" s="231">
        <v>0</v>
      </c>
      <c r="AB90" s="154">
        <f>IFERROR(AA90/Z90,"-")</f>
        <v>0</v>
      </c>
      <c r="AC90" s="232">
        <v>4</v>
      </c>
      <c r="AD90" s="154">
        <f>IFERROR(AC90/Z90,"-")</f>
        <v>2.2727272727272728E-2</v>
      </c>
      <c r="AE90" s="232">
        <v>2</v>
      </c>
      <c r="AF90" s="154">
        <f>IFERROR(AE90/Z90,"-")</f>
        <v>1.1363636363636364E-2</v>
      </c>
      <c r="AG90" s="152">
        <v>293</v>
      </c>
      <c r="AH90" s="231">
        <v>0</v>
      </c>
      <c r="AI90" s="154">
        <f>IFERROR(AH90/AG90,"-")</f>
        <v>0</v>
      </c>
      <c r="AJ90" s="232">
        <v>3</v>
      </c>
      <c r="AK90" s="154">
        <f>IFERROR(AJ90/AG90,"-")</f>
        <v>1.0238907849829351E-2</v>
      </c>
      <c r="AL90" s="232">
        <v>1</v>
      </c>
      <c r="AM90" s="154">
        <f>IFERROR(AL90/AG90,"-")</f>
        <v>3.4129692832764505E-3</v>
      </c>
      <c r="AN90" s="152">
        <v>356</v>
      </c>
      <c r="AO90" s="231">
        <v>1</v>
      </c>
      <c r="AP90" s="154">
        <f>IFERROR(AO90/AN90,"-")</f>
        <v>2.8089887640449437E-3</v>
      </c>
      <c r="AQ90" s="232">
        <v>3</v>
      </c>
      <c r="AR90" s="154">
        <f>IFERROR(AQ90/AN90,"-")</f>
        <v>8.4269662921348312E-3</v>
      </c>
      <c r="AS90" s="232">
        <v>0</v>
      </c>
      <c r="AT90" s="154">
        <f>IFERROR(AS90/AN90,"-")</f>
        <v>0</v>
      </c>
      <c r="AU90" s="152">
        <v>408</v>
      </c>
      <c r="AV90" s="231">
        <v>0</v>
      </c>
      <c r="AW90" s="154">
        <f>IFERROR(AV90/AU90,"-")</f>
        <v>0</v>
      </c>
      <c r="AX90" s="232">
        <v>1</v>
      </c>
      <c r="AY90" s="154">
        <f>IFERROR(AX90/AU90,"-")</f>
        <v>2.4509803921568627E-3</v>
      </c>
      <c r="AZ90" s="232">
        <v>0</v>
      </c>
      <c r="BA90" s="154">
        <f>IFERROR(AZ90/AU90,"-")</f>
        <v>0</v>
      </c>
      <c r="BB90" s="152">
        <f t="shared" si="159"/>
        <v>1307</v>
      </c>
      <c r="BC90" s="153">
        <f t="shared" si="160"/>
        <v>1</v>
      </c>
      <c r="BD90" s="154">
        <f>IFERROR(BC90/BB90,"-")</f>
        <v>7.6511094108645751E-4</v>
      </c>
      <c r="BE90" s="153">
        <f t="shared" si="161"/>
        <v>13</v>
      </c>
      <c r="BF90" s="154">
        <f>IFERROR(BE90/BB90,"-")</f>
        <v>9.9464422341239474E-3</v>
      </c>
      <c r="BG90" s="153">
        <f t="shared" si="162"/>
        <v>6</v>
      </c>
      <c r="BH90" s="154">
        <f>IFERROR(BG90/BB90,"-")</f>
        <v>4.5906656465187455E-3</v>
      </c>
      <c r="BJ90" s="264"/>
      <c r="BK90" s="273"/>
      <c r="BL90" s="208" t="s">
        <v>199</v>
      </c>
      <c r="BM90" s="38">
        <v>573</v>
      </c>
      <c r="BN90" s="38">
        <v>2</v>
      </c>
      <c r="BO90" s="84">
        <v>3.4904013961605585E-3</v>
      </c>
      <c r="BP90" s="38">
        <v>10</v>
      </c>
      <c r="BQ90" s="84">
        <v>1.7452006980802792E-2</v>
      </c>
      <c r="BR90" s="38">
        <v>5</v>
      </c>
      <c r="BS90" s="84">
        <v>8.7260034904013961E-3</v>
      </c>
      <c r="BU90" s="184"/>
      <c r="BV90" s="188" t="s">
        <v>199</v>
      </c>
      <c r="BW90" s="36">
        <f t="shared" si="158"/>
        <v>0.98469778117827089</v>
      </c>
      <c r="BX90" s="36">
        <f t="shared" si="195"/>
        <v>0.9703315881326352</v>
      </c>
      <c r="BY90" s="80"/>
      <c r="BZ90" s="138"/>
      <c r="CA90" s="80"/>
      <c r="CB90" s="80"/>
      <c r="CC90" s="80"/>
      <c r="CD90" s="80"/>
      <c r="CE90" s="80"/>
      <c r="CF90" s="80"/>
      <c r="CG90" s="80"/>
      <c r="CH90" s="80"/>
      <c r="CI90" s="80"/>
      <c r="CJ90" s="3"/>
      <c r="CK90" s="3"/>
      <c r="CL90" s="3"/>
      <c r="CM90" s="3"/>
      <c r="CN90" s="3"/>
      <c r="CO90" s="3"/>
      <c r="CP90" s="3"/>
      <c r="CQ90" s="80"/>
      <c r="CR90" s="80"/>
      <c r="CS90" s="80"/>
      <c r="CT90" s="80"/>
      <c r="CU90" s="80"/>
      <c r="CV90" s="80"/>
      <c r="CW90" s="3"/>
      <c r="CX90" s="3"/>
      <c r="CY90" s="80"/>
      <c r="CZ90" s="80"/>
      <c r="DA90" s="80"/>
      <c r="DB90" s="80"/>
      <c r="DC90" s="80"/>
      <c r="DD90" s="80"/>
      <c r="DE90" s="80"/>
      <c r="DF90" s="80"/>
      <c r="DG90" s="80"/>
      <c r="DH90" s="80"/>
      <c r="DI90" s="80"/>
      <c r="DJ90" s="80"/>
      <c r="DK90" s="80"/>
      <c r="DL90" s="80"/>
      <c r="DM90" s="80"/>
      <c r="DN90" s="80"/>
      <c r="DP90" s="138"/>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c r="EZ90" s="80"/>
      <c r="FA90" s="80"/>
      <c r="FB90" s="80"/>
      <c r="FC90" s="80"/>
      <c r="FD90" s="80"/>
      <c r="FE90" s="80"/>
      <c r="FF90" s="80"/>
      <c r="FG90" s="80"/>
      <c r="FH90" s="80"/>
      <c r="FI90" s="80"/>
      <c r="FJ90" s="80"/>
      <c r="FK90" s="80"/>
      <c r="FL90" s="80"/>
      <c r="FM90" s="80"/>
      <c r="FN90" s="80"/>
      <c r="FO90" s="80"/>
      <c r="FP90" s="80"/>
      <c r="FQ90" s="80"/>
      <c r="FR90" s="80"/>
      <c r="FS90" s="80"/>
      <c r="FT90" s="80"/>
      <c r="FU90" s="80"/>
      <c r="FV90" s="80"/>
      <c r="FW90" s="80"/>
      <c r="FX90" s="80"/>
      <c r="FY90" s="80"/>
      <c r="FZ90" s="80"/>
      <c r="GA90" s="80"/>
      <c r="GB90" s="80"/>
      <c r="GC90" s="80"/>
      <c r="GD90" s="80"/>
      <c r="GE90" s="80"/>
      <c r="GF90" s="80"/>
      <c r="GG90" s="80"/>
      <c r="GH90" s="80"/>
      <c r="GI90" s="80"/>
      <c r="GJ90" s="80"/>
      <c r="GK90" s="80"/>
      <c r="GL90" s="80"/>
      <c r="GM90" s="80"/>
      <c r="GN90" s="80"/>
      <c r="GO90" s="80"/>
      <c r="GP90" s="80"/>
      <c r="GQ90" s="80"/>
      <c r="GR90" s="80"/>
      <c r="GS90" s="80"/>
      <c r="GT90" s="80"/>
      <c r="GU90" s="80"/>
      <c r="GV90" s="80"/>
      <c r="GW90" s="80"/>
      <c r="GX90" s="80"/>
      <c r="GY90" s="80"/>
      <c r="GZ90" s="80"/>
      <c r="HA90" s="80"/>
      <c r="HB90" s="80"/>
      <c r="HC90" s="80"/>
      <c r="HD90" s="80"/>
      <c r="HE90" s="80"/>
      <c r="HF90" s="80"/>
      <c r="HG90" s="80"/>
      <c r="HH90" s="80"/>
      <c r="HI90" s="80"/>
      <c r="HJ90" s="80"/>
      <c r="HK90" s="80"/>
      <c r="HL90" s="80"/>
      <c r="HM90" s="80"/>
      <c r="HN90" s="80"/>
      <c r="HO90" s="80"/>
      <c r="HP90" s="80"/>
      <c r="HR90" s="80"/>
      <c r="HS90" s="80"/>
      <c r="HT90" s="80"/>
      <c r="HU90" s="80"/>
      <c r="HV90" s="80"/>
      <c r="HW90" s="80"/>
      <c r="HX90" s="80"/>
      <c r="HY90" s="80"/>
      <c r="HZ90" s="80"/>
      <c r="IA90" s="80"/>
      <c r="IB90" s="80"/>
      <c r="IC90" s="80"/>
      <c r="ID90" s="80"/>
      <c r="IE90" s="80"/>
      <c r="IF90" s="80"/>
      <c r="IG90" s="80"/>
      <c r="IH90" s="80"/>
      <c r="II90" s="80"/>
      <c r="IJ90" s="80"/>
      <c r="IK90" s="80"/>
      <c r="IL90" s="80"/>
      <c r="IM90" s="80"/>
      <c r="IN90" s="80"/>
      <c r="IO90" s="80"/>
      <c r="IP90" s="80"/>
      <c r="IQ90" s="80"/>
      <c r="IR90" s="80"/>
      <c r="IS90" s="80"/>
      <c r="IT90" s="80"/>
      <c r="IU90" s="80"/>
      <c r="IV90" s="80"/>
      <c r="IW90" s="80"/>
      <c r="IX90" s="80"/>
      <c r="IY90" s="80"/>
      <c r="IZ90" s="80"/>
      <c r="JA90" s="80"/>
      <c r="JB90" s="80"/>
    </row>
    <row r="91" spans="2:262" s="12" customFormat="1" ht="14.25" customHeight="1">
      <c r="B91" s="265"/>
      <c r="C91" s="274"/>
      <c r="D91" s="150" t="s">
        <v>67</v>
      </c>
      <c r="E91" s="37">
        <v>44</v>
      </c>
      <c r="F91" s="233">
        <v>0</v>
      </c>
      <c r="G91" s="13">
        <f t="shared" si="129"/>
        <v>0</v>
      </c>
      <c r="H91" s="33">
        <v>5</v>
      </c>
      <c r="I91" s="13">
        <f t="shared" si="130"/>
        <v>0.11363636363636363</v>
      </c>
      <c r="J91" s="33">
        <v>5</v>
      </c>
      <c r="K91" s="13">
        <f t="shared" si="131"/>
        <v>0.11363636363636363</v>
      </c>
      <c r="L91" s="37">
        <v>123</v>
      </c>
      <c r="M91" s="233">
        <v>4</v>
      </c>
      <c r="N91" s="13">
        <f t="shared" si="132"/>
        <v>3.2520325203252036E-2</v>
      </c>
      <c r="O91" s="33">
        <v>11</v>
      </c>
      <c r="P91" s="13">
        <f t="shared" si="133"/>
        <v>8.943089430894309E-2</v>
      </c>
      <c r="Q91" s="33">
        <v>3</v>
      </c>
      <c r="R91" s="13">
        <f t="shared" si="134"/>
        <v>2.4390243902439025E-2</v>
      </c>
      <c r="S91" s="37">
        <v>7714</v>
      </c>
      <c r="T91" s="233">
        <v>352</v>
      </c>
      <c r="U91" s="13">
        <f t="shared" si="135"/>
        <v>4.5631319678506609E-2</v>
      </c>
      <c r="V91" s="33">
        <v>1259</v>
      </c>
      <c r="W91" s="13">
        <f t="shared" si="136"/>
        <v>0.16320974850920406</v>
      </c>
      <c r="X91" s="33">
        <v>556</v>
      </c>
      <c r="Y91" s="13">
        <f t="shared" si="137"/>
        <v>7.2076743583095668E-2</v>
      </c>
      <c r="Z91" s="37">
        <v>6342</v>
      </c>
      <c r="AA91" s="233">
        <v>246</v>
      </c>
      <c r="AB91" s="13">
        <f t="shared" si="138"/>
        <v>3.8789025543992432E-2</v>
      </c>
      <c r="AC91" s="33">
        <v>805</v>
      </c>
      <c r="AD91" s="13">
        <f t="shared" si="139"/>
        <v>0.12693156732891833</v>
      </c>
      <c r="AE91" s="33">
        <v>489</v>
      </c>
      <c r="AF91" s="13">
        <f t="shared" si="140"/>
        <v>7.7105014191106908E-2</v>
      </c>
      <c r="AG91" s="37">
        <v>4466</v>
      </c>
      <c r="AH91" s="233">
        <v>96</v>
      </c>
      <c r="AI91" s="13">
        <f t="shared" si="141"/>
        <v>2.1495745633676667E-2</v>
      </c>
      <c r="AJ91" s="33">
        <v>387</v>
      </c>
      <c r="AK91" s="13">
        <f t="shared" si="142"/>
        <v>8.6654724585759069E-2</v>
      </c>
      <c r="AL91" s="33">
        <v>327</v>
      </c>
      <c r="AM91" s="13">
        <f t="shared" si="143"/>
        <v>7.3219883564711152E-2</v>
      </c>
      <c r="AN91" s="37">
        <v>2485</v>
      </c>
      <c r="AO91" s="233">
        <v>32</v>
      </c>
      <c r="AP91" s="13">
        <f t="shared" si="144"/>
        <v>1.2877263581488933E-2</v>
      </c>
      <c r="AQ91" s="33">
        <v>141</v>
      </c>
      <c r="AR91" s="13">
        <f t="shared" si="145"/>
        <v>5.6740442655935613E-2</v>
      </c>
      <c r="AS91" s="33">
        <v>137</v>
      </c>
      <c r="AT91" s="13">
        <f t="shared" si="146"/>
        <v>5.5130784708249496E-2</v>
      </c>
      <c r="AU91" s="37">
        <v>1082</v>
      </c>
      <c r="AV91" s="233">
        <v>6</v>
      </c>
      <c r="AW91" s="13">
        <f t="shared" si="147"/>
        <v>5.5452865064695009E-3</v>
      </c>
      <c r="AX91" s="33">
        <v>36</v>
      </c>
      <c r="AY91" s="13">
        <f t="shared" si="148"/>
        <v>3.3271719038817003E-2</v>
      </c>
      <c r="AZ91" s="33">
        <v>22</v>
      </c>
      <c r="BA91" s="13">
        <f t="shared" si="149"/>
        <v>2.0332717190388171E-2</v>
      </c>
      <c r="BB91" s="37">
        <f t="shared" si="159"/>
        <v>22256</v>
      </c>
      <c r="BC91" s="69">
        <f t="shared" si="160"/>
        <v>736</v>
      </c>
      <c r="BD91" s="13">
        <f t="shared" si="150"/>
        <v>3.3069734004313442E-2</v>
      </c>
      <c r="BE91" s="69">
        <f t="shared" si="161"/>
        <v>2644</v>
      </c>
      <c r="BF91" s="13">
        <f t="shared" si="151"/>
        <v>0.11879942487419123</v>
      </c>
      <c r="BG91" s="69">
        <f t="shared" si="162"/>
        <v>1539</v>
      </c>
      <c r="BH91" s="13">
        <f t="shared" si="152"/>
        <v>6.9149892163910862E-2</v>
      </c>
      <c r="BJ91" s="265"/>
      <c r="BK91" s="274"/>
      <c r="BL91" s="203" t="s">
        <v>67</v>
      </c>
      <c r="BM91" s="38">
        <v>20844</v>
      </c>
      <c r="BN91" s="38">
        <v>624</v>
      </c>
      <c r="BO91" s="84">
        <v>2.9936672423719057E-2</v>
      </c>
      <c r="BP91" s="38">
        <v>2454</v>
      </c>
      <c r="BQ91" s="84">
        <v>0.11773172135866436</v>
      </c>
      <c r="BR91" s="38">
        <v>1545</v>
      </c>
      <c r="BS91" s="84">
        <v>7.4122049510650545E-2</v>
      </c>
      <c r="BU91" s="185"/>
      <c r="BV91" s="116" t="s">
        <v>67</v>
      </c>
      <c r="BW91" s="36">
        <f t="shared" si="158"/>
        <v>0.77898094895758452</v>
      </c>
      <c r="BX91" s="36">
        <f t="shared" si="195"/>
        <v>0.77820955670696601</v>
      </c>
      <c r="BY91" s="80"/>
      <c r="BZ91" s="138"/>
      <c r="CA91" s="80"/>
      <c r="CB91" s="80"/>
      <c r="CC91" s="80"/>
      <c r="CD91" s="80"/>
      <c r="CE91" s="80"/>
      <c r="CF91" s="80"/>
      <c r="CG91" s="80"/>
      <c r="CH91" s="80"/>
      <c r="CI91" s="80"/>
      <c r="CJ91" s="3"/>
      <c r="CK91" s="3"/>
      <c r="CL91" s="3"/>
      <c r="CM91" s="3"/>
      <c r="CN91" s="3"/>
      <c r="CO91" s="3"/>
      <c r="CP91" s="3"/>
      <c r="CQ91" s="80"/>
      <c r="CR91" s="80"/>
      <c r="CS91" s="80"/>
      <c r="CT91" s="80"/>
      <c r="CU91" s="80"/>
      <c r="CV91" s="80"/>
      <c r="CW91" s="3"/>
      <c r="CX91" s="3"/>
      <c r="CY91" s="80"/>
      <c r="CZ91" s="80"/>
      <c r="DA91" s="80"/>
      <c r="DB91" s="80"/>
      <c r="DC91" s="80"/>
      <c r="DD91" s="80"/>
      <c r="DE91" s="80"/>
      <c r="DF91" s="80"/>
      <c r="DG91" s="80"/>
      <c r="DH91" s="80"/>
      <c r="DI91" s="80"/>
      <c r="DJ91" s="80"/>
      <c r="DK91" s="80"/>
      <c r="DL91" s="80"/>
      <c r="DM91" s="80"/>
      <c r="DN91" s="80"/>
      <c r="DP91" s="138"/>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c r="EZ91" s="80"/>
      <c r="FA91" s="80"/>
      <c r="FB91" s="80"/>
      <c r="FC91" s="80"/>
      <c r="FD91" s="80"/>
      <c r="FE91" s="80"/>
      <c r="FF91" s="80"/>
      <c r="FG91" s="80"/>
      <c r="FH91" s="80"/>
      <c r="FI91" s="80"/>
      <c r="FJ91" s="80"/>
      <c r="FK91" s="80"/>
      <c r="FL91" s="80"/>
      <c r="FM91" s="80"/>
      <c r="FN91" s="80"/>
      <c r="FO91" s="80"/>
      <c r="FP91" s="80"/>
      <c r="FQ91" s="80"/>
      <c r="FR91" s="80"/>
      <c r="FS91" s="80"/>
      <c r="FT91" s="80"/>
      <c r="FU91" s="80"/>
      <c r="FV91" s="80"/>
      <c r="FW91" s="80"/>
      <c r="FX91" s="80"/>
      <c r="FY91" s="80"/>
      <c r="FZ91" s="80"/>
      <c r="GA91" s="80"/>
      <c r="GB91" s="80"/>
      <c r="GC91" s="80"/>
      <c r="GD91" s="80"/>
      <c r="GE91" s="80"/>
      <c r="GF91" s="80"/>
      <c r="GG91" s="80"/>
      <c r="GH91" s="80"/>
      <c r="GI91" s="80"/>
      <c r="GJ91" s="80"/>
      <c r="GK91" s="80"/>
      <c r="GL91" s="80"/>
      <c r="GM91" s="80"/>
      <c r="GN91" s="80"/>
      <c r="GO91" s="80"/>
      <c r="GP91" s="80"/>
      <c r="GQ91" s="80"/>
      <c r="GR91" s="80"/>
      <c r="GS91" s="80"/>
      <c r="GT91" s="80"/>
      <c r="GU91" s="80"/>
      <c r="GV91" s="80"/>
      <c r="GW91" s="80"/>
      <c r="GX91" s="80"/>
      <c r="GY91" s="80"/>
      <c r="GZ91" s="80"/>
      <c r="HA91" s="80"/>
      <c r="HB91" s="80"/>
      <c r="HC91" s="80"/>
      <c r="HD91" s="80"/>
      <c r="HE91" s="80"/>
      <c r="HF91" s="80"/>
      <c r="HG91" s="80"/>
      <c r="HH91" s="80"/>
      <c r="HI91" s="80"/>
      <c r="HJ91" s="80"/>
      <c r="HK91" s="80"/>
      <c r="HL91" s="80"/>
      <c r="HM91" s="80"/>
      <c r="HN91" s="80"/>
      <c r="HO91" s="80"/>
      <c r="HP91" s="80"/>
      <c r="HR91" s="80"/>
      <c r="HS91" s="80"/>
      <c r="HT91" s="80"/>
      <c r="HU91" s="80"/>
      <c r="HV91" s="80"/>
      <c r="HW91" s="80"/>
      <c r="HX91" s="80"/>
      <c r="HY91" s="80"/>
      <c r="HZ91" s="80"/>
      <c r="IA91" s="80"/>
      <c r="IB91" s="80"/>
      <c r="IC91" s="80"/>
      <c r="ID91" s="80"/>
      <c r="IE91" s="80"/>
      <c r="IF91" s="80"/>
      <c r="IG91" s="80"/>
      <c r="IH91" s="80"/>
      <c r="II91" s="80"/>
      <c r="IJ91" s="80"/>
      <c r="IK91" s="80"/>
      <c r="IL91" s="80"/>
      <c r="IM91" s="80"/>
      <c r="IN91" s="80"/>
      <c r="IO91" s="80"/>
      <c r="IP91" s="80"/>
      <c r="IQ91" s="80"/>
      <c r="IR91" s="80"/>
      <c r="IS91" s="80"/>
      <c r="IT91" s="80"/>
      <c r="IU91" s="80"/>
      <c r="IV91" s="80"/>
      <c r="IW91" s="80"/>
      <c r="IX91" s="80"/>
      <c r="IY91" s="80"/>
      <c r="IZ91" s="80"/>
      <c r="JA91" s="80"/>
      <c r="JB91" s="80"/>
    </row>
    <row r="92" spans="2:262" s="12" customFormat="1" ht="14.25" customHeight="1">
      <c r="B92" s="263">
        <v>18</v>
      </c>
      <c r="C92" s="272" t="s">
        <v>55</v>
      </c>
      <c r="D92" s="134" t="s">
        <v>138</v>
      </c>
      <c r="E92" s="119">
        <v>20</v>
      </c>
      <c r="F92" s="82">
        <v>1</v>
      </c>
      <c r="G92" s="71">
        <f t="shared" si="129"/>
        <v>0.05</v>
      </c>
      <c r="H92" s="72">
        <v>1</v>
      </c>
      <c r="I92" s="71">
        <f t="shared" si="130"/>
        <v>0.05</v>
      </c>
      <c r="J92" s="72">
        <v>1</v>
      </c>
      <c r="K92" s="71">
        <f t="shared" si="131"/>
        <v>0.05</v>
      </c>
      <c r="L92" s="119">
        <v>74</v>
      </c>
      <c r="M92" s="82">
        <v>4</v>
      </c>
      <c r="N92" s="71">
        <f t="shared" si="132"/>
        <v>5.4054054054054057E-2</v>
      </c>
      <c r="O92" s="72">
        <v>8</v>
      </c>
      <c r="P92" s="71">
        <f t="shared" si="133"/>
        <v>0.10810810810810811</v>
      </c>
      <c r="Q92" s="72">
        <v>7</v>
      </c>
      <c r="R92" s="71">
        <f t="shared" si="134"/>
        <v>9.45945945945946E-2</v>
      </c>
      <c r="S92" s="119">
        <v>4958</v>
      </c>
      <c r="T92" s="82">
        <v>220</v>
      </c>
      <c r="U92" s="71">
        <f t="shared" si="135"/>
        <v>4.4372730939895119E-2</v>
      </c>
      <c r="V92" s="72">
        <v>758</v>
      </c>
      <c r="W92" s="71">
        <f t="shared" si="136"/>
        <v>0.15288422751109318</v>
      </c>
      <c r="X92" s="72">
        <v>430</v>
      </c>
      <c r="Y92" s="71">
        <f t="shared" si="137"/>
        <v>8.6728519564340453E-2</v>
      </c>
      <c r="Z92" s="119">
        <v>4456</v>
      </c>
      <c r="AA92" s="82">
        <v>168</v>
      </c>
      <c r="AB92" s="71">
        <f t="shared" si="138"/>
        <v>3.7701974865350089E-2</v>
      </c>
      <c r="AC92" s="72">
        <v>518</v>
      </c>
      <c r="AD92" s="71">
        <f t="shared" si="139"/>
        <v>0.11624775583482945</v>
      </c>
      <c r="AE92" s="72">
        <v>466</v>
      </c>
      <c r="AF92" s="71">
        <f t="shared" si="140"/>
        <v>0.10457809694793536</v>
      </c>
      <c r="AG92" s="119">
        <v>3095</v>
      </c>
      <c r="AH92" s="82">
        <v>87</v>
      </c>
      <c r="AI92" s="71">
        <f t="shared" si="141"/>
        <v>2.8109854604200322E-2</v>
      </c>
      <c r="AJ92" s="72">
        <v>264</v>
      </c>
      <c r="AK92" s="71">
        <f t="shared" si="142"/>
        <v>8.5298869143780293E-2</v>
      </c>
      <c r="AL92" s="72">
        <v>281</v>
      </c>
      <c r="AM92" s="71">
        <f t="shared" si="143"/>
        <v>9.0791599353796451E-2</v>
      </c>
      <c r="AN92" s="119">
        <v>1581</v>
      </c>
      <c r="AO92" s="82">
        <v>31</v>
      </c>
      <c r="AP92" s="71">
        <f t="shared" si="144"/>
        <v>1.9607843137254902E-2</v>
      </c>
      <c r="AQ92" s="72">
        <v>119</v>
      </c>
      <c r="AR92" s="71">
        <f t="shared" si="145"/>
        <v>7.5268817204301078E-2</v>
      </c>
      <c r="AS92" s="72">
        <v>99</v>
      </c>
      <c r="AT92" s="71">
        <f t="shared" si="146"/>
        <v>6.2618595825426948E-2</v>
      </c>
      <c r="AU92" s="119">
        <v>545</v>
      </c>
      <c r="AV92" s="82">
        <v>7</v>
      </c>
      <c r="AW92" s="71">
        <f t="shared" si="147"/>
        <v>1.2844036697247707E-2</v>
      </c>
      <c r="AX92" s="72">
        <v>21</v>
      </c>
      <c r="AY92" s="71">
        <f t="shared" si="148"/>
        <v>3.8532110091743121E-2</v>
      </c>
      <c r="AZ92" s="72">
        <v>16</v>
      </c>
      <c r="BA92" s="71">
        <f t="shared" si="149"/>
        <v>2.9357798165137616E-2</v>
      </c>
      <c r="BB92" s="119">
        <f t="shared" si="159"/>
        <v>14729</v>
      </c>
      <c r="BC92" s="73">
        <f t="shared" si="160"/>
        <v>518</v>
      </c>
      <c r="BD92" s="71">
        <f t="shared" si="150"/>
        <v>3.5168714780365269E-2</v>
      </c>
      <c r="BE92" s="73">
        <f t="shared" si="161"/>
        <v>1689</v>
      </c>
      <c r="BF92" s="71">
        <f t="shared" si="151"/>
        <v>0.11467173603095933</v>
      </c>
      <c r="BG92" s="73">
        <f t="shared" si="162"/>
        <v>1300</v>
      </c>
      <c r="BH92" s="71">
        <f t="shared" si="152"/>
        <v>8.8261253309797005E-2</v>
      </c>
      <c r="BJ92" s="263">
        <v>18</v>
      </c>
      <c r="BK92" s="272" t="s">
        <v>55</v>
      </c>
      <c r="BL92" s="208" t="s">
        <v>138</v>
      </c>
      <c r="BM92" s="38">
        <v>14285</v>
      </c>
      <c r="BN92" s="38">
        <v>450</v>
      </c>
      <c r="BO92" s="84">
        <v>3.1501575078753938E-2</v>
      </c>
      <c r="BP92" s="38">
        <v>1566</v>
      </c>
      <c r="BQ92" s="84">
        <v>0.1096254812740637</v>
      </c>
      <c r="BR92" s="38">
        <v>1253</v>
      </c>
      <c r="BS92" s="84">
        <v>8.771438571928597E-2</v>
      </c>
      <c r="BU92" s="183" t="s">
        <v>55</v>
      </c>
      <c r="BV92" s="188" t="s">
        <v>138</v>
      </c>
      <c r="BW92" s="36">
        <f t="shared" si="158"/>
        <v>0.76189829587887836</v>
      </c>
      <c r="BX92" s="36">
        <f t="shared" si="195"/>
        <v>0.77115855792789645</v>
      </c>
      <c r="BY92" s="80"/>
      <c r="BZ92" s="138"/>
      <c r="CA92" s="80"/>
      <c r="CB92" s="80"/>
      <c r="CC92" s="80"/>
      <c r="CD92" s="80"/>
      <c r="CE92" s="80"/>
      <c r="CF92" s="80"/>
      <c r="CG92" s="80"/>
      <c r="CH92" s="80"/>
      <c r="CI92" s="80"/>
      <c r="CJ92" s="3"/>
      <c r="CK92" s="3"/>
      <c r="CL92" s="3"/>
      <c r="CM92" s="3"/>
      <c r="CN92" s="3"/>
      <c r="CO92" s="3"/>
      <c r="CP92" s="3"/>
      <c r="CQ92" s="80"/>
      <c r="CR92" s="80"/>
      <c r="CS92" s="80"/>
      <c r="CT92" s="80"/>
      <c r="CU92" s="80"/>
      <c r="CV92" s="80"/>
      <c r="CW92" s="3"/>
      <c r="CX92" s="3"/>
      <c r="CY92" s="80"/>
      <c r="CZ92" s="80"/>
      <c r="DA92" s="80"/>
      <c r="DB92" s="80"/>
      <c r="DC92" s="80"/>
      <c r="DD92" s="80"/>
      <c r="DE92" s="80"/>
      <c r="DF92" s="80"/>
      <c r="DG92" s="80"/>
      <c r="DH92" s="80"/>
      <c r="DI92" s="80"/>
      <c r="DJ92" s="80"/>
      <c r="DK92" s="80"/>
      <c r="DL92" s="80"/>
      <c r="DM92" s="80"/>
      <c r="DN92" s="80"/>
      <c r="DP92" s="138"/>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c r="EZ92" s="80"/>
      <c r="FA92" s="80"/>
      <c r="FB92" s="80"/>
      <c r="FC92" s="80"/>
      <c r="FD92" s="80"/>
      <c r="FE92" s="80"/>
      <c r="FF92" s="80"/>
      <c r="FG92" s="80"/>
      <c r="FH92" s="80"/>
      <c r="FI92" s="80"/>
      <c r="FJ92" s="80"/>
      <c r="FK92" s="80"/>
      <c r="FL92" s="80"/>
      <c r="FM92" s="80"/>
      <c r="FN92" s="80"/>
      <c r="FO92" s="80"/>
      <c r="FP92" s="80"/>
      <c r="FQ92" s="80"/>
      <c r="FR92" s="80"/>
      <c r="FS92" s="80"/>
      <c r="FT92" s="80"/>
      <c r="FU92" s="80"/>
      <c r="FV92" s="80"/>
      <c r="FW92" s="80"/>
      <c r="FX92" s="80"/>
      <c r="FY92" s="80"/>
      <c r="FZ92" s="80"/>
      <c r="GA92" s="80"/>
      <c r="GB92" s="80"/>
      <c r="GC92" s="80"/>
      <c r="GD92" s="80"/>
      <c r="GE92" s="80"/>
      <c r="GF92" s="80"/>
      <c r="GG92" s="80"/>
      <c r="GH92" s="80"/>
      <c r="GI92" s="80"/>
      <c r="GJ92" s="80"/>
      <c r="GK92" s="80"/>
      <c r="GL92" s="80"/>
      <c r="GM92" s="80"/>
      <c r="GN92" s="80"/>
      <c r="GO92" s="80"/>
      <c r="GP92" s="80"/>
      <c r="GQ92" s="80"/>
      <c r="GR92" s="80"/>
      <c r="GS92" s="80"/>
      <c r="GT92" s="80"/>
      <c r="GU92" s="80"/>
      <c r="GV92" s="80"/>
      <c r="GW92" s="80"/>
      <c r="GX92" s="80"/>
      <c r="GY92" s="80"/>
      <c r="GZ92" s="80"/>
      <c r="HA92" s="80"/>
      <c r="HB92" s="80"/>
      <c r="HC92" s="80"/>
      <c r="HD92" s="80"/>
      <c r="HE92" s="80"/>
      <c r="HF92" s="80"/>
      <c r="HG92" s="80"/>
      <c r="HH92" s="80"/>
      <c r="HI92" s="80"/>
      <c r="HJ92" s="80"/>
      <c r="HK92" s="80"/>
      <c r="HL92" s="80"/>
      <c r="HM92" s="80"/>
      <c r="HN92" s="80"/>
      <c r="HO92" s="80"/>
      <c r="HP92" s="80"/>
      <c r="HR92" s="80"/>
      <c r="HS92" s="80"/>
      <c r="HT92" s="80"/>
      <c r="HU92" s="80"/>
      <c r="HV92" s="80"/>
      <c r="HW92" s="80"/>
      <c r="HX92" s="80"/>
      <c r="HY92" s="80"/>
      <c r="HZ92" s="80"/>
      <c r="IA92" s="80"/>
      <c r="IB92" s="80"/>
      <c r="IC92" s="80"/>
      <c r="ID92" s="80"/>
      <c r="IE92" s="80"/>
      <c r="IF92" s="80"/>
      <c r="IG92" s="80"/>
      <c r="IH92" s="80"/>
      <c r="II92" s="80"/>
      <c r="IJ92" s="80"/>
      <c r="IK92" s="80"/>
      <c r="IL92" s="80"/>
      <c r="IM92" s="80"/>
      <c r="IN92" s="80"/>
      <c r="IO92" s="80"/>
      <c r="IP92" s="80"/>
      <c r="IQ92" s="80"/>
      <c r="IR92" s="80"/>
      <c r="IS92" s="80"/>
      <c r="IT92" s="80"/>
      <c r="IU92" s="80"/>
      <c r="IV92" s="80"/>
      <c r="IW92" s="80"/>
      <c r="IX92" s="80"/>
      <c r="IY92" s="80"/>
      <c r="IZ92" s="80"/>
      <c r="JA92" s="80"/>
      <c r="JB92" s="80"/>
    </row>
    <row r="93" spans="2:262" s="12" customFormat="1" ht="14.25" customHeight="1">
      <c r="B93" s="264"/>
      <c r="C93" s="273"/>
      <c r="D93" s="207" t="s">
        <v>277</v>
      </c>
      <c r="E93" s="166">
        <v>2</v>
      </c>
      <c r="F93" s="214">
        <v>0</v>
      </c>
      <c r="G93" s="83">
        <f t="shared" si="129"/>
        <v>0</v>
      </c>
      <c r="H93" s="230">
        <v>0</v>
      </c>
      <c r="I93" s="83">
        <f>IFERROR(H93/E93,"-")</f>
        <v>0</v>
      </c>
      <c r="J93" s="230">
        <v>0</v>
      </c>
      <c r="K93" s="83">
        <f>IFERROR(J93/E93,"-")</f>
        <v>0</v>
      </c>
      <c r="L93" s="166">
        <v>10</v>
      </c>
      <c r="M93" s="214">
        <v>1</v>
      </c>
      <c r="N93" s="83">
        <f>IFERROR(M93/L93,"-")</f>
        <v>0.1</v>
      </c>
      <c r="O93" s="230">
        <v>0</v>
      </c>
      <c r="P93" s="83">
        <f>IFERROR(O93/L93,"-")</f>
        <v>0</v>
      </c>
      <c r="Q93" s="230">
        <v>1</v>
      </c>
      <c r="R93" s="83">
        <f>IFERROR(Q93/L93,"-")</f>
        <v>0.1</v>
      </c>
      <c r="S93" s="166">
        <v>1087</v>
      </c>
      <c r="T93" s="214">
        <v>73</v>
      </c>
      <c r="U93" s="83">
        <f>IFERROR(T93/S93,"-")</f>
        <v>6.7157313707451705E-2</v>
      </c>
      <c r="V93" s="230">
        <v>190</v>
      </c>
      <c r="W93" s="83">
        <f>IFERROR(V93/S93,"-")</f>
        <v>0.17479300827966882</v>
      </c>
      <c r="X93" s="230">
        <v>97</v>
      </c>
      <c r="Y93" s="83">
        <f>IFERROR(X93/S93,"-")</f>
        <v>8.9236430542778286E-2</v>
      </c>
      <c r="Z93" s="166">
        <v>784</v>
      </c>
      <c r="AA93" s="214">
        <v>33</v>
      </c>
      <c r="AB93" s="83">
        <f>IFERROR(AA93/Z93,"-")</f>
        <v>4.2091836734693876E-2</v>
      </c>
      <c r="AC93" s="230">
        <v>122</v>
      </c>
      <c r="AD93" s="83">
        <f>IFERROR(AC93/Z93,"-")</f>
        <v>0.15561224489795919</v>
      </c>
      <c r="AE93" s="230">
        <v>96</v>
      </c>
      <c r="AF93" s="83">
        <f>IFERROR(AE93/Z93,"-")</f>
        <v>0.12244897959183673</v>
      </c>
      <c r="AG93" s="166">
        <v>562</v>
      </c>
      <c r="AH93" s="214">
        <v>19</v>
      </c>
      <c r="AI93" s="83">
        <f>IFERROR(AH93/AG93,"-")</f>
        <v>3.3807829181494664E-2</v>
      </c>
      <c r="AJ93" s="230">
        <v>62</v>
      </c>
      <c r="AK93" s="83">
        <f>IFERROR(AJ93/AG93,"-")</f>
        <v>0.1103202846975089</v>
      </c>
      <c r="AL93" s="230">
        <v>52</v>
      </c>
      <c r="AM93" s="83">
        <f>IFERROR(AL93/AG93,"-")</f>
        <v>9.2526690391459068E-2</v>
      </c>
      <c r="AN93" s="166">
        <v>268</v>
      </c>
      <c r="AO93" s="214">
        <v>14</v>
      </c>
      <c r="AP93" s="83">
        <f>IFERROR(AO93/AN93,"-")</f>
        <v>5.2238805970149252E-2</v>
      </c>
      <c r="AQ93" s="230">
        <v>17</v>
      </c>
      <c r="AR93" s="83">
        <f>IFERROR(AQ93/AN93,"-")</f>
        <v>6.3432835820895525E-2</v>
      </c>
      <c r="AS93" s="230">
        <v>20</v>
      </c>
      <c r="AT93" s="83">
        <f>IFERROR(AS93/AN93,"-")</f>
        <v>7.4626865671641784E-2</v>
      </c>
      <c r="AU93" s="166">
        <v>86</v>
      </c>
      <c r="AV93" s="214">
        <v>0</v>
      </c>
      <c r="AW93" s="83">
        <f>IFERROR(AV93/AU93,"-")</f>
        <v>0</v>
      </c>
      <c r="AX93" s="230">
        <v>7</v>
      </c>
      <c r="AY93" s="83">
        <f>IFERROR(AX93/AU93,"-")</f>
        <v>8.1395348837209308E-2</v>
      </c>
      <c r="AZ93" s="230">
        <v>5</v>
      </c>
      <c r="BA93" s="83">
        <f>IFERROR(AZ93/AU93,"-")</f>
        <v>5.8139534883720929E-2</v>
      </c>
      <c r="BB93" s="166">
        <f t="shared" si="159"/>
        <v>2799</v>
      </c>
      <c r="BC93" s="167">
        <f t="shared" si="160"/>
        <v>140</v>
      </c>
      <c r="BD93" s="83">
        <f>IFERROR(BC93/BB93,"-")</f>
        <v>5.0017863522686674E-2</v>
      </c>
      <c r="BE93" s="167">
        <f t="shared" si="161"/>
        <v>398</v>
      </c>
      <c r="BF93" s="83">
        <f>IFERROR(BE93/BB93,"-")</f>
        <v>0.14219364058592354</v>
      </c>
      <c r="BG93" s="167">
        <f t="shared" si="162"/>
        <v>271</v>
      </c>
      <c r="BH93" s="83">
        <f>IFERROR(BG93/BB93,"-")</f>
        <v>9.6820292961772067E-2</v>
      </c>
      <c r="BJ93" s="264"/>
      <c r="BK93" s="273"/>
      <c r="BL93" s="208" t="s">
        <v>276</v>
      </c>
      <c r="BM93" s="38">
        <v>2765</v>
      </c>
      <c r="BN93" s="38">
        <v>110</v>
      </c>
      <c r="BO93" s="84">
        <v>3.9783001808318265E-2</v>
      </c>
      <c r="BP93" s="38">
        <v>379</v>
      </c>
      <c r="BQ93" s="84">
        <v>0.13707052441229656</v>
      </c>
      <c r="BR93" s="38">
        <v>283</v>
      </c>
      <c r="BS93" s="84">
        <v>0.1023508137432188</v>
      </c>
      <c r="BU93" s="218"/>
      <c r="BV93" s="208" t="s">
        <v>273</v>
      </c>
      <c r="BW93" s="36">
        <f t="shared" si="158"/>
        <v>0.71096820292961771</v>
      </c>
      <c r="BX93" s="36">
        <f t="shared" si="195"/>
        <v>0.72079566003616635</v>
      </c>
      <c r="BY93" s="80"/>
      <c r="BZ93" s="138"/>
      <c r="CA93" s="80"/>
      <c r="CB93" s="80"/>
      <c r="CC93" s="80"/>
      <c r="CD93" s="80"/>
      <c r="CE93" s="80"/>
      <c r="CF93" s="80"/>
      <c r="CG93" s="80"/>
      <c r="CH93" s="80"/>
      <c r="CI93" s="80"/>
      <c r="CJ93" s="3"/>
      <c r="CK93" s="3"/>
      <c r="CL93" s="3"/>
      <c r="CM93" s="3"/>
      <c r="CN93" s="3"/>
      <c r="CO93" s="3"/>
      <c r="CP93" s="3"/>
      <c r="CQ93" s="80"/>
      <c r="CR93" s="80"/>
      <c r="CS93" s="80"/>
      <c r="CT93" s="80"/>
      <c r="CU93" s="80"/>
      <c r="CV93" s="80"/>
      <c r="CW93" s="3"/>
      <c r="CX93" s="3"/>
      <c r="CY93" s="80"/>
      <c r="CZ93" s="80"/>
      <c r="DA93" s="80"/>
      <c r="DB93" s="80"/>
      <c r="DC93" s="80"/>
      <c r="DD93" s="80"/>
      <c r="DE93" s="80"/>
      <c r="DF93" s="80"/>
      <c r="DG93" s="80"/>
      <c r="DH93" s="80"/>
      <c r="DI93" s="80"/>
      <c r="DJ93" s="80"/>
      <c r="DK93" s="80"/>
      <c r="DL93" s="80"/>
      <c r="DM93" s="80"/>
      <c r="DN93" s="80"/>
      <c r="DP93" s="138"/>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row>
    <row r="94" spans="2:262" s="12" customFormat="1" ht="14.25" customHeight="1">
      <c r="B94" s="264"/>
      <c r="C94" s="273"/>
      <c r="D94" s="165" t="s">
        <v>156</v>
      </c>
      <c r="E94" s="160">
        <v>0</v>
      </c>
      <c r="F94" s="161">
        <v>0</v>
      </c>
      <c r="G94" s="61" t="str">
        <f t="shared" si="129"/>
        <v>-</v>
      </c>
      <c r="H94" s="62">
        <v>0</v>
      </c>
      <c r="I94" s="61" t="str">
        <f t="shared" si="130"/>
        <v>-</v>
      </c>
      <c r="J94" s="62">
        <v>0</v>
      </c>
      <c r="K94" s="61" t="str">
        <f t="shared" si="131"/>
        <v>-</v>
      </c>
      <c r="L94" s="160">
        <v>1</v>
      </c>
      <c r="M94" s="161">
        <v>0</v>
      </c>
      <c r="N94" s="61">
        <f t="shared" si="132"/>
        <v>0</v>
      </c>
      <c r="O94" s="62">
        <v>0</v>
      </c>
      <c r="P94" s="61">
        <f t="shared" si="133"/>
        <v>0</v>
      </c>
      <c r="Q94" s="62">
        <v>0</v>
      </c>
      <c r="R94" s="61">
        <f t="shared" si="134"/>
        <v>0</v>
      </c>
      <c r="S94" s="160">
        <v>654</v>
      </c>
      <c r="T94" s="161">
        <v>38</v>
      </c>
      <c r="U94" s="61">
        <f t="shared" si="135"/>
        <v>5.8103975535168197E-2</v>
      </c>
      <c r="V94" s="62">
        <v>83</v>
      </c>
      <c r="W94" s="61">
        <f t="shared" si="136"/>
        <v>0.12691131498470948</v>
      </c>
      <c r="X94" s="62">
        <v>63</v>
      </c>
      <c r="Y94" s="61">
        <f t="shared" si="137"/>
        <v>9.6330275229357804E-2</v>
      </c>
      <c r="Z94" s="160">
        <v>364</v>
      </c>
      <c r="AA94" s="161">
        <v>18</v>
      </c>
      <c r="AB94" s="61">
        <f t="shared" si="138"/>
        <v>4.9450549450549448E-2</v>
      </c>
      <c r="AC94" s="62">
        <v>47</v>
      </c>
      <c r="AD94" s="61">
        <f t="shared" si="139"/>
        <v>0.12912087912087913</v>
      </c>
      <c r="AE94" s="62">
        <v>35</v>
      </c>
      <c r="AF94" s="61">
        <f t="shared" si="140"/>
        <v>9.6153846153846159E-2</v>
      </c>
      <c r="AG94" s="160">
        <v>228</v>
      </c>
      <c r="AH94" s="161">
        <v>7</v>
      </c>
      <c r="AI94" s="61">
        <f t="shared" si="141"/>
        <v>3.0701754385964911E-2</v>
      </c>
      <c r="AJ94" s="62">
        <v>18</v>
      </c>
      <c r="AK94" s="61">
        <f t="shared" si="142"/>
        <v>7.8947368421052627E-2</v>
      </c>
      <c r="AL94" s="62">
        <v>28</v>
      </c>
      <c r="AM94" s="61">
        <f t="shared" si="143"/>
        <v>0.12280701754385964</v>
      </c>
      <c r="AN94" s="160">
        <v>104</v>
      </c>
      <c r="AO94" s="161">
        <v>1</v>
      </c>
      <c r="AP94" s="61">
        <f t="shared" si="144"/>
        <v>9.6153846153846159E-3</v>
      </c>
      <c r="AQ94" s="62">
        <v>6</v>
      </c>
      <c r="AR94" s="61">
        <f t="shared" si="145"/>
        <v>5.7692307692307696E-2</v>
      </c>
      <c r="AS94" s="62">
        <v>10</v>
      </c>
      <c r="AT94" s="61">
        <f t="shared" si="146"/>
        <v>9.6153846153846159E-2</v>
      </c>
      <c r="AU94" s="160">
        <v>20</v>
      </c>
      <c r="AV94" s="161">
        <v>0</v>
      </c>
      <c r="AW94" s="61">
        <f t="shared" si="147"/>
        <v>0</v>
      </c>
      <c r="AX94" s="62">
        <v>0</v>
      </c>
      <c r="AY94" s="61">
        <f t="shared" si="148"/>
        <v>0</v>
      </c>
      <c r="AZ94" s="62">
        <v>0</v>
      </c>
      <c r="BA94" s="61">
        <f t="shared" si="149"/>
        <v>0</v>
      </c>
      <c r="BB94" s="160">
        <f t="shared" si="159"/>
        <v>1371</v>
      </c>
      <c r="BC94" s="63">
        <f t="shared" si="160"/>
        <v>64</v>
      </c>
      <c r="BD94" s="61">
        <f t="shared" si="150"/>
        <v>4.6681254558716266E-2</v>
      </c>
      <c r="BE94" s="63">
        <f t="shared" si="161"/>
        <v>154</v>
      </c>
      <c r="BF94" s="61">
        <f t="shared" si="151"/>
        <v>0.11232676878191102</v>
      </c>
      <c r="BG94" s="63">
        <f t="shared" si="162"/>
        <v>136</v>
      </c>
      <c r="BH94" s="61">
        <f t="shared" si="152"/>
        <v>9.919766593727207E-2</v>
      </c>
      <c r="BJ94" s="264"/>
      <c r="BK94" s="273"/>
      <c r="BL94" s="208" t="s">
        <v>156</v>
      </c>
      <c r="BM94" s="38">
        <v>1378</v>
      </c>
      <c r="BN94" s="38">
        <v>59</v>
      </c>
      <c r="BO94" s="84">
        <v>4.2815674891146592E-2</v>
      </c>
      <c r="BP94" s="38">
        <v>152</v>
      </c>
      <c r="BQ94" s="84">
        <v>0.11030478955007257</v>
      </c>
      <c r="BR94" s="38">
        <v>127</v>
      </c>
      <c r="BS94" s="84">
        <v>9.2162554426705373E-2</v>
      </c>
      <c r="BU94" s="184"/>
      <c r="BV94" s="188" t="s">
        <v>156</v>
      </c>
      <c r="BW94" s="36">
        <f t="shared" si="158"/>
        <v>0.74179431072210067</v>
      </c>
      <c r="BX94" s="36">
        <f t="shared" si="195"/>
        <v>0.75471698113207553</v>
      </c>
      <c r="BY94" s="80"/>
      <c r="BZ94" s="138"/>
      <c r="CA94" s="80"/>
      <c r="CB94" s="80"/>
      <c r="CC94" s="80"/>
      <c r="CD94" s="80"/>
      <c r="CE94" s="80"/>
      <c r="CF94" s="80"/>
      <c r="CG94" s="80"/>
      <c r="CH94" s="80"/>
      <c r="CI94" s="80"/>
      <c r="CJ94" s="3"/>
      <c r="CK94" s="3"/>
      <c r="CL94" s="3"/>
      <c r="CM94" s="3"/>
      <c r="CN94" s="3"/>
      <c r="CO94" s="3"/>
      <c r="CP94" s="3"/>
      <c r="CQ94" s="80"/>
      <c r="CR94" s="80"/>
      <c r="CS94" s="80"/>
      <c r="CT94" s="80"/>
      <c r="CU94" s="80"/>
      <c r="CV94" s="80"/>
      <c r="CW94" s="3"/>
      <c r="CX94" s="3"/>
      <c r="CY94" s="80"/>
      <c r="CZ94" s="80"/>
      <c r="DA94" s="80"/>
      <c r="DB94" s="80"/>
      <c r="DC94" s="80"/>
      <c r="DD94" s="80"/>
      <c r="DE94" s="80"/>
      <c r="DF94" s="80"/>
      <c r="DG94" s="80"/>
      <c r="DH94" s="80"/>
      <c r="DI94" s="80"/>
      <c r="DJ94" s="80"/>
      <c r="DK94" s="80"/>
      <c r="DL94" s="80"/>
      <c r="DM94" s="80"/>
      <c r="DN94" s="80"/>
      <c r="DP94" s="138"/>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row>
    <row r="95" spans="2:262" s="12" customFormat="1" ht="14.25" customHeight="1">
      <c r="B95" s="264"/>
      <c r="C95" s="273"/>
      <c r="D95" s="135" t="s">
        <v>200</v>
      </c>
      <c r="E95" s="152">
        <v>0</v>
      </c>
      <c r="F95" s="231">
        <v>0</v>
      </c>
      <c r="G95" s="154" t="str">
        <f>IFERROR(F95/E95,"-")</f>
        <v>-</v>
      </c>
      <c r="H95" s="232">
        <v>0</v>
      </c>
      <c r="I95" s="154" t="str">
        <f>IFERROR(H95/E95,"-")</f>
        <v>-</v>
      </c>
      <c r="J95" s="232">
        <v>0</v>
      </c>
      <c r="K95" s="154" t="str">
        <f>IFERROR(J95/E95,"-")</f>
        <v>-</v>
      </c>
      <c r="L95" s="152">
        <v>5</v>
      </c>
      <c r="M95" s="231">
        <v>0</v>
      </c>
      <c r="N95" s="154">
        <f>IFERROR(M95/L95,"-")</f>
        <v>0</v>
      </c>
      <c r="O95" s="232">
        <v>1</v>
      </c>
      <c r="P95" s="154">
        <f>IFERROR(O95/L95,"-")</f>
        <v>0.2</v>
      </c>
      <c r="Q95" s="232">
        <v>0</v>
      </c>
      <c r="R95" s="154">
        <f>IFERROR(Q95/L95,"-")</f>
        <v>0</v>
      </c>
      <c r="S95" s="152">
        <v>70</v>
      </c>
      <c r="T95" s="231">
        <v>1</v>
      </c>
      <c r="U95" s="154">
        <f>IFERROR(T95/S95,"-")</f>
        <v>1.4285714285714285E-2</v>
      </c>
      <c r="V95" s="232">
        <v>2</v>
      </c>
      <c r="W95" s="154">
        <f>IFERROR(V95/S95,"-")</f>
        <v>2.8571428571428571E-2</v>
      </c>
      <c r="X95" s="232">
        <v>2</v>
      </c>
      <c r="Y95" s="154">
        <f>IFERROR(X95/S95,"-")</f>
        <v>2.8571428571428571E-2</v>
      </c>
      <c r="Z95" s="152">
        <v>181</v>
      </c>
      <c r="AA95" s="231">
        <v>0</v>
      </c>
      <c r="AB95" s="154">
        <f>IFERROR(AA95/Z95,"-")</f>
        <v>0</v>
      </c>
      <c r="AC95" s="232">
        <v>4</v>
      </c>
      <c r="AD95" s="154">
        <f>IFERROR(AC95/Z95,"-")</f>
        <v>2.2099447513812154E-2</v>
      </c>
      <c r="AE95" s="232">
        <v>1</v>
      </c>
      <c r="AF95" s="154">
        <f>IFERROR(AE95/Z95,"-")</f>
        <v>5.5248618784530384E-3</v>
      </c>
      <c r="AG95" s="152">
        <v>305</v>
      </c>
      <c r="AH95" s="231">
        <v>0</v>
      </c>
      <c r="AI95" s="154">
        <f>IFERROR(AH95/AG95,"-")</f>
        <v>0</v>
      </c>
      <c r="AJ95" s="232">
        <v>1</v>
      </c>
      <c r="AK95" s="154">
        <f>IFERROR(AJ95/AG95,"-")</f>
        <v>3.2786885245901639E-3</v>
      </c>
      <c r="AL95" s="232">
        <v>1</v>
      </c>
      <c r="AM95" s="154">
        <f>IFERROR(AL95/AG95,"-")</f>
        <v>3.2786885245901639E-3</v>
      </c>
      <c r="AN95" s="152">
        <v>294</v>
      </c>
      <c r="AO95" s="231">
        <v>0</v>
      </c>
      <c r="AP95" s="154">
        <f>IFERROR(AO95/AN95,"-")</f>
        <v>0</v>
      </c>
      <c r="AQ95" s="232">
        <v>3</v>
      </c>
      <c r="AR95" s="154">
        <f>IFERROR(AQ95/AN95,"-")</f>
        <v>1.020408163265306E-2</v>
      </c>
      <c r="AS95" s="232">
        <v>1</v>
      </c>
      <c r="AT95" s="154">
        <f>IFERROR(AS95/AN95,"-")</f>
        <v>3.4013605442176869E-3</v>
      </c>
      <c r="AU95" s="152">
        <v>334</v>
      </c>
      <c r="AV95" s="231">
        <v>0</v>
      </c>
      <c r="AW95" s="154">
        <f>IFERROR(AV95/AU95,"-")</f>
        <v>0</v>
      </c>
      <c r="AX95" s="232">
        <v>1</v>
      </c>
      <c r="AY95" s="154">
        <f>IFERROR(AX95/AU95,"-")</f>
        <v>2.9940119760479044E-3</v>
      </c>
      <c r="AZ95" s="232">
        <v>0</v>
      </c>
      <c r="BA95" s="154">
        <f>IFERROR(AZ95/AU95,"-")</f>
        <v>0</v>
      </c>
      <c r="BB95" s="152">
        <f t="shared" si="159"/>
        <v>1189</v>
      </c>
      <c r="BC95" s="153">
        <f t="shared" si="160"/>
        <v>1</v>
      </c>
      <c r="BD95" s="154">
        <f>IFERROR(BC95/BB95,"-")</f>
        <v>8.4104289318755253E-4</v>
      </c>
      <c r="BE95" s="153">
        <f t="shared" si="161"/>
        <v>12</v>
      </c>
      <c r="BF95" s="154">
        <f>IFERROR(BE95/BB95,"-")</f>
        <v>1.0092514718250631E-2</v>
      </c>
      <c r="BG95" s="153">
        <f t="shared" si="162"/>
        <v>5</v>
      </c>
      <c r="BH95" s="154">
        <f>IFERROR(BG95/BB95,"-")</f>
        <v>4.2052144659377629E-3</v>
      </c>
      <c r="BJ95" s="264"/>
      <c r="BK95" s="273"/>
      <c r="BL95" s="208" t="s">
        <v>199</v>
      </c>
      <c r="BM95" s="38">
        <v>484</v>
      </c>
      <c r="BN95" s="38">
        <v>3</v>
      </c>
      <c r="BO95" s="84">
        <v>6.1983471074380167E-3</v>
      </c>
      <c r="BP95" s="38">
        <v>9</v>
      </c>
      <c r="BQ95" s="84">
        <v>1.859504132231405E-2</v>
      </c>
      <c r="BR95" s="38">
        <v>2</v>
      </c>
      <c r="BS95" s="84">
        <v>4.1322314049586778E-3</v>
      </c>
      <c r="BU95" s="184"/>
      <c r="BV95" s="188" t="s">
        <v>199</v>
      </c>
      <c r="BW95" s="36">
        <f t="shared" si="158"/>
        <v>0.98486122792262409</v>
      </c>
      <c r="BX95" s="36">
        <f t="shared" si="195"/>
        <v>0.97107438016528924</v>
      </c>
      <c r="BY95" s="80"/>
      <c r="BZ95" s="138"/>
      <c r="CA95" s="80"/>
      <c r="CB95" s="80"/>
      <c r="CC95" s="80"/>
      <c r="CD95" s="80"/>
      <c r="CE95" s="80"/>
      <c r="CF95" s="80"/>
      <c r="CG95" s="80"/>
      <c r="CH95" s="80"/>
      <c r="CI95" s="80"/>
      <c r="CJ95" s="3"/>
      <c r="CK95" s="3"/>
      <c r="CL95" s="3"/>
      <c r="CM95" s="3"/>
      <c r="CN95" s="3"/>
      <c r="CO95" s="3"/>
      <c r="CP95" s="3"/>
      <c r="CQ95" s="80"/>
      <c r="CR95" s="80"/>
      <c r="CS95" s="80"/>
      <c r="CT95" s="80"/>
      <c r="CU95" s="80"/>
      <c r="CV95" s="80"/>
      <c r="CW95" s="3"/>
      <c r="CX95" s="3"/>
      <c r="CY95" s="80"/>
      <c r="CZ95" s="80"/>
      <c r="DA95" s="80"/>
      <c r="DB95" s="80"/>
      <c r="DC95" s="80"/>
      <c r="DD95" s="80"/>
      <c r="DE95" s="80"/>
      <c r="DF95" s="80"/>
      <c r="DG95" s="80"/>
      <c r="DH95" s="80"/>
      <c r="DI95" s="80"/>
      <c r="DJ95" s="80"/>
      <c r="DK95" s="80"/>
      <c r="DL95" s="80"/>
      <c r="DM95" s="80"/>
      <c r="DN95" s="80"/>
      <c r="DP95" s="138"/>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c r="EZ95" s="80"/>
      <c r="FA95" s="80"/>
      <c r="FB95" s="80"/>
      <c r="FC95" s="80"/>
      <c r="FD95" s="80"/>
      <c r="FE95" s="80"/>
      <c r="FF95" s="80"/>
      <c r="FG95" s="80"/>
      <c r="FH95" s="80"/>
      <c r="FI95" s="80"/>
      <c r="FJ95" s="80"/>
      <c r="FK95" s="80"/>
      <c r="FL95" s="80"/>
      <c r="FM95" s="80"/>
      <c r="FN95" s="80"/>
      <c r="FO95" s="80"/>
      <c r="FP95" s="80"/>
      <c r="FQ95" s="80"/>
      <c r="FR95" s="80"/>
      <c r="FS95" s="80"/>
      <c r="FT95" s="80"/>
      <c r="FU95" s="80"/>
      <c r="FV95" s="80"/>
      <c r="FW95" s="80"/>
      <c r="FX95" s="80"/>
      <c r="FY95" s="80"/>
      <c r="FZ95" s="80"/>
      <c r="GA95" s="80"/>
      <c r="GB95" s="80"/>
      <c r="GC95" s="80"/>
      <c r="GD95" s="80"/>
      <c r="GE95" s="80"/>
      <c r="GF95" s="80"/>
      <c r="GG95" s="80"/>
      <c r="GH95" s="80"/>
      <c r="GI95" s="80"/>
      <c r="GJ95" s="80"/>
      <c r="GK95" s="80"/>
      <c r="GL95" s="80"/>
      <c r="GM95" s="80"/>
      <c r="GN95" s="80"/>
      <c r="GO95" s="80"/>
      <c r="GP95" s="80"/>
      <c r="GQ95" s="80"/>
      <c r="GR95" s="80"/>
      <c r="GS95" s="80"/>
      <c r="GT95" s="80"/>
      <c r="GU95" s="80"/>
      <c r="GV95" s="80"/>
      <c r="GW95" s="80"/>
      <c r="GX95" s="80"/>
      <c r="GY95" s="80"/>
      <c r="GZ95" s="80"/>
      <c r="HA95" s="80"/>
      <c r="HB95" s="80"/>
      <c r="HC95" s="80"/>
      <c r="HD95" s="80"/>
      <c r="HE95" s="80"/>
      <c r="HF95" s="80"/>
      <c r="HG95" s="80"/>
      <c r="HH95" s="80"/>
      <c r="HI95" s="80"/>
      <c r="HJ95" s="80"/>
      <c r="HK95" s="80"/>
      <c r="HL95" s="80"/>
      <c r="HM95" s="80"/>
      <c r="HN95" s="80"/>
      <c r="HO95" s="80"/>
      <c r="HP95" s="80"/>
      <c r="HR95" s="80"/>
      <c r="HS95" s="80"/>
      <c r="HT95" s="80"/>
      <c r="HU95" s="80"/>
      <c r="HV95" s="80"/>
      <c r="HW95" s="80"/>
      <c r="HX95" s="80"/>
      <c r="HY95" s="80"/>
      <c r="HZ95" s="80"/>
      <c r="IA95" s="80"/>
      <c r="IB95" s="80"/>
      <c r="IC95" s="80"/>
      <c r="ID95" s="80"/>
      <c r="IE95" s="80"/>
      <c r="IF95" s="80"/>
      <c r="IG95" s="80"/>
      <c r="IH95" s="80"/>
      <c r="II95" s="80"/>
      <c r="IJ95" s="80"/>
      <c r="IK95" s="80"/>
      <c r="IL95" s="80"/>
      <c r="IM95" s="80"/>
      <c r="IN95" s="80"/>
      <c r="IO95" s="80"/>
      <c r="IP95" s="80"/>
      <c r="IQ95" s="80"/>
      <c r="IR95" s="80"/>
      <c r="IS95" s="80"/>
      <c r="IT95" s="80"/>
      <c r="IU95" s="80"/>
      <c r="IV95" s="80"/>
      <c r="IW95" s="80"/>
      <c r="IX95" s="80"/>
      <c r="IY95" s="80"/>
      <c r="IZ95" s="80"/>
      <c r="JA95" s="80"/>
      <c r="JB95" s="80"/>
    </row>
    <row r="96" spans="2:262" s="12" customFormat="1" ht="14.25" customHeight="1">
      <c r="B96" s="265"/>
      <c r="C96" s="274"/>
      <c r="D96" s="150" t="s">
        <v>67</v>
      </c>
      <c r="E96" s="37">
        <v>22</v>
      </c>
      <c r="F96" s="233">
        <v>1</v>
      </c>
      <c r="G96" s="13">
        <f t="shared" si="129"/>
        <v>4.5454545454545456E-2</v>
      </c>
      <c r="H96" s="33">
        <v>1</v>
      </c>
      <c r="I96" s="13">
        <f t="shared" si="130"/>
        <v>4.5454545454545456E-2</v>
      </c>
      <c r="J96" s="33">
        <v>1</v>
      </c>
      <c r="K96" s="13">
        <f t="shared" si="131"/>
        <v>4.5454545454545456E-2</v>
      </c>
      <c r="L96" s="37">
        <v>90</v>
      </c>
      <c r="M96" s="233">
        <v>5</v>
      </c>
      <c r="N96" s="13">
        <f t="shared" si="132"/>
        <v>5.5555555555555552E-2</v>
      </c>
      <c r="O96" s="33">
        <v>9</v>
      </c>
      <c r="P96" s="13">
        <f t="shared" si="133"/>
        <v>0.1</v>
      </c>
      <c r="Q96" s="33">
        <v>8</v>
      </c>
      <c r="R96" s="13">
        <f t="shared" si="134"/>
        <v>8.8888888888888892E-2</v>
      </c>
      <c r="S96" s="37">
        <v>6769</v>
      </c>
      <c r="T96" s="233">
        <v>332</v>
      </c>
      <c r="U96" s="13">
        <f t="shared" si="135"/>
        <v>4.9047126606588859E-2</v>
      </c>
      <c r="V96" s="33">
        <v>1033</v>
      </c>
      <c r="W96" s="13">
        <f t="shared" si="136"/>
        <v>0.15260747525483823</v>
      </c>
      <c r="X96" s="33">
        <v>592</v>
      </c>
      <c r="Y96" s="13">
        <f t="shared" si="137"/>
        <v>8.7457526961146406E-2</v>
      </c>
      <c r="Z96" s="37">
        <v>5785</v>
      </c>
      <c r="AA96" s="233">
        <v>219</v>
      </c>
      <c r="AB96" s="13">
        <f t="shared" si="138"/>
        <v>3.7856525496974935E-2</v>
      </c>
      <c r="AC96" s="33">
        <v>691</v>
      </c>
      <c r="AD96" s="13">
        <f t="shared" si="139"/>
        <v>0.11944684528954191</v>
      </c>
      <c r="AE96" s="33">
        <v>598</v>
      </c>
      <c r="AF96" s="13">
        <f t="shared" si="140"/>
        <v>0.10337078651685393</v>
      </c>
      <c r="AG96" s="37">
        <v>4190</v>
      </c>
      <c r="AH96" s="233">
        <v>113</v>
      </c>
      <c r="AI96" s="13">
        <f t="shared" si="141"/>
        <v>2.6968973747016706E-2</v>
      </c>
      <c r="AJ96" s="33">
        <v>345</v>
      </c>
      <c r="AK96" s="13">
        <f t="shared" si="142"/>
        <v>8.2338902147971363E-2</v>
      </c>
      <c r="AL96" s="33">
        <v>362</v>
      </c>
      <c r="AM96" s="13">
        <f t="shared" si="143"/>
        <v>8.6396181384248205E-2</v>
      </c>
      <c r="AN96" s="37">
        <v>2247</v>
      </c>
      <c r="AO96" s="233">
        <v>46</v>
      </c>
      <c r="AP96" s="13">
        <f t="shared" si="144"/>
        <v>2.0471740097908322E-2</v>
      </c>
      <c r="AQ96" s="33">
        <v>145</v>
      </c>
      <c r="AR96" s="13">
        <f t="shared" si="145"/>
        <v>6.4530485091232756E-2</v>
      </c>
      <c r="AS96" s="33">
        <v>130</v>
      </c>
      <c r="AT96" s="13">
        <f t="shared" si="146"/>
        <v>5.7854917668001778E-2</v>
      </c>
      <c r="AU96" s="37">
        <v>985</v>
      </c>
      <c r="AV96" s="233">
        <v>7</v>
      </c>
      <c r="AW96" s="13">
        <f t="shared" si="147"/>
        <v>7.1065989847715737E-3</v>
      </c>
      <c r="AX96" s="33">
        <v>29</v>
      </c>
      <c r="AY96" s="13">
        <f t="shared" si="148"/>
        <v>2.9441624365482234E-2</v>
      </c>
      <c r="AZ96" s="33">
        <v>21</v>
      </c>
      <c r="BA96" s="13">
        <f t="shared" si="149"/>
        <v>2.1319796954314719E-2</v>
      </c>
      <c r="BB96" s="37">
        <f t="shared" si="159"/>
        <v>20088</v>
      </c>
      <c r="BC96" s="69">
        <f t="shared" si="160"/>
        <v>723</v>
      </c>
      <c r="BD96" s="13">
        <f t="shared" si="150"/>
        <v>3.5991636798088408E-2</v>
      </c>
      <c r="BE96" s="69">
        <f t="shared" si="161"/>
        <v>2253</v>
      </c>
      <c r="BF96" s="13">
        <f t="shared" si="151"/>
        <v>0.11215651135005973</v>
      </c>
      <c r="BG96" s="69">
        <f t="shared" si="162"/>
        <v>1712</v>
      </c>
      <c r="BH96" s="13">
        <f t="shared" si="152"/>
        <v>8.5225009956192754E-2</v>
      </c>
      <c r="BJ96" s="265"/>
      <c r="BK96" s="274"/>
      <c r="BL96" s="203" t="s">
        <v>67</v>
      </c>
      <c r="BM96" s="38">
        <v>18912</v>
      </c>
      <c r="BN96" s="38">
        <v>622</v>
      </c>
      <c r="BO96" s="84">
        <v>3.2889170896785107E-2</v>
      </c>
      <c r="BP96" s="38">
        <v>2106</v>
      </c>
      <c r="BQ96" s="84">
        <v>0.11135786802030456</v>
      </c>
      <c r="BR96" s="38">
        <v>1665</v>
      </c>
      <c r="BS96" s="84">
        <v>8.8039340101522839E-2</v>
      </c>
      <c r="BU96" s="185"/>
      <c r="BV96" s="187" t="s">
        <v>67</v>
      </c>
      <c r="BW96" s="36">
        <f t="shared" si="158"/>
        <v>0.76662684189565911</v>
      </c>
      <c r="BX96" s="36">
        <f t="shared" si="195"/>
        <v>0.76771362098138751</v>
      </c>
      <c r="BY96" s="80"/>
      <c r="BZ96" s="138"/>
      <c r="CA96" s="80"/>
      <c r="CB96" s="80"/>
      <c r="CC96" s="80"/>
      <c r="CD96" s="80"/>
      <c r="CE96" s="80"/>
      <c r="CF96" s="80"/>
      <c r="CG96" s="80"/>
      <c r="CH96" s="80"/>
      <c r="CI96" s="80"/>
      <c r="CJ96" s="3"/>
      <c r="CK96" s="3"/>
      <c r="CL96" s="3"/>
      <c r="CM96" s="3"/>
      <c r="CN96" s="3"/>
      <c r="CO96" s="3"/>
      <c r="CP96" s="3"/>
      <c r="CQ96" s="80"/>
      <c r="CR96" s="80"/>
      <c r="CS96" s="80"/>
      <c r="CT96" s="80"/>
      <c r="CU96" s="80"/>
      <c r="CV96" s="80"/>
      <c r="CW96" s="3"/>
      <c r="CX96" s="3"/>
      <c r="CY96" s="80"/>
      <c r="CZ96" s="80"/>
      <c r="DA96" s="80"/>
      <c r="DB96" s="80"/>
      <c r="DC96" s="80"/>
      <c r="DD96" s="80"/>
      <c r="DE96" s="80"/>
      <c r="DF96" s="80"/>
      <c r="DG96" s="80"/>
      <c r="DH96" s="80"/>
      <c r="DI96" s="80"/>
      <c r="DJ96" s="80"/>
      <c r="DK96" s="80"/>
      <c r="DL96" s="80"/>
      <c r="DM96" s="80"/>
      <c r="DN96" s="80"/>
      <c r="DP96" s="138"/>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row>
    <row r="97" spans="2:262" s="12" customFormat="1" ht="14.25" customHeight="1">
      <c r="B97" s="263">
        <v>19</v>
      </c>
      <c r="C97" s="272" t="s">
        <v>110</v>
      </c>
      <c r="D97" s="134" t="s">
        <v>138</v>
      </c>
      <c r="E97" s="119">
        <v>21</v>
      </c>
      <c r="F97" s="82">
        <v>0</v>
      </c>
      <c r="G97" s="71">
        <f t="shared" si="129"/>
        <v>0</v>
      </c>
      <c r="H97" s="72">
        <v>3</v>
      </c>
      <c r="I97" s="71">
        <f t="shared" si="130"/>
        <v>0.14285714285714285</v>
      </c>
      <c r="J97" s="72">
        <v>0</v>
      </c>
      <c r="K97" s="71">
        <f t="shared" si="131"/>
        <v>0</v>
      </c>
      <c r="L97" s="119">
        <v>99</v>
      </c>
      <c r="M97" s="82">
        <v>2</v>
      </c>
      <c r="N97" s="71">
        <f t="shared" si="132"/>
        <v>2.0202020202020204E-2</v>
      </c>
      <c r="O97" s="72">
        <v>8</v>
      </c>
      <c r="P97" s="71">
        <f t="shared" si="133"/>
        <v>8.0808080808080815E-2</v>
      </c>
      <c r="Q97" s="72">
        <v>4</v>
      </c>
      <c r="R97" s="71">
        <f t="shared" si="134"/>
        <v>4.0404040404040407E-2</v>
      </c>
      <c r="S97" s="119">
        <v>3805</v>
      </c>
      <c r="T97" s="82">
        <v>108</v>
      </c>
      <c r="U97" s="71">
        <f t="shared" si="135"/>
        <v>2.8383705650459921E-2</v>
      </c>
      <c r="V97" s="72">
        <v>632</v>
      </c>
      <c r="W97" s="71">
        <f t="shared" si="136"/>
        <v>0.16609724047306176</v>
      </c>
      <c r="X97" s="72">
        <v>142</v>
      </c>
      <c r="Y97" s="71">
        <f t="shared" si="137"/>
        <v>3.7319316688567673E-2</v>
      </c>
      <c r="Z97" s="119">
        <v>3186</v>
      </c>
      <c r="AA97" s="82">
        <v>70</v>
      </c>
      <c r="AB97" s="71">
        <f t="shared" si="138"/>
        <v>2.1971123666038921E-2</v>
      </c>
      <c r="AC97" s="72">
        <v>478</v>
      </c>
      <c r="AD97" s="71">
        <f t="shared" si="139"/>
        <v>0.15003138731952292</v>
      </c>
      <c r="AE97" s="72">
        <v>144</v>
      </c>
      <c r="AF97" s="71">
        <f t="shared" si="140"/>
        <v>4.519774011299435E-2</v>
      </c>
      <c r="AG97" s="119">
        <v>2057</v>
      </c>
      <c r="AH97" s="82">
        <v>24</v>
      </c>
      <c r="AI97" s="71">
        <f t="shared" si="141"/>
        <v>1.166747690811862E-2</v>
      </c>
      <c r="AJ97" s="72">
        <v>249</v>
      </c>
      <c r="AK97" s="71">
        <f t="shared" si="142"/>
        <v>0.12105007292173067</v>
      </c>
      <c r="AL97" s="72">
        <v>84</v>
      </c>
      <c r="AM97" s="71">
        <f t="shared" si="143"/>
        <v>4.083616917841517E-2</v>
      </c>
      <c r="AN97" s="119">
        <v>986</v>
      </c>
      <c r="AO97" s="82">
        <v>6</v>
      </c>
      <c r="AP97" s="71">
        <f t="shared" si="144"/>
        <v>6.0851926977687626E-3</v>
      </c>
      <c r="AQ97" s="72">
        <v>86</v>
      </c>
      <c r="AR97" s="71">
        <f t="shared" si="145"/>
        <v>8.7221095334685597E-2</v>
      </c>
      <c r="AS97" s="72">
        <v>30</v>
      </c>
      <c r="AT97" s="71">
        <f t="shared" si="146"/>
        <v>3.0425963488843813E-2</v>
      </c>
      <c r="AU97" s="119">
        <v>281</v>
      </c>
      <c r="AV97" s="82">
        <v>3</v>
      </c>
      <c r="AW97" s="71">
        <f t="shared" si="147"/>
        <v>1.0676156583629894E-2</v>
      </c>
      <c r="AX97" s="72">
        <v>12</v>
      </c>
      <c r="AY97" s="71">
        <f t="shared" si="148"/>
        <v>4.2704626334519574E-2</v>
      </c>
      <c r="AZ97" s="72">
        <v>5</v>
      </c>
      <c r="BA97" s="71">
        <f t="shared" si="149"/>
        <v>1.7793594306049824E-2</v>
      </c>
      <c r="BB97" s="119">
        <f t="shared" si="159"/>
        <v>10435</v>
      </c>
      <c r="BC97" s="73">
        <f t="shared" si="160"/>
        <v>213</v>
      </c>
      <c r="BD97" s="71">
        <f t="shared" si="150"/>
        <v>2.0412074748442741E-2</v>
      </c>
      <c r="BE97" s="73">
        <f t="shared" si="161"/>
        <v>1468</v>
      </c>
      <c r="BF97" s="71">
        <f t="shared" si="151"/>
        <v>0.14068040249161476</v>
      </c>
      <c r="BG97" s="73">
        <f t="shared" si="162"/>
        <v>409</v>
      </c>
      <c r="BH97" s="71">
        <f t="shared" si="152"/>
        <v>3.9195016770483947E-2</v>
      </c>
      <c r="BJ97" s="263">
        <v>19</v>
      </c>
      <c r="BK97" s="272" t="s">
        <v>110</v>
      </c>
      <c r="BL97" s="208" t="s">
        <v>138</v>
      </c>
      <c r="BM97" s="38">
        <v>10119</v>
      </c>
      <c r="BN97" s="38">
        <v>146</v>
      </c>
      <c r="BO97" s="84">
        <v>1.4428303192015022E-2</v>
      </c>
      <c r="BP97" s="38">
        <v>1318</v>
      </c>
      <c r="BQ97" s="84">
        <v>0.13025002470599861</v>
      </c>
      <c r="BR97" s="38">
        <v>422</v>
      </c>
      <c r="BS97" s="84">
        <v>4.1703725664591365E-2</v>
      </c>
      <c r="BU97" s="183" t="s">
        <v>110</v>
      </c>
      <c r="BV97" s="188" t="s">
        <v>138</v>
      </c>
      <c r="BW97" s="36">
        <f t="shared" si="158"/>
        <v>0.79971250598945853</v>
      </c>
      <c r="BX97" s="36">
        <f t="shared" si="195"/>
        <v>0.81361794643739505</v>
      </c>
      <c r="BY97" s="80"/>
      <c r="BZ97" s="138"/>
      <c r="CA97" s="80"/>
      <c r="CB97" s="80"/>
      <c r="CC97" s="80"/>
      <c r="CD97" s="80"/>
      <c r="CE97" s="80"/>
      <c r="CF97" s="80"/>
      <c r="CG97" s="80"/>
      <c r="CH97" s="80"/>
      <c r="CI97" s="80"/>
      <c r="CJ97" s="3"/>
      <c r="CK97" s="3"/>
      <c r="CL97" s="3"/>
      <c r="CM97" s="3"/>
      <c r="CN97" s="3"/>
      <c r="CO97" s="3"/>
      <c r="CP97" s="3"/>
      <c r="CQ97" s="80"/>
      <c r="CR97" s="80"/>
      <c r="CS97" s="80"/>
      <c r="CT97" s="80"/>
      <c r="CU97" s="80"/>
      <c r="CV97" s="80"/>
      <c r="CW97" s="3"/>
      <c r="CX97" s="3"/>
      <c r="CY97" s="80"/>
      <c r="CZ97" s="80"/>
      <c r="DA97" s="80"/>
      <c r="DB97" s="80"/>
      <c r="DC97" s="80"/>
      <c r="DD97" s="80"/>
      <c r="DE97" s="80"/>
      <c r="DF97" s="80"/>
      <c r="DG97" s="80"/>
      <c r="DH97" s="80"/>
      <c r="DI97" s="80"/>
      <c r="DJ97" s="80"/>
      <c r="DK97" s="80"/>
      <c r="DL97" s="80"/>
      <c r="DM97" s="80"/>
      <c r="DN97" s="80"/>
      <c r="DP97" s="138"/>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row>
    <row r="98" spans="2:262" s="12" customFormat="1" ht="14.25" customHeight="1">
      <c r="B98" s="264"/>
      <c r="C98" s="273"/>
      <c r="D98" s="207" t="s">
        <v>277</v>
      </c>
      <c r="E98" s="166">
        <v>3</v>
      </c>
      <c r="F98" s="214">
        <v>0</v>
      </c>
      <c r="G98" s="83">
        <f t="shared" si="129"/>
        <v>0</v>
      </c>
      <c r="H98" s="230">
        <v>0</v>
      </c>
      <c r="I98" s="83">
        <f>IFERROR(H98/E98,"-")</f>
        <v>0</v>
      </c>
      <c r="J98" s="230">
        <v>0</v>
      </c>
      <c r="K98" s="83">
        <f>IFERROR(J98/E98,"-")</f>
        <v>0</v>
      </c>
      <c r="L98" s="166">
        <v>0</v>
      </c>
      <c r="M98" s="214">
        <v>0</v>
      </c>
      <c r="N98" s="83" t="str">
        <f>IFERROR(M98/L98,"-")</f>
        <v>-</v>
      </c>
      <c r="O98" s="230">
        <v>0</v>
      </c>
      <c r="P98" s="83" t="str">
        <f>IFERROR(O98/L98,"-")</f>
        <v>-</v>
      </c>
      <c r="Q98" s="230">
        <v>0</v>
      </c>
      <c r="R98" s="83" t="str">
        <f>IFERROR(Q98/L98,"-")</f>
        <v>-</v>
      </c>
      <c r="S98" s="166">
        <v>552</v>
      </c>
      <c r="T98" s="214">
        <v>11</v>
      </c>
      <c r="U98" s="83">
        <f>IFERROR(T98/S98,"-")</f>
        <v>1.9927536231884056E-2</v>
      </c>
      <c r="V98" s="230">
        <v>98</v>
      </c>
      <c r="W98" s="83">
        <f>IFERROR(V98/S98,"-")</f>
        <v>0.17753623188405798</v>
      </c>
      <c r="X98" s="230">
        <v>32</v>
      </c>
      <c r="Y98" s="83">
        <f>IFERROR(X98/S98,"-")</f>
        <v>5.7971014492753624E-2</v>
      </c>
      <c r="Z98" s="166">
        <v>409</v>
      </c>
      <c r="AA98" s="214">
        <v>11</v>
      </c>
      <c r="AB98" s="83">
        <f>IFERROR(AA98/Z98,"-")</f>
        <v>2.6894865525672371E-2</v>
      </c>
      <c r="AC98" s="230">
        <v>71</v>
      </c>
      <c r="AD98" s="83">
        <f>IFERROR(AC98/Z98,"-")</f>
        <v>0.17359413202933985</v>
      </c>
      <c r="AE98" s="230">
        <v>13</v>
      </c>
      <c r="AF98" s="83">
        <f>IFERROR(AE98/Z98,"-")</f>
        <v>3.1784841075794622E-2</v>
      </c>
      <c r="AG98" s="166">
        <v>225</v>
      </c>
      <c r="AH98" s="214">
        <v>5</v>
      </c>
      <c r="AI98" s="83">
        <f>IFERROR(AH98/AG98,"-")</f>
        <v>2.2222222222222223E-2</v>
      </c>
      <c r="AJ98" s="230">
        <v>35</v>
      </c>
      <c r="AK98" s="83">
        <f>IFERROR(AJ98/AG98,"-")</f>
        <v>0.15555555555555556</v>
      </c>
      <c r="AL98" s="230">
        <v>6</v>
      </c>
      <c r="AM98" s="83">
        <f>IFERROR(AL98/AG98,"-")</f>
        <v>2.6666666666666668E-2</v>
      </c>
      <c r="AN98" s="166">
        <v>97</v>
      </c>
      <c r="AO98" s="214">
        <v>0</v>
      </c>
      <c r="AP98" s="83">
        <f>IFERROR(AO98/AN98,"-")</f>
        <v>0</v>
      </c>
      <c r="AQ98" s="230">
        <v>9</v>
      </c>
      <c r="AR98" s="83">
        <f>IFERROR(AQ98/AN98,"-")</f>
        <v>9.2783505154639179E-2</v>
      </c>
      <c r="AS98" s="230">
        <v>4</v>
      </c>
      <c r="AT98" s="83">
        <f>IFERROR(AS98/AN98,"-")</f>
        <v>4.1237113402061855E-2</v>
      </c>
      <c r="AU98" s="166">
        <v>45</v>
      </c>
      <c r="AV98" s="214">
        <v>1</v>
      </c>
      <c r="AW98" s="83">
        <f>IFERROR(AV98/AU98,"-")</f>
        <v>2.2222222222222223E-2</v>
      </c>
      <c r="AX98" s="230">
        <v>3</v>
      </c>
      <c r="AY98" s="83">
        <f>IFERROR(AX98/AU98,"-")</f>
        <v>6.6666666666666666E-2</v>
      </c>
      <c r="AZ98" s="230">
        <v>1</v>
      </c>
      <c r="BA98" s="83">
        <f>IFERROR(AZ98/AU98,"-")</f>
        <v>2.2222222222222223E-2</v>
      </c>
      <c r="BB98" s="166">
        <f t="shared" si="159"/>
        <v>1331</v>
      </c>
      <c r="BC98" s="167">
        <f t="shared" si="160"/>
        <v>28</v>
      </c>
      <c r="BD98" s="83">
        <f>IFERROR(BC98/BB98,"-")</f>
        <v>2.1036814425244178E-2</v>
      </c>
      <c r="BE98" s="167">
        <f t="shared" si="161"/>
        <v>216</v>
      </c>
      <c r="BF98" s="83">
        <f>IFERROR(BE98/BB98,"-")</f>
        <v>0.1622839969947408</v>
      </c>
      <c r="BG98" s="167">
        <f t="shared" si="162"/>
        <v>56</v>
      </c>
      <c r="BH98" s="83">
        <f>IFERROR(BG98/BB98,"-")</f>
        <v>4.2073628850488355E-2</v>
      </c>
      <c r="BJ98" s="264"/>
      <c r="BK98" s="273"/>
      <c r="BL98" s="208" t="s">
        <v>276</v>
      </c>
      <c r="BM98" s="38">
        <v>1325</v>
      </c>
      <c r="BN98" s="38">
        <v>25</v>
      </c>
      <c r="BO98" s="84">
        <v>1.8867924528301886E-2</v>
      </c>
      <c r="BP98" s="38">
        <v>199</v>
      </c>
      <c r="BQ98" s="84">
        <v>0.15018867924528301</v>
      </c>
      <c r="BR98" s="38">
        <v>60</v>
      </c>
      <c r="BS98" s="84">
        <v>4.5283018867924525E-2</v>
      </c>
      <c r="BU98" s="218"/>
      <c r="BV98" s="208" t="s">
        <v>273</v>
      </c>
      <c r="BW98" s="36">
        <f t="shared" si="158"/>
        <v>0.77460555972952672</v>
      </c>
      <c r="BX98" s="36">
        <f t="shared" si="195"/>
        <v>0.78566037735849059</v>
      </c>
      <c r="BY98" s="80"/>
      <c r="BZ98" s="138"/>
      <c r="CA98" s="80"/>
      <c r="CB98" s="80"/>
      <c r="CC98" s="80"/>
      <c r="CD98" s="80"/>
      <c r="CE98" s="80"/>
      <c r="CF98" s="80"/>
      <c r="CG98" s="80"/>
      <c r="CH98" s="80"/>
      <c r="CI98" s="80"/>
      <c r="CJ98" s="3"/>
      <c r="CK98" s="3"/>
      <c r="CL98" s="3"/>
      <c r="CM98" s="3"/>
      <c r="CN98" s="3"/>
      <c r="CO98" s="3"/>
      <c r="CP98" s="3"/>
      <c r="CQ98" s="80"/>
      <c r="CR98" s="80"/>
      <c r="CS98" s="80"/>
      <c r="CT98" s="80"/>
      <c r="CU98" s="80"/>
      <c r="CV98" s="80"/>
      <c r="CW98" s="3"/>
      <c r="CX98" s="3"/>
      <c r="CY98" s="80"/>
      <c r="CZ98" s="80"/>
      <c r="DA98" s="80"/>
      <c r="DB98" s="80"/>
      <c r="DC98" s="80"/>
      <c r="DD98" s="80"/>
      <c r="DE98" s="80"/>
      <c r="DF98" s="80"/>
      <c r="DG98" s="80"/>
      <c r="DH98" s="80"/>
      <c r="DI98" s="80"/>
      <c r="DJ98" s="80"/>
      <c r="DK98" s="80"/>
      <c r="DL98" s="80"/>
      <c r="DM98" s="80"/>
      <c r="DN98" s="80"/>
      <c r="DP98" s="138"/>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c r="GG98" s="80"/>
      <c r="GH98" s="80"/>
      <c r="GI98" s="80"/>
      <c r="GJ98" s="80"/>
      <c r="GK98" s="80"/>
      <c r="GL98" s="80"/>
      <c r="GM98" s="80"/>
      <c r="GN98" s="80"/>
      <c r="GO98" s="80"/>
      <c r="GP98" s="80"/>
      <c r="GQ98" s="80"/>
      <c r="GR98" s="80"/>
      <c r="GS98" s="80"/>
      <c r="GT98" s="80"/>
      <c r="GU98" s="80"/>
      <c r="GV98" s="80"/>
      <c r="GW98" s="80"/>
      <c r="GX98" s="80"/>
      <c r="GY98" s="80"/>
      <c r="GZ98" s="80"/>
      <c r="HA98" s="80"/>
      <c r="HB98" s="80"/>
      <c r="HC98" s="80"/>
      <c r="HD98" s="80"/>
      <c r="HE98" s="80"/>
      <c r="HF98" s="80"/>
      <c r="HG98" s="80"/>
      <c r="HH98" s="80"/>
      <c r="HI98" s="80"/>
      <c r="HJ98" s="80"/>
      <c r="HK98" s="80"/>
      <c r="HL98" s="80"/>
      <c r="HM98" s="80"/>
      <c r="HN98" s="80"/>
      <c r="HO98" s="80"/>
      <c r="HP98" s="80"/>
      <c r="HR98" s="80"/>
      <c r="HS98" s="80"/>
      <c r="HT98" s="80"/>
      <c r="HU98" s="80"/>
      <c r="HV98" s="80"/>
      <c r="HW98" s="80"/>
      <c r="HX98" s="80"/>
      <c r="HY98" s="80"/>
      <c r="HZ98" s="80"/>
      <c r="IA98" s="80"/>
      <c r="IB98" s="80"/>
      <c r="IC98" s="80"/>
      <c r="ID98" s="80"/>
      <c r="IE98" s="80"/>
      <c r="IF98" s="80"/>
      <c r="IG98" s="80"/>
      <c r="IH98" s="80"/>
      <c r="II98" s="80"/>
      <c r="IJ98" s="80"/>
      <c r="IK98" s="80"/>
      <c r="IL98" s="80"/>
      <c r="IM98" s="80"/>
      <c r="IN98" s="80"/>
      <c r="IO98" s="80"/>
      <c r="IP98" s="80"/>
      <c r="IQ98" s="80"/>
      <c r="IR98" s="80"/>
      <c r="IS98" s="80"/>
      <c r="IT98" s="80"/>
      <c r="IU98" s="80"/>
      <c r="IV98" s="80"/>
      <c r="IW98" s="80"/>
      <c r="IX98" s="80"/>
      <c r="IY98" s="80"/>
      <c r="IZ98" s="80"/>
      <c r="JA98" s="80"/>
      <c r="JB98" s="80"/>
    </row>
    <row r="99" spans="2:262" s="12" customFormat="1" ht="14.25" customHeight="1">
      <c r="B99" s="264"/>
      <c r="C99" s="273"/>
      <c r="D99" s="165" t="s">
        <v>156</v>
      </c>
      <c r="E99" s="160">
        <v>2</v>
      </c>
      <c r="F99" s="161">
        <v>0</v>
      </c>
      <c r="G99" s="61">
        <f t="shared" si="129"/>
        <v>0</v>
      </c>
      <c r="H99" s="62">
        <v>0</v>
      </c>
      <c r="I99" s="61">
        <f t="shared" si="130"/>
        <v>0</v>
      </c>
      <c r="J99" s="62">
        <v>0</v>
      </c>
      <c r="K99" s="61">
        <f t="shared" si="131"/>
        <v>0</v>
      </c>
      <c r="L99" s="160">
        <v>1</v>
      </c>
      <c r="M99" s="161">
        <v>0</v>
      </c>
      <c r="N99" s="61">
        <f t="shared" si="132"/>
        <v>0</v>
      </c>
      <c r="O99" s="62">
        <v>0</v>
      </c>
      <c r="P99" s="61">
        <f t="shared" si="133"/>
        <v>0</v>
      </c>
      <c r="Q99" s="62">
        <v>0</v>
      </c>
      <c r="R99" s="61">
        <f t="shared" si="134"/>
        <v>0</v>
      </c>
      <c r="S99" s="160">
        <v>263</v>
      </c>
      <c r="T99" s="161">
        <v>5</v>
      </c>
      <c r="U99" s="61">
        <f t="shared" si="135"/>
        <v>1.9011406844106463E-2</v>
      </c>
      <c r="V99" s="62">
        <v>38</v>
      </c>
      <c r="W99" s="61">
        <f t="shared" si="136"/>
        <v>0.14448669201520911</v>
      </c>
      <c r="X99" s="62">
        <v>12</v>
      </c>
      <c r="Y99" s="61">
        <f t="shared" si="137"/>
        <v>4.5627376425855515E-2</v>
      </c>
      <c r="Z99" s="160">
        <v>141</v>
      </c>
      <c r="AA99" s="161">
        <v>4</v>
      </c>
      <c r="AB99" s="61">
        <f t="shared" si="138"/>
        <v>2.8368794326241134E-2</v>
      </c>
      <c r="AC99" s="62">
        <v>16</v>
      </c>
      <c r="AD99" s="61">
        <f t="shared" si="139"/>
        <v>0.11347517730496454</v>
      </c>
      <c r="AE99" s="62">
        <v>9</v>
      </c>
      <c r="AF99" s="61">
        <f t="shared" si="140"/>
        <v>6.3829787234042548E-2</v>
      </c>
      <c r="AG99" s="160">
        <v>82</v>
      </c>
      <c r="AH99" s="161">
        <v>0</v>
      </c>
      <c r="AI99" s="61">
        <f t="shared" si="141"/>
        <v>0</v>
      </c>
      <c r="AJ99" s="62">
        <v>12</v>
      </c>
      <c r="AK99" s="61">
        <f t="shared" si="142"/>
        <v>0.14634146341463414</v>
      </c>
      <c r="AL99" s="62">
        <v>2</v>
      </c>
      <c r="AM99" s="61">
        <f t="shared" si="143"/>
        <v>2.4390243902439025E-2</v>
      </c>
      <c r="AN99" s="160">
        <v>26</v>
      </c>
      <c r="AO99" s="161">
        <v>0</v>
      </c>
      <c r="AP99" s="61">
        <f t="shared" si="144"/>
        <v>0</v>
      </c>
      <c r="AQ99" s="62">
        <v>2</v>
      </c>
      <c r="AR99" s="61">
        <f t="shared" si="145"/>
        <v>7.6923076923076927E-2</v>
      </c>
      <c r="AS99" s="62">
        <v>1</v>
      </c>
      <c r="AT99" s="61">
        <f t="shared" si="146"/>
        <v>3.8461538461538464E-2</v>
      </c>
      <c r="AU99" s="160">
        <v>6</v>
      </c>
      <c r="AV99" s="161">
        <v>0</v>
      </c>
      <c r="AW99" s="61">
        <f t="shared" si="147"/>
        <v>0</v>
      </c>
      <c r="AX99" s="62">
        <v>1</v>
      </c>
      <c r="AY99" s="61">
        <f t="shared" si="148"/>
        <v>0.16666666666666666</v>
      </c>
      <c r="AZ99" s="62">
        <v>0</v>
      </c>
      <c r="BA99" s="61">
        <f t="shared" si="149"/>
        <v>0</v>
      </c>
      <c r="BB99" s="160">
        <f t="shared" si="159"/>
        <v>521</v>
      </c>
      <c r="BC99" s="63">
        <f t="shared" si="160"/>
        <v>9</v>
      </c>
      <c r="BD99" s="61">
        <f t="shared" si="150"/>
        <v>1.7274472168905951E-2</v>
      </c>
      <c r="BE99" s="63">
        <f t="shared" si="161"/>
        <v>69</v>
      </c>
      <c r="BF99" s="61">
        <f t="shared" si="151"/>
        <v>0.1324376199616123</v>
      </c>
      <c r="BG99" s="63">
        <f t="shared" si="162"/>
        <v>24</v>
      </c>
      <c r="BH99" s="61">
        <f t="shared" si="152"/>
        <v>4.6065259117082535E-2</v>
      </c>
      <c r="BJ99" s="264"/>
      <c r="BK99" s="273"/>
      <c r="BL99" s="208" t="s">
        <v>156</v>
      </c>
      <c r="BM99" s="38">
        <v>592</v>
      </c>
      <c r="BN99" s="38">
        <v>15</v>
      </c>
      <c r="BO99" s="84">
        <v>2.5337837837837839E-2</v>
      </c>
      <c r="BP99" s="38">
        <v>92</v>
      </c>
      <c r="BQ99" s="84">
        <v>0.1554054054054054</v>
      </c>
      <c r="BR99" s="38">
        <v>27</v>
      </c>
      <c r="BS99" s="84">
        <v>4.5608108108108107E-2</v>
      </c>
      <c r="BU99" s="184"/>
      <c r="BV99" s="188" t="s">
        <v>156</v>
      </c>
      <c r="BW99" s="36">
        <f t="shared" si="158"/>
        <v>0.80422264875239924</v>
      </c>
      <c r="BX99" s="36">
        <f t="shared" si="195"/>
        <v>0.77364864864864868</v>
      </c>
      <c r="BY99" s="80"/>
      <c r="BZ99" s="138"/>
      <c r="CA99" s="80"/>
      <c r="CB99" s="80"/>
      <c r="CC99" s="80"/>
      <c r="CD99" s="80"/>
      <c r="CE99" s="80"/>
      <c r="CF99" s="80"/>
      <c r="CG99" s="80"/>
      <c r="CH99" s="80"/>
      <c r="CI99" s="80"/>
      <c r="CJ99" s="3"/>
      <c r="CK99" s="3"/>
      <c r="CL99" s="3"/>
      <c r="CM99" s="3"/>
      <c r="CN99" s="3"/>
      <c r="CO99" s="3"/>
      <c r="CP99" s="3"/>
      <c r="CQ99" s="80"/>
      <c r="CR99" s="80"/>
      <c r="CS99" s="80"/>
      <c r="CT99" s="80"/>
      <c r="CU99" s="80"/>
      <c r="CV99" s="80"/>
      <c r="CW99" s="3"/>
      <c r="CX99" s="3"/>
      <c r="CY99" s="80"/>
      <c r="CZ99" s="80"/>
      <c r="DA99" s="80"/>
      <c r="DB99" s="80"/>
      <c r="DC99" s="80"/>
      <c r="DD99" s="80"/>
      <c r="DE99" s="80"/>
      <c r="DF99" s="80"/>
      <c r="DG99" s="80"/>
      <c r="DH99" s="80"/>
      <c r="DI99" s="80"/>
      <c r="DJ99" s="80"/>
      <c r="DK99" s="80"/>
      <c r="DL99" s="80"/>
      <c r="DM99" s="80"/>
      <c r="DN99" s="80"/>
      <c r="DP99" s="138"/>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c r="IX99" s="80"/>
      <c r="IY99" s="80"/>
      <c r="IZ99" s="80"/>
      <c r="JA99" s="80"/>
      <c r="JB99" s="80"/>
    </row>
    <row r="100" spans="2:262" s="12" customFormat="1" ht="14.25" customHeight="1">
      <c r="B100" s="264"/>
      <c r="C100" s="273"/>
      <c r="D100" s="135" t="s">
        <v>200</v>
      </c>
      <c r="E100" s="152">
        <v>0</v>
      </c>
      <c r="F100" s="231">
        <v>0</v>
      </c>
      <c r="G100" s="154" t="str">
        <f>IFERROR(F100/E100,"-")</f>
        <v>-</v>
      </c>
      <c r="H100" s="232">
        <v>0</v>
      </c>
      <c r="I100" s="154" t="str">
        <f>IFERROR(H100/E100,"-")</f>
        <v>-</v>
      </c>
      <c r="J100" s="232">
        <v>0</v>
      </c>
      <c r="K100" s="154" t="str">
        <f>IFERROR(J100/E100,"-")</f>
        <v>-</v>
      </c>
      <c r="L100" s="152">
        <v>5</v>
      </c>
      <c r="M100" s="231">
        <v>0</v>
      </c>
      <c r="N100" s="154">
        <f>IFERROR(M100/L100,"-")</f>
        <v>0</v>
      </c>
      <c r="O100" s="232">
        <v>0</v>
      </c>
      <c r="P100" s="154">
        <f>IFERROR(O100/L100,"-")</f>
        <v>0</v>
      </c>
      <c r="Q100" s="232">
        <v>0</v>
      </c>
      <c r="R100" s="154">
        <f>IFERROR(Q100/L100,"-")</f>
        <v>0</v>
      </c>
      <c r="S100" s="152">
        <v>66</v>
      </c>
      <c r="T100" s="231">
        <v>0</v>
      </c>
      <c r="U100" s="154">
        <f>IFERROR(T100/S100,"-")</f>
        <v>0</v>
      </c>
      <c r="V100" s="232">
        <v>2</v>
      </c>
      <c r="W100" s="154">
        <f>IFERROR(V100/S100,"-")</f>
        <v>3.0303030303030304E-2</v>
      </c>
      <c r="X100" s="232">
        <v>0</v>
      </c>
      <c r="Y100" s="154">
        <f>IFERROR(X100/S100,"-")</f>
        <v>0</v>
      </c>
      <c r="Z100" s="152">
        <v>169</v>
      </c>
      <c r="AA100" s="231">
        <v>1</v>
      </c>
      <c r="AB100" s="154">
        <f>IFERROR(AA100/Z100,"-")</f>
        <v>5.9171597633136093E-3</v>
      </c>
      <c r="AC100" s="232">
        <v>4</v>
      </c>
      <c r="AD100" s="154">
        <f>IFERROR(AC100/Z100,"-")</f>
        <v>2.3668639053254437E-2</v>
      </c>
      <c r="AE100" s="232">
        <v>1</v>
      </c>
      <c r="AF100" s="154">
        <f>IFERROR(AE100/Z100,"-")</f>
        <v>5.9171597633136093E-3</v>
      </c>
      <c r="AG100" s="152">
        <v>218</v>
      </c>
      <c r="AH100" s="231">
        <v>1</v>
      </c>
      <c r="AI100" s="154">
        <f>IFERROR(AH100/AG100,"-")</f>
        <v>4.5871559633027525E-3</v>
      </c>
      <c r="AJ100" s="232">
        <v>1</v>
      </c>
      <c r="AK100" s="154">
        <f>IFERROR(AJ100/AG100,"-")</f>
        <v>4.5871559633027525E-3</v>
      </c>
      <c r="AL100" s="232">
        <v>0</v>
      </c>
      <c r="AM100" s="154">
        <f>IFERROR(AL100/AG100,"-")</f>
        <v>0</v>
      </c>
      <c r="AN100" s="152">
        <v>255</v>
      </c>
      <c r="AO100" s="231">
        <v>0</v>
      </c>
      <c r="AP100" s="154">
        <f>IFERROR(AO100/AN100,"-")</f>
        <v>0</v>
      </c>
      <c r="AQ100" s="232">
        <v>3</v>
      </c>
      <c r="AR100" s="154">
        <f>IFERROR(AQ100/AN100,"-")</f>
        <v>1.1764705882352941E-2</v>
      </c>
      <c r="AS100" s="232">
        <v>1</v>
      </c>
      <c r="AT100" s="154">
        <f>IFERROR(AS100/AN100,"-")</f>
        <v>3.9215686274509803E-3</v>
      </c>
      <c r="AU100" s="152">
        <v>201</v>
      </c>
      <c r="AV100" s="231">
        <v>0</v>
      </c>
      <c r="AW100" s="154">
        <f>IFERROR(AV100/AU100,"-")</f>
        <v>0</v>
      </c>
      <c r="AX100" s="232">
        <v>0</v>
      </c>
      <c r="AY100" s="154">
        <f>IFERROR(AX100/AU100,"-")</f>
        <v>0</v>
      </c>
      <c r="AZ100" s="232">
        <v>0</v>
      </c>
      <c r="BA100" s="154">
        <f>IFERROR(AZ100/AU100,"-")</f>
        <v>0</v>
      </c>
      <c r="BB100" s="152">
        <f t="shared" si="159"/>
        <v>914</v>
      </c>
      <c r="BC100" s="153">
        <f t="shared" si="160"/>
        <v>2</v>
      </c>
      <c r="BD100" s="154">
        <f>IFERROR(BC100/BB100,"-")</f>
        <v>2.1881838074398249E-3</v>
      </c>
      <c r="BE100" s="153">
        <f t="shared" si="161"/>
        <v>10</v>
      </c>
      <c r="BF100" s="154">
        <f>IFERROR(BE100/BB100,"-")</f>
        <v>1.0940919037199124E-2</v>
      </c>
      <c r="BG100" s="153">
        <f t="shared" si="162"/>
        <v>2</v>
      </c>
      <c r="BH100" s="154">
        <f>IFERROR(BG100/BB100,"-")</f>
        <v>2.1881838074398249E-3</v>
      </c>
      <c r="BJ100" s="264"/>
      <c r="BK100" s="273"/>
      <c r="BL100" s="208" t="s">
        <v>199</v>
      </c>
      <c r="BM100" s="38">
        <v>412</v>
      </c>
      <c r="BN100" s="38">
        <v>1</v>
      </c>
      <c r="BO100" s="84">
        <v>2.4271844660194173E-3</v>
      </c>
      <c r="BP100" s="38">
        <v>5</v>
      </c>
      <c r="BQ100" s="84">
        <v>1.2135922330097087E-2</v>
      </c>
      <c r="BR100" s="38">
        <v>5</v>
      </c>
      <c r="BS100" s="84">
        <v>1.2135922330097087E-2</v>
      </c>
      <c r="BU100" s="184"/>
      <c r="BV100" s="188" t="s">
        <v>199</v>
      </c>
      <c r="BW100" s="36">
        <f t="shared" si="158"/>
        <v>0.98468271334792123</v>
      </c>
      <c r="BX100" s="36">
        <f t="shared" si="195"/>
        <v>0.97330097087378642</v>
      </c>
      <c r="BY100" s="80"/>
      <c r="BZ100" s="138"/>
      <c r="CA100" s="80"/>
      <c r="CB100" s="80"/>
      <c r="CC100" s="80"/>
      <c r="CD100" s="80"/>
      <c r="CE100" s="80"/>
      <c r="CF100" s="80"/>
      <c r="CG100" s="80"/>
      <c r="CH100" s="80"/>
      <c r="CI100" s="80"/>
      <c r="CJ100" s="3"/>
      <c r="CK100" s="3"/>
      <c r="CL100" s="3"/>
      <c r="CM100" s="3"/>
      <c r="CN100" s="3"/>
      <c r="CO100" s="3"/>
      <c r="CP100" s="3"/>
      <c r="CQ100" s="80"/>
      <c r="CR100" s="80"/>
      <c r="CS100" s="80"/>
      <c r="CT100" s="80"/>
      <c r="CU100" s="80"/>
      <c r="CV100" s="80"/>
      <c r="CW100" s="3"/>
      <c r="CX100" s="3"/>
      <c r="CY100" s="80"/>
      <c r="CZ100" s="80"/>
      <c r="DA100" s="80"/>
      <c r="DB100" s="80"/>
      <c r="DC100" s="80"/>
      <c r="DD100" s="80"/>
      <c r="DE100" s="80"/>
      <c r="DF100" s="80"/>
      <c r="DG100" s="80"/>
      <c r="DH100" s="80"/>
      <c r="DI100" s="80"/>
      <c r="DJ100" s="80"/>
      <c r="DK100" s="80"/>
      <c r="DL100" s="80"/>
      <c r="DM100" s="80"/>
      <c r="DN100" s="80"/>
      <c r="DP100" s="138"/>
      <c r="DQ100" s="80"/>
      <c r="DR100" s="80"/>
      <c r="DS100" s="80"/>
      <c r="DT100" s="80"/>
      <c r="DU100" s="80"/>
      <c r="DV100" s="80"/>
      <c r="DW100" s="80"/>
      <c r="DX100" s="80"/>
      <c r="DY100" s="80"/>
      <c r="DZ100" s="80"/>
      <c r="EA100" s="80"/>
      <c r="EB100" s="80"/>
      <c r="EC100" s="80"/>
      <c r="ED100" s="80"/>
      <c r="EE100" s="80"/>
      <c r="EF100" s="80"/>
      <c r="EG100" s="80"/>
      <c r="EH100" s="80"/>
      <c r="EI100" s="80"/>
      <c r="EJ100" s="80"/>
      <c r="EK100" s="80"/>
      <c r="EL100" s="80"/>
      <c r="EM100" s="80"/>
      <c r="EN100" s="80"/>
      <c r="EO100" s="80"/>
      <c r="EP100" s="80"/>
      <c r="EQ100" s="80"/>
      <c r="ER100" s="80"/>
      <c r="ES100" s="80"/>
      <c r="ET100" s="80"/>
      <c r="EU100" s="80"/>
      <c r="EV100" s="80"/>
      <c r="EW100" s="80"/>
      <c r="EX100" s="80"/>
      <c r="EY100" s="80"/>
      <c r="EZ100" s="80"/>
      <c r="FA100" s="80"/>
      <c r="FB100" s="80"/>
      <c r="FC100" s="80"/>
      <c r="FD100" s="80"/>
      <c r="FE100" s="80"/>
      <c r="FF100" s="80"/>
      <c r="FG100" s="80"/>
      <c r="FH100" s="80"/>
      <c r="FI100" s="80"/>
      <c r="FJ100" s="80"/>
      <c r="FK100" s="80"/>
      <c r="FL100" s="80"/>
      <c r="FM100" s="80"/>
      <c r="FN100" s="80"/>
      <c r="FO100" s="80"/>
      <c r="FP100" s="80"/>
      <c r="FQ100" s="80"/>
      <c r="FR100" s="80"/>
      <c r="FS100" s="80"/>
      <c r="FT100" s="80"/>
      <c r="FU100" s="80"/>
      <c r="FV100" s="80"/>
      <c r="FW100" s="80"/>
      <c r="FX100" s="80"/>
      <c r="FY100" s="80"/>
      <c r="FZ100" s="80"/>
      <c r="GA100" s="80"/>
      <c r="GB100" s="80"/>
      <c r="GC100" s="80"/>
      <c r="GD100" s="80"/>
      <c r="GE100" s="80"/>
      <c r="GF100" s="80"/>
      <c r="GG100" s="80"/>
      <c r="GH100" s="80"/>
      <c r="GI100" s="80"/>
      <c r="GJ100" s="80"/>
      <c r="GK100" s="80"/>
      <c r="GL100" s="80"/>
      <c r="GM100" s="80"/>
      <c r="GN100" s="80"/>
      <c r="GO100" s="80"/>
      <c r="GP100" s="80"/>
      <c r="GQ100" s="80"/>
      <c r="GR100" s="80"/>
      <c r="GS100" s="80"/>
      <c r="GT100" s="80"/>
      <c r="GU100" s="80"/>
      <c r="GV100" s="80"/>
      <c r="GW100" s="80"/>
      <c r="GX100" s="80"/>
      <c r="GY100" s="80"/>
      <c r="GZ100" s="80"/>
      <c r="HA100" s="80"/>
      <c r="HB100" s="80"/>
      <c r="HC100" s="80"/>
      <c r="HD100" s="80"/>
      <c r="HE100" s="80"/>
      <c r="HF100" s="80"/>
      <c r="HG100" s="80"/>
      <c r="HH100" s="80"/>
      <c r="HI100" s="80"/>
      <c r="HJ100" s="80"/>
      <c r="HK100" s="80"/>
      <c r="HL100" s="80"/>
      <c r="HM100" s="80"/>
      <c r="HN100" s="80"/>
      <c r="HO100" s="80"/>
      <c r="HP100" s="80"/>
      <c r="HR100" s="80"/>
      <c r="HS100" s="80"/>
      <c r="HT100" s="80"/>
      <c r="HU100" s="80"/>
      <c r="HV100" s="80"/>
      <c r="HW100" s="80"/>
      <c r="HX100" s="80"/>
      <c r="HY100" s="80"/>
      <c r="HZ100" s="80"/>
      <c r="IA100" s="80"/>
      <c r="IB100" s="80"/>
      <c r="IC100" s="80"/>
      <c r="ID100" s="80"/>
      <c r="IE100" s="80"/>
      <c r="IF100" s="80"/>
      <c r="IG100" s="80"/>
      <c r="IH100" s="80"/>
      <c r="II100" s="80"/>
      <c r="IJ100" s="80"/>
      <c r="IK100" s="80"/>
      <c r="IL100" s="80"/>
      <c r="IM100" s="80"/>
      <c r="IN100" s="80"/>
      <c r="IO100" s="80"/>
      <c r="IP100" s="80"/>
      <c r="IQ100" s="80"/>
      <c r="IR100" s="80"/>
      <c r="IS100" s="80"/>
      <c r="IT100" s="80"/>
      <c r="IU100" s="80"/>
      <c r="IV100" s="80"/>
      <c r="IW100" s="80"/>
      <c r="IX100" s="80"/>
      <c r="IY100" s="80"/>
      <c r="IZ100" s="80"/>
      <c r="JA100" s="80"/>
      <c r="JB100" s="80"/>
    </row>
    <row r="101" spans="2:262" s="12" customFormat="1" ht="14.25" customHeight="1">
      <c r="B101" s="265"/>
      <c r="C101" s="274"/>
      <c r="D101" s="150" t="s">
        <v>67</v>
      </c>
      <c r="E101" s="37">
        <v>26</v>
      </c>
      <c r="F101" s="233">
        <v>0</v>
      </c>
      <c r="G101" s="13">
        <f t="shared" si="129"/>
        <v>0</v>
      </c>
      <c r="H101" s="33">
        <v>3</v>
      </c>
      <c r="I101" s="13">
        <f t="shared" si="130"/>
        <v>0.11538461538461539</v>
      </c>
      <c r="J101" s="33">
        <v>0</v>
      </c>
      <c r="K101" s="13">
        <f t="shared" si="131"/>
        <v>0</v>
      </c>
      <c r="L101" s="37">
        <v>105</v>
      </c>
      <c r="M101" s="233">
        <v>2</v>
      </c>
      <c r="N101" s="13">
        <f t="shared" si="132"/>
        <v>1.9047619047619049E-2</v>
      </c>
      <c r="O101" s="33">
        <v>8</v>
      </c>
      <c r="P101" s="13">
        <f t="shared" si="133"/>
        <v>7.6190476190476197E-2</v>
      </c>
      <c r="Q101" s="33">
        <v>4</v>
      </c>
      <c r="R101" s="13">
        <f t="shared" si="134"/>
        <v>3.8095238095238099E-2</v>
      </c>
      <c r="S101" s="37">
        <v>4686</v>
      </c>
      <c r="T101" s="233">
        <v>124</v>
      </c>
      <c r="U101" s="13">
        <f t="shared" si="135"/>
        <v>2.6461801109688432E-2</v>
      </c>
      <c r="V101" s="33">
        <v>770</v>
      </c>
      <c r="W101" s="13">
        <f t="shared" si="136"/>
        <v>0.16431924882629109</v>
      </c>
      <c r="X101" s="33">
        <v>186</v>
      </c>
      <c r="Y101" s="13">
        <f t="shared" si="137"/>
        <v>3.9692701664532648E-2</v>
      </c>
      <c r="Z101" s="37">
        <v>3905</v>
      </c>
      <c r="AA101" s="233">
        <v>86</v>
      </c>
      <c r="AB101" s="13">
        <f t="shared" si="138"/>
        <v>2.2023047375160053E-2</v>
      </c>
      <c r="AC101" s="33">
        <v>569</v>
      </c>
      <c r="AD101" s="13">
        <f t="shared" si="139"/>
        <v>0.14571062740076823</v>
      </c>
      <c r="AE101" s="33">
        <v>167</v>
      </c>
      <c r="AF101" s="13">
        <f t="shared" si="140"/>
        <v>4.2765685019206148E-2</v>
      </c>
      <c r="AG101" s="37">
        <v>2582</v>
      </c>
      <c r="AH101" s="233">
        <v>30</v>
      </c>
      <c r="AI101" s="13">
        <f t="shared" si="141"/>
        <v>1.1618900077459334E-2</v>
      </c>
      <c r="AJ101" s="33">
        <v>297</v>
      </c>
      <c r="AK101" s="13">
        <f t="shared" si="142"/>
        <v>0.11502711076684741</v>
      </c>
      <c r="AL101" s="33">
        <v>92</v>
      </c>
      <c r="AM101" s="13">
        <f t="shared" si="143"/>
        <v>3.5631293570875293E-2</v>
      </c>
      <c r="AN101" s="37">
        <v>1364</v>
      </c>
      <c r="AO101" s="233">
        <v>6</v>
      </c>
      <c r="AP101" s="13">
        <f t="shared" si="144"/>
        <v>4.3988269794721412E-3</v>
      </c>
      <c r="AQ101" s="33">
        <v>100</v>
      </c>
      <c r="AR101" s="13">
        <f t="shared" si="145"/>
        <v>7.331378299120235E-2</v>
      </c>
      <c r="AS101" s="33">
        <v>36</v>
      </c>
      <c r="AT101" s="13">
        <f t="shared" si="146"/>
        <v>2.6392961876832845E-2</v>
      </c>
      <c r="AU101" s="37">
        <v>533</v>
      </c>
      <c r="AV101" s="233">
        <v>4</v>
      </c>
      <c r="AW101" s="13">
        <f t="shared" si="147"/>
        <v>7.5046904315196998E-3</v>
      </c>
      <c r="AX101" s="33">
        <v>16</v>
      </c>
      <c r="AY101" s="13">
        <f t="shared" si="148"/>
        <v>3.0018761726078799E-2</v>
      </c>
      <c r="AZ101" s="33">
        <v>6</v>
      </c>
      <c r="BA101" s="13">
        <f t="shared" si="149"/>
        <v>1.125703564727955E-2</v>
      </c>
      <c r="BB101" s="37">
        <f t="shared" si="159"/>
        <v>13201</v>
      </c>
      <c r="BC101" s="69">
        <f t="shared" si="160"/>
        <v>252</v>
      </c>
      <c r="BD101" s="13">
        <f t="shared" si="150"/>
        <v>1.9089462919475796E-2</v>
      </c>
      <c r="BE101" s="69">
        <f t="shared" si="161"/>
        <v>1763</v>
      </c>
      <c r="BF101" s="13">
        <f t="shared" si="151"/>
        <v>0.13355048859934854</v>
      </c>
      <c r="BG101" s="69">
        <f t="shared" si="162"/>
        <v>491</v>
      </c>
      <c r="BH101" s="13">
        <f t="shared" si="152"/>
        <v>3.7194151958184984E-2</v>
      </c>
      <c r="BJ101" s="265"/>
      <c r="BK101" s="274"/>
      <c r="BL101" s="203" t="s">
        <v>67</v>
      </c>
      <c r="BM101" s="38">
        <v>12448</v>
      </c>
      <c r="BN101" s="38">
        <v>187</v>
      </c>
      <c r="BO101" s="84">
        <v>1.5022493573264781E-2</v>
      </c>
      <c r="BP101" s="38">
        <v>1614</v>
      </c>
      <c r="BQ101" s="84">
        <v>0.12965938303341903</v>
      </c>
      <c r="BR101" s="38">
        <v>514</v>
      </c>
      <c r="BS101" s="84">
        <v>4.1291773778920307E-2</v>
      </c>
      <c r="BU101" s="185"/>
      <c r="BV101" s="187" t="s">
        <v>67</v>
      </c>
      <c r="BW101" s="36">
        <f t="shared" si="158"/>
        <v>0.81016589652299065</v>
      </c>
      <c r="BX101" s="36">
        <f t="shared" si="195"/>
        <v>0.81402634961439591</v>
      </c>
      <c r="BY101" s="80"/>
      <c r="BZ101" s="138"/>
      <c r="CA101" s="80"/>
      <c r="CB101" s="80"/>
      <c r="CC101" s="80"/>
      <c r="CD101" s="80"/>
      <c r="CE101" s="80"/>
      <c r="CF101" s="80"/>
      <c r="CG101" s="80"/>
      <c r="CH101" s="80"/>
      <c r="CI101" s="80"/>
      <c r="CJ101" s="3"/>
      <c r="CK101" s="3"/>
      <c r="CL101" s="3"/>
      <c r="CM101" s="3"/>
      <c r="CN101" s="3"/>
      <c r="CO101" s="3"/>
      <c r="CP101" s="3"/>
      <c r="CQ101" s="80"/>
      <c r="CR101" s="80"/>
      <c r="CS101" s="80"/>
      <c r="CT101" s="80"/>
      <c r="CU101" s="80"/>
      <c r="CV101" s="80"/>
      <c r="CW101" s="3"/>
      <c r="CX101" s="3"/>
      <c r="CY101" s="80"/>
      <c r="CZ101" s="80"/>
      <c r="DA101" s="80"/>
      <c r="DB101" s="80"/>
      <c r="DC101" s="80"/>
      <c r="DD101" s="80"/>
      <c r="DE101" s="80"/>
      <c r="DF101" s="80"/>
      <c r="DG101" s="80"/>
      <c r="DH101" s="80"/>
      <c r="DI101" s="80"/>
      <c r="DJ101" s="80"/>
      <c r="DK101" s="80"/>
      <c r="DL101" s="80"/>
      <c r="DM101" s="80"/>
      <c r="DN101" s="80"/>
      <c r="DP101" s="138"/>
      <c r="DQ101" s="80"/>
      <c r="DR101" s="80"/>
      <c r="DS101" s="80"/>
      <c r="DT101" s="80"/>
      <c r="DU101" s="80"/>
      <c r="DV101" s="80"/>
      <c r="DW101" s="80"/>
      <c r="DX101" s="80"/>
      <c r="DY101" s="80"/>
      <c r="DZ101" s="80"/>
      <c r="EA101" s="80"/>
      <c r="EB101" s="80"/>
      <c r="EC101" s="80"/>
      <c r="ED101" s="80"/>
      <c r="EE101" s="80"/>
      <c r="EF101" s="80"/>
      <c r="EG101" s="80"/>
      <c r="EH101" s="80"/>
      <c r="EI101" s="80"/>
      <c r="EJ101" s="80"/>
      <c r="EK101" s="80"/>
      <c r="EL101" s="80"/>
      <c r="EM101" s="80"/>
      <c r="EN101" s="80"/>
      <c r="EO101" s="80"/>
      <c r="EP101" s="80"/>
      <c r="EQ101" s="80"/>
      <c r="ER101" s="80"/>
      <c r="ES101" s="80"/>
      <c r="ET101" s="80"/>
      <c r="EU101" s="80"/>
      <c r="EV101" s="80"/>
      <c r="EW101" s="80"/>
      <c r="EX101" s="80"/>
      <c r="EY101" s="80"/>
      <c r="EZ101" s="80"/>
      <c r="FA101" s="80"/>
      <c r="FB101" s="80"/>
      <c r="FC101" s="80"/>
      <c r="FD101" s="80"/>
      <c r="FE101" s="80"/>
      <c r="FF101" s="80"/>
      <c r="FG101" s="80"/>
      <c r="FH101" s="80"/>
      <c r="FI101" s="80"/>
      <c r="FJ101" s="80"/>
      <c r="FK101" s="80"/>
      <c r="FL101" s="80"/>
      <c r="FM101" s="80"/>
      <c r="FN101" s="80"/>
      <c r="FO101" s="80"/>
      <c r="FP101" s="80"/>
      <c r="FQ101" s="80"/>
      <c r="FR101" s="80"/>
      <c r="FS101" s="80"/>
      <c r="FT101" s="80"/>
      <c r="FU101" s="80"/>
      <c r="FV101" s="80"/>
      <c r="FW101" s="80"/>
      <c r="FX101" s="80"/>
      <c r="FY101" s="80"/>
      <c r="FZ101" s="80"/>
      <c r="GA101" s="80"/>
      <c r="GB101" s="80"/>
      <c r="GC101" s="80"/>
      <c r="GD101" s="80"/>
      <c r="GE101" s="80"/>
      <c r="GF101" s="80"/>
      <c r="GG101" s="80"/>
      <c r="GH101" s="80"/>
      <c r="GI101" s="80"/>
      <c r="GJ101" s="80"/>
      <c r="GK101" s="80"/>
      <c r="GL101" s="80"/>
      <c r="GM101" s="80"/>
      <c r="GN101" s="80"/>
      <c r="GO101" s="80"/>
      <c r="GP101" s="80"/>
      <c r="GQ101" s="80"/>
      <c r="GR101" s="80"/>
      <c r="GS101" s="80"/>
      <c r="GT101" s="80"/>
      <c r="GU101" s="80"/>
      <c r="GV101" s="80"/>
      <c r="GW101" s="80"/>
      <c r="GX101" s="80"/>
      <c r="GY101" s="80"/>
      <c r="GZ101" s="80"/>
      <c r="HA101" s="80"/>
      <c r="HB101" s="80"/>
      <c r="HC101" s="80"/>
      <c r="HD101" s="80"/>
      <c r="HE101" s="80"/>
      <c r="HF101" s="80"/>
      <c r="HG101" s="80"/>
      <c r="HH101" s="80"/>
      <c r="HI101" s="80"/>
      <c r="HJ101" s="80"/>
      <c r="HK101" s="80"/>
      <c r="HL101" s="80"/>
      <c r="HM101" s="80"/>
      <c r="HN101" s="80"/>
      <c r="HO101" s="80"/>
      <c r="HP101" s="80"/>
      <c r="HR101" s="80"/>
      <c r="HS101" s="80"/>
      <c r="HT101" s="80"/>
      <c r="HU101" s="80"/>
      <c r="HV101" s="80"/>
      <c r="HW101" s="80"/>
      <c r="HX101" s="80"/>
      <c r="HY101" s="80"/>
      <c r="HZ101" s="80"/>
      <c r="IA101" s="80"/>
      <c r="IB101" s="80"/>
      <c r="IC101" s="80"/>
      <c r="ID101" s="80"/>
      <c r="IE101" s="80"/>
      <c r="IF101" s="80"/>
      <c r="IG101" s="80"/>
      <c r="IH101" s="80"/>
      <c r="II101" s="80"/>
      <c r="IJ101" s="80"/>
      <c r="IK101" s="80"/>
      <c r="IL101" s="80"/>
      <c r="IM101" s="80"/>
      <c r="IN101" s="80"/>
      <c r="IO101" s="80"/>
      <c r="IP101" s="80"/>
      <c r="IQ101" s="80"/>
      <c r="IR101" s="80"/>
      <c r="IS101" s="80"/>
      <c r="IT101" s="80"/>
      <c r="IU101" s="80"/>
      <c r="IV101" s="80"/>
      <c r="IW101" s="80"/>
      <c r="IX101" s="80"/>
      <c r="IY101" s="80"/>
      <c r="IZ101" s="80"/>
      <c r="JA101" s="80"/>
      <c r="JB101" s="80"/>
    </row>
    <row r="102" spans="2:262" s="12" customFormat="1" ht="14.25" customHeight="1">
      <c r="B102" s="263">
        <v>20</v>
      </c>
      <c r="C102" s="272" t="s">
        <v>111</v>
      </c>
      <c r="D102" s="134" t="s">
        <v>138</v>
      </c>
      <c r="E102" s="119">
        <v>35</v>
      </c>
      <c r="F102" s="82">
        <v>1</v>
      </c>
      <c r="G102" s="71">
        <f t="shared" si="129"/>
        <v>2.8571428571428571E-2</v>
      </c>
      <c r="H102" s="72">
        <v>4</v>
      </c>
      <c r="I102" s="71">
        <f t="shared" si="130"/>
        <v>0.11428571428571428</v>
      </c>
      <c r="J102" s="72">
        <v>3</v>
      </c>
      <c r="K102" s="71">
        <f t="shared" si="131"/>
        <v>8.5714285714285715E-2</v>
      </c>
      <c r="L102" s="119">
        <v>99</v>
      </c>
      <c r="M102" s="82">
        <v>1</v>
      </c>
      <c r="N102" s="71">
        <f t="shared" si="132"/>
        <v>1.0101010101010102E-2</v>
      </c>
      <c r="O102" s="72">
        <v>13</v>
      </c>
      <c r="P102" s="71">
        <f t="shared" si="133"/>
        <v>0.13131313131313133</v>
      </c>
      <c r="Q102" s="72">
        <v>6</v>
      </c>
      <c r="R102" s="71">
        <f t="shared" si="134"/>
        <v>6.0606060606060608E-2</v>
      </c>
      <c r="S102" s="119">
        <v>6064</v>
      </c>
      <c r="T102" s="82">
        <v>280</v>
      </c>
      <c r="U102" s="71">
        <f t="shared" si="135"/>
        <v>4.6174142480211081E-2</v>
      </c>
      <c r="V102" s="72">
        <v>829</v>
      </c>
      <c r="W102" s="71">
        <f t="shared" si="136"/>
        <v>0.13670844327176782</v>
      </c>
      <c r="X102" s="72">
        <v>445</v>
      </c>
      <c r="Y102" s="71">
        <f t="shared" si="137"/>
        <v>7.3383905013192613E-2</v>
      </c>
      <c r="Z102" s="119">
        <v>4992</v>
      </c>
      <c r="AA102" s="82">
        <v>138</v>
      </c>
      <c r="AB102" s="71">
        <f t="shared" si="138"/>
        <v>2.7644230769230768E-2</v>
      </c>
      <c r="AC102" s="72">
        <v>558</v>
      </c>
      <c r="AD102" s="71">
        <f t="shared" si="139"/>
        <v>0.11177884615384616</v>
      </c>
      <c r="AE102" s="72">
        <v>418</v>
      </c>
      <c r="AF102" s="71">
        <f t="shared" si="140"/>
        <v>8.3733974358974353E-2</v>
      </c>
      <c r="AG102" s="119">
        <v>3110</v>
      </c>
      <c r="AH102" s="82">
        <v>62</v>
      </c>
      <c r="AI102" s="71">
        <f t="shared" si="141"/>
        <v>1.9935691318327974E-2</v>
      </c>
      <c r="AJ102" s="72">
        <v>228</v>
      </c>
      <c r="AK102" s="71">
        <f t="shared" si="142"/>
        <v>7.3311897106109331E-2</v>
      </c>
      <c r="AL102" s="72">
        <v>224</v>
      </c>
      <c r="AM102" s="71">
        <f t="shared" si="143"/>
        <v>7.2025723472668807E-2</v>
      </c>
      <c r="AN102" s="119">
        <v>1450</v>
      </c>
      <c r="AO102" s="82">
        <v>13</v>
      </c>
      <c r="AP102" s="71">
        <f t="shared" si="144"/>
        <v>8.9655172413793099E-3</v>
      </c>
      <c r="AQ102" s="72">
        <v>78</v>
      </c>
      <c r="AR102" s="71">
        <f t="shared" si="145"/>
        <v>5.3793103448275863E-2</v>
      </c>
      <c r="AS102" s="72">
        <v>96</v>
      </c>
      <c r="AT102" s="71">
        <f t="shared" si="146"/>
        <v>6.620689655172414E-2</v>
      </c>
      <c r="AU102" s="119">
        <v>471</v>
      </c>
      <c r="AV102" s="82">
        <v>2</v>
      </c>
      <c r="AW102" s="71">
        <f t="shared" si="147"/>
        <v>4.246284501061571E-3</v>
      </c>
      <c r="AX102" s="72">
        <v>16</v>
      </c>
      <c r="AY102" s="71">
        <f t="shared" si="148"/>
        <v>3.3970276008492568E-2</v>
      </c>
      <c r="AZ102" s="72">
        <v>14</v>
      </c>
      <c r="BA102" s="71">
        <f t="shared" si="149"/>
        <v>2.9723991507430998E-2</v>
      </c>
      <c r="BB102" s="119">
        <f t="shared" si="159"/>
        <v>16221</v>
      </c>
      <c r="BC102" s="73">
        <f t="shared" si="160"/>
        <v>497</v>
      </c>
      <c r="BD102" s="71">
        <f t="shared" si="150"/>
        <v>3.0639294741384625E-2</v>
      </c>
      <c r="BE102" s="73">
        <f t="shared" si="161"/>
        <v>1726</v>
      </c>
      <c r="BF102" s="71">
        <f t="shared" si="151"/>
        <v>0.10640527710991925</v>
      </c>
      <c r="BG102" s="73">
        <f t="shared" si="162"/>
        <v>1206</v>
      </c>
      <c r="BH102" s="71">
        <f t="shared" si="152"/>
        <v>7.4348067320140557E-2</v>
      </c>
      <c r="BJ102" s="263">
        <v>20</v>
      </c>
      <c r="BK102" s="272" t="s">
        <v>111</v>
      </c>
      <c r="BL102" s="208" t="s">
        <v>138</v>
      </c>
      <c r="BM102" s="38">
        <v>15401</v>
      </c>
      <c r="BN102" s="38">
        <v>417</v>
      </c>
      <c r="BO102" s="84">
        <v>2.7076163885461982E-2</v>
      </c>
      <c r="BP102" s="38">
        <v>1497</v>
      </c>
      <c r="BQ102" s="84">
        <v>9.7201480423349126E-2</v>
      </c>
      <c r="BR102" s="38">
        <v>1208</v>
      </c>
      <c r="BS102" s="84">
        <v>7.8436465164599706E-2</v>
      </c>
      <c r="BU102" s="183" t="s">
        <v>111</v>
      </c>
      <c r="BV102" s="188" t="s">
        <v>138</v>
      </c>
      <c r="BW102" s="36">
        <f t="shared" si="158"/>
        <v>0.78860736082855554</v>
      </c>
      <c r="BX102" s="36">
        <f t="shared" si="195"/>
        <v>0.79728589052658916</v>
      </c>
      <c r="BY102" s="80"/>
      <c r="BZ102" s="138"/>
      <c r="CA102" s="80"/>
      <c r="CB102" s="80"/>
      <c r="CC102" s="80"/>
      <c r="CD102" s="80"/>
      <c r="CE102" s="80"/>
      <c r="CF102" s="80"/>
      <c r="CG102" s="80"/>
      <c r="CH102" s="80"/>
      <c r="CI102" s="80"/>
      <c r="CJ102" s="3"/>
      <c r="CK102" s="3"/>
      <c r="CL102" s="3"/>
      <c r="CM102" s="3"/>
      <c r="CN102" s="3"/>
      <c r="CO102" s="3"/>
      <c r="CP102" s="3"/>
      <c r="CQ102" s="80"/>
      <c r="CR102" s="80"/>
      <c r="CS102" s="80"/>
      <c r="CT102" s="80"/>
      <c r="CU102" s="80"/>
      <c r="CV102" s="80"/>
      <c r="CW102" s="3"/>
      <c r="CX102" s="3"/>
      <c r="CY102" s="80"/>
      <c r="CZ102" s="80"/>
      <c r="DA102" s="80"/>
      <c r="DB102" s="80"/>
      <c r="DC102" s="80"/>
      <c r="DD102" s="80"/>
      <c r="DE102" s="80"/>
      <c r="DF102" s="80"/>
      <c r="DG102" s="80"/>
      <c r="DH102" s="80"/>
      <c r="DI102" s="80"/>
      <c r="DJ102" s="80"/>
      <c r="DK102" s="80"/>
      <c r="DL102" s="80"/>
      <c r="DM102" s="80"/>
      <c r="DN102" s="80"/>
      <c r="DP102" s="138"/>
      <c r="DQ102" s="80"/>
      <c r="DR102" s="80"/>
      <c r="DS102" s="80"/>
      <c r="DT102" s="80"/>
      <c r="DU102" s="80"/>
      <c r="DV102" s="80"/>
      <c r="DW102" s="80"/>
      <c r="DX102" s="80"/>
      <c r="DY102" s="80"/>
      <c r="DZ102" s="80"/>
      <c r="EA102" s="80"/>
      <c r="EB102" s="80"/>
      <c r="EC102" s="80"/>
      <c r="ED102" s="80"/>
      <c r="EE102" s="80"/>
      <c r="EF102" s="80"/>
      <c r="EG102" s="80"/>
      <c r="EH102" s="80"/>
      <c r="EI102" s="80"/>
      <c r="EJ102" s="80"/>
      <c r="EK102" s="80"/>
      <c r="EL102" s="80"/>
      <c r="EM102" s="80"/>
      <c r="EN102" s="80"/>
      <c r="EO102" s="80"/>
      <c r="EP102" s="80"/>
      <c r="EQ102" s="80"/>
      <c r="ER102" s="80"/>
      <c r="ES102" s="80"/>
      <c r="ET102" s="80"/>
      <c r="EU102" s="80"/>
      <c r="EV102" s="80"/>
      <c r="EW102" s="80"/>
      <c r="EX102" s="80"/>
      <c r="EY102" s="80"/>
      <c r="EZ102" s="80"/>
      <c r="FA102" s="80"/>
      <c r="FB102" s="80"/>
      <c r="FC102" s="80"/>
      <c r="FD102" s="80"/>
      <c r="FE102" s="80"/>
      <c r="FF102" s="80"/>
      <c r="FG102" s="80"/>
      <c r="FH102" s="80"/>
      <c r="FI102" s="80"/>
      <c r="FJ102" s="80"/>
      <c r="FK102" s="80"/>
      <c r="FL102" s="80"/>
      <c r="FM102" s="80"/>
      <c r="FN102" s="80"/>
      <c r="FO102" s="80"/>
      <c r="FP102" s="80"/>
      <c r="FQ102" s="80"/>
      <c r="FR102" s="80"/>
      <c r="FS102" s="80"/>
      <c r="FT102" s="80"/>
      <c r="FU102" s="80"/>
      <c r="FV102" s="80"/>
      <c r="FW102" s="80"/>
      <c r="FX102" s="80"/>
      <c r="FY102" s="80"/>
      <c r="FZ102" s="80"/>
      <c r="GA102" s="80"/>
      <c r="GB102" s="80"/>
      <c r="GC102" s="80"/>
      <c r="GD102" s="80"/>
      <c r="GE102" s="80"/>
      <c r="GF102" s="80"/>
      <c r="GG102" s="80"/>
      <c r="GH102" s="80"/>
      <c r="GI102" s="80"/>
      <c r="GJ102" s="80"/>
      <c r="GK102" s="80"/>
      <c r="GL102" s="80"/>
      <c r="GM102" s="80"/>
      <c r="GN102" s="80"/>
      <c r="GO102" s="80"/>
      <c r="GP102" s="80"/>
      <c r="GQ102" s="80"/>
      <c r="GR102" s="80"/>
      <c r="GS102" s="80"/>
      <c r="GT102" s="80"/>
      <c r="GU102" s="80"/>
      <c r="GV102" s="80"/>
      <c r="GW102" s="80"/>
      <c r="GX102" s="80"/>
      <c r="GY102" s="80"/>
      <c r="GZ102" s="80"/>
      <c r="HA102" s="80"/>
      <c r="HB102" s="80"/>
      <c r="HC102" s="80"/>
      <c r="HD102" s="80"/>
      <c r="HE102" s="80"/>
      <c r="HF102" s="80"/>
      <c r="HG102" s="80"/>
      <c r="HH102" s="80"/>
      <c r="HI102" s="80"/>
      <c r="HJ102" s="80"/>
      <c r="HK102" s="80"/>
      <c r="HL102" s="80"/>
      <c r="HM102" s="80"/>
      <c r="HN102" s="80"/>
      <c r="HO102" s="80"/>
      <c r="HP102" s="80"/>
      <c r="HR102" s="80"/>
      <c r="HS102" s="80"/>
      <c r="HT102" s="80"/>
      <c r="HU102" s="80"/>
      <c r="HV102" s="80"/>
      <c r="HW102" s="80"/>
      <c r="HX102" s="80"/>
      <c r="HY102" s="80"/>
      <c r="HZ102" s="80"/>
      <c r="IA102" s="80"/>
      <c r="IB102" s="80"/>
      <c r="IC102" s="80"/>
      <c r="ID102" s="80"/>
      <c r="IE102" s="80"/>
      <c r="IF102" s="80"/>
      <c r="IG102" s="80"/>
      <c r="IH102" s="80"/>
      <c r="II102" s="80"/>
      <c r="IJ102" s="80"/>
      <c r="IK102" s="80"/>
      <c r="IL102" s="80"/>
      <c r="IM102" s="80"/>
      <c r="IN102" s="80"/>
      <c r="IO102" s="80"/>
      <c r="IP102" s="80"/>
      <c r="IQ102" s="80"/>
      <c r="IR102" s="80"/>
      <c r="IS102" s="80"/>
      <c r="IT102" s="80"/>
      <c r="IU102" s="80"/>
      <c r="IV102" s="80"/>
      <c r="IW102" s="80"/>
      <c r="IX102" s="80"/>
      <c r="IY102" s="80"/>
      <c r="IZ102" s="80"/>
      <c r="JA102" s="80"/>
      <c r="JB102" s="80"/>
    </row>
    <row r="103" spans="2:262" s="12" customFormat="1" ht="14.25" customHeight="1">
      <c r="B103" s="264"/>
      <c r="C103" s="273"/>
      <c r="D103" s="207" t="s">
        <v>277</v>
      </c>
      <c r="E103" s="166">
        <v>2</v>
      </c>
      <c r="F103" s="214">
        <v>0</v>
      </c>
      <c r="G103" s="83">
        <f t="shared" si="129"/>
        <v>0</v>
      </c>
      <c r="H103" s="230">
        <v>0</v>
      </c>
      <c r="I103" s="83">
        <f>IFERROR(H103/E103,"-")</f>
        <v>0</v>
      </c>
      <c r="J103" s="230">
        <v>0</v>
      </c>
      <c r="K103" s="83">
        <f>IFERROR(J103/E103,"-")</f>
        <v>0</v>
      </c>
      <c r="L103" s="166">
        <v>6</v>
      </c>
      <c r="M103" s="214">
        <v>0</v>
      </c>
      <c r="N103" s="83">
        <f>IFERROR(M103/L103,"-")</f>
        <v>0</v>
      </c>
      <c r="O103" s="230">
        <v>2</v>
      </c>
      <c r="P103" s="83">
        <f>IFERROR(O103/L103,"-")</f>
        <v>0.33333333333333331</v>
      </c>
      <c r="Q103" s="230">
        <v>0</v>
      </c>
      <c r="R103" s="83">
        <f>IFERROR(Q103/L103,"-")</f>
        <v>0</v>
      </c>
      <c r="S103" s="166">
        <v>1480</v>
      </c>
      <c r="T103" s="214">
        <v>79</v>
      </c>
      <c r="U103" s="83">
        <f>IFERROR(T103/S103,"-")</f>
        <v>5.3378378378378381E-2</v>
      </c>
      <c r="V103" s="230">
        <v>235</v>
      </c>
      <c r="W103" s="83">
        <f>IFERROR(V103/S103,"-")</f>
        <v>0.15878378378378377</v>
      </c>
      <c r="X103" s="230">
        <v>121</v>
      </c>
      <c r="Y103" s="83">
        <f>IFERROR(X103/S103,"-")</f>
        <v>8.1756756756756754E-2</v>
      </c>
      <c r="Z103" s="166">
        <v>941</v>
      </c>
      <c r="AA103" s="214">
        <v>48</v>
      </c>
      <c r="AB103" s="83">
        <f>IFERROR(AA103/Z103,"-")</f>
        <v>5.1009564293304992E-2</v>
      </c>
      <c r="AC103" s="230">
        <v>105</v>
      </c>
      <c r="AD103" s="83">
        <f>IFERROR(AC103/Z103,"-")</f>
        <v>0.11158342189160468</v>
      </c>
      <c r="AE103" s="230">
        <v>93</v>
      </c>
      <c r="AF103" s="83">
        <f>IFERROR(AE103/Z103,"-")</f>
        <v>9.8831030818278431E-2</v>
      </c>
      <c r="AG103" s="166">
        <v>594</v>
      </c>
      <c r="AH103" s="214">
        <v>15</v>
      </c>
      <c r="AI103" s="83">
        <f>IFERROR(AH103/AG103,"-")</f>
        <v>2.5252525252525252E-2</v>
      </c>
      <c r="AJ103" s="230">
        <v>57</v>
      </c>
      <c r="AK103" s="83">
        <f>IFERROR(AJ103/AG103,"-")</f>
        <v>9.5959595959595953E-2</v>
      </c>
      <c r="AL103" s="230">
        <v>58</v>
      </c>
      <c r="AM103" s="83">
        <f>IFERROR(AL103/AG103,"-")</f>
        <v>9.7643097643097643E-2</v>
      </c>
      <c r="AN103" s="166">
        <v>274</v>
      </c>
      <c r="AO103" s="214">
        <v>7</v>
      </c>
      <c r="AP103" s="83">
        <f>IFERROR(AO103/AN103,"-")</f>
        <v>2.5547445255474453E-2</v>
      </c>
      <c r="AQ103" s="230">
        <v>22</v>
      </c>
      <c r="AR103" s="83">
        <f>IFERROR(AQ103/AN103,"-")</f>
        <v>8.0291970802919707E-2</v>
      </c>
      <c r="AS103" s="230">
        <v>17</v>
      </c>
      <c r="AT103" s="83">
        <f>IFERROR(AS103/AN103,"-")</f>
        <v>6.2043795620437957E-2</v>
      </c>
      <c r="AU103" s="166">
        <v>75</v>
      </c>
      <c r="AV103" s="214">
        <v>2</v>
      </c>
      <c r="AW103" s="83">
        <f>IFERROR(AV103/AU103,"-")</f>
        <v>2.6666666666666668E-2</v>
      </c>
      <c r="AX103" s="230">
        <v>3</v>
      </c>
      <c r="AY103" s="83">
        <f>IFERROR(AX103/AU103,"-")</f>
        <v>0.04</v>
      </c>
      <c r="AZ103" s="230">
        <v>3</v>
      </c>
      <c r="BA103" s="83">
        <f>IFERROR(AZ103/AU103,"-")</f>
        <v>0.04</v>
      </c>
      <c r="BB103" s="166">
        <f t="shared" si="159"/>
        <v>3372</v>
      </c>
      <c r="BC103" s="167">
        <f t="shared" si="160"/>
        <v>151</v>
      </c>
      <c r="BD103" s="83">
        <f>IFERROR(BC103/BB103,"-")</f>
        <v>4.4780545670225387E-2</v>
      </c>
      <c r="BE103" s="167">
        <f t="shared" si="161"/>
        <v>424</v>
      </c>
      <c r="BF103" s="83">
        <f>IFERROR(BE103/BB103,"-")</f>
        <v>0.12574139976275209</v>
      </c>
      <c r="BG103" s="167">
        <f t="shared" si="162"/>
        <v>292</v>
      </c>
      <c r="BH103" s="83">
        <f>IFERROR(BG103/BB103,"-")</f>
        <v>8.6595492289442466E-2</v>
      </c>
      <c r="BJ103" s="264"/>
      <c r="BK103" s="273"/>
      <c r="BL103" s="208" t="s">
        <v>276</v>
      </c>
      <c r="BM103" s="38">
        <v>3293</v>
      </c>
      <c r="BN103" s="38">
        <v>134</v>
      </c>
      <c r="BO103" s="84">
        <v>4.0692377771029457E-2</v>
      </c>
      <c r="BP103" s="38">
        <v>363</v>
      </c>
      <c r="BQ103" s="84">
        <v>0.11023382933495293</v>
      </c>
      <c r="BR103" s="38">
        <v>301</v>
      </c>
      <c r="BS103" s="84">
        <v>9.1406012754327359E-2</v>
      </c>
      <c r="BU103" s="218"/>
      <c r="BV103" s="208" t="s">
        <v>273</v>
      </c>
      <c r="BW103" s="36">
        <f t="shared" si="158"/>
        <v>0.74288256227758009</v>
      </c>
      <c r="BX103" s="36">
        <f t="shared" si="195"/>
        <v>0.75766778013969027</v>
      </c>
      <c r="BY103" s="80"/>
      <c r="BZ103" s="138"/>
      <c r="CA103" s="80"/>
      <c r="CB103" s="80"/>
      <c r="CC103" s="80"/>
      <c r="CD103" s="80"/>
      <c r="CE103" s="80"/>
      <c r="CF103" s="80"/>
      <c r="CG103" s="80"/>
      <c r="CH103" s="80"/>
      <c r="CI103" s="80"/>
      <c r="CJ103" s="3"/>
      <c r="CK103" s="3"/>
      <c r="CL103" s="3"/>
      <c r="CM103" s="3"/>
      <c r="CN103" s="3"/>
      <c r="CO103" s="3"/>
      <c r="CP103" s="3"/>
      <c r="CQ103" s="80"/>
      <c r="CR103" s="80"/>
      <c r="CS103" s="80"/>
      <c r="CT103" s="80"/>
      <c r="CU103" s="80"/>
      <c r="CV103" s="80"/>
      <c r="CW103" s="3"/>
      <c r="CX103" s="3"/>
      <c r="CY103" s="80"/>
      <c r="CZ103" s="80"/>
      <c r="DA103" s="80"/>
      <c r="DB103" s="80"/>
      <c r="DC103" s="80"/>
      <c r="DD103" s="80"/>
      <c r="DE103" s="80"/>
      <c r="DF103" s="80"/>
      <c r="DG103" s="80"/>
      <c r="DH103" s="80"/>
      <c r="DI103" s="80"/>
      <c r="DJ103" s="80"/>
      <c r="DK103" s="80"/>
      <c r="DL103" s="80"/>
      <c r="DM103" s="80"/>
      <c r="DN103" s="80"/>
      <c r="DP103" s="138"/>
      <c r="DQ103" s="80"/>
      <c r="DR103" s="80"/>
      <c r="DS103" s="80"/>
      <c r="DT103" s="80"/>
      <c r="DU103" s="80"/>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0"/>
      <c r="GF103" s="80"/>
      <c r="GG103" s="80"/>
      <c r="GH103" s="80"/>
      <c r="GI103" s="80"/>
      <c r="GJ103" s="80"/>
      <c r="GK103" s="80"/>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row>
    <row r="104" spans="2:262" s="12" customFormat="1" ht="14.25" customHeight="1">
      <c r="B104" s="264"/>
      <c r="C104" s="273"/>
      <c r="D104" s="165" t="s">
        <v>156</v>
      </c>
      <c r="E104" s="160">
        <v>1</v>
      </c>
      <c r="F104" s="161">
        <v>0</v>
      </c>
      <c r="G104" s="61">
        <f t="shared" si="129"/>
        <v>0</v>
      </c>
      <c r="H104" s="62">
        <v>0</v>
      </c>
      <c r="I104" s="61">
        <f t="shared" si="130"/>
        <v>0</v>
      </c>
      <c r="J104" s="62">
        <v>0</v>
      </c>
      <c r="K104" s="61">
        <f t="shared" si="131"/>
        <v>0</v>
      </c>
      <c r="L104" s="160">
        <v>1</v>
      </c>
      <c r="M104" s="161">
        <v>0</v>
      </c>
      <c r="N104" s="61">
        <f t="shared" si="132"/>
        <v>0</v>
      </c>
      <c r="O104" s="62">
        <v>0</v>
      </c>
      <c r="P104" s="61">
        <f t="shared" si="133"/>
        <v>0</v>
      </c>
      <c r="Q104" s="62">
        <v>0</v>
      </c>
      <c r="R104" s="61">
        <f t="shared" si="134"/>
        <v>0</v>
      </c>
      <c r="S104" s="160">
        <v>672</v>
      </c>
      <c r="T104" s="161">
        <v>32</v>
      </c>
      <c r="U104" s="61">
        <f t="shared" si="135"/>
        <v>4.7619047619047616E-2</v>
      </c>
      <c r="V104" s="62">
        <v>96</v>
      </c>
      <c r="W104" s="61">
        <f t="shared" si="136"/>
        <v>0.14285714285714285</v>
      </c>
      <c r="X104" s="62">
        <v>56</v>
      </c>
      <c r="Y104" s="61">
        <f t="shared" si="137"/>
        <v>8.3333333333333329E-2</v>
      </c>
      <c r="Z104" s="160">
        <v>398</v>
      </c>
      <c r="AA104" s="161">
        <v>13</v>
      </c>
      <c r="AB104" s="61">
        <f t="shared" si="138"/>
        <v>3.2663316582914576E-2</v>
      </c>
      <c r="AC104" s="62">
        <v>36</v>
      </c>
      <c r="AD104" s="61">
        <f t="shared" si="139"/>
        <v>9.0452261306532666E-2</v>
      </c>
      <c r="AE104" s="62">
        <v>44</v>
      </c>
      <c r="AF104" s="61">
        <f t="shared" si="140"/>
        <v>0.11055276381909548</v>
      </c>
      <c r="AG104" s="160">
        <v>193</v>
      </c>
      <c r="AH104" s="161">
        <v>7</v>
      </c>
      <c r="AI104" s="61">
        <f t="shared" si="141"/>
        <v>3.6269430051813469E-2</v>
      </c>
      <c r="AJ104" s="62">
        <v>9</v>
      </c>
      <c r="AK104" s="61">
        <f t="shared" si="142"/>
        <v>4.6632124352331605E-2</v>
      </c>
      <c r="AL104" s="62">
        <v>20</v>
      </c>
      <c r="AM104" s="61">
        <f t="shared" si="143"/>
        <v>0.10362694300518134</v>
      </c>
      <c r="AN104" s="160">
        <v>70</v>
      </c>
      <c r="AO104" s="161">
        <v>1</v>
      </c>
      <c r="AP104" s="61">
        <f t="shared" si="144"/>
        <v>1.4285714285714285E-2</v>
      </c>
      <c r="AQ104" s="62">
        <v>7</v>
      </c>
      <c r="AR104" s="61">
        <f t="shared" si="145"/>
        <v>0.1</v>
      </c>
      <c r="AS104" s="62">
        <v>5</v>
      </c>
      <c r="AT104" s="61">
        <f t="shared" si="146"/>
        <v>7.1428571428571425E-2</v>
      </c>
      <c r="AU104" s="160">
        <v>28</v>
      </c>
      <c r="AV104" s="161">
        <v>0</v>
      </c>
      <c r="AW104" s="61">
        <f t="shared" si="147"/>
        <v>0</v>
      </c>
      <c r="AX104" s="62">
        <v>2</v>
      </c>
      <c r="AY104" s="61">
        <f t="shared" si="148"/>
        <v>7.1428571428571425E-2</v>
      </c>
      <c r="AZ104" s="62">
        <v>0</v>
      </c>
      <c r="BA104" s="61">
        <f t="shared" si="149"/>
        <v>0</v>
      </c>
      <c r="BB104" s="160">
        <f t="shared" si="159"/>
        <v>1363</v>
      </c>
      <c r="BC104" s="63">
        <f t="shared" si="160"/>
        <v>53</v>
      </c>
      <c r="BD104" s="61">
        <f t="shared" si="150"/>
        <v>3.8884812912692593E-2</v>
      </c>
      <c r="BE104" s="63">
        <f t="shared" si="161"/>
        <v>150</v>
      </c>
      <c r="BF104" s="61">
        <f t="shared" si="151"/>
        <v>0.11005135730007337</v>
      </c>
      <c r="BG104" s="63">
        <f t="shared" si="162"/>
        <v>125</v>
      </c>
      <c r="BH104" s="61">
        <f t="shared" si="152"/>
        <v>9.1709464416727809E-2</v>
      </c>
      <c r="BJ104" s="264"/>
      <c r="BK104" s="273"/>
      <c r="BL104" s="208" t="s">
        <v>156</v>
      </c>
      <c r="BM104" s="38">
        <v>1395</v>
      </c>
      <c r="BN104" s="38">
        <v>42</v>
      </c>
      <c r="BO104" s="84">
        <v>3.0107526881720432E-2</v>
      </c>
      <c r="BP104" s="38">
        <v>134</v>
      </c>
      <c r="BQ104" s="84">
        <v>9.6057347670250898E-2</v>
      </c>
      <c r="BR104" s="38">
        <v>132</v>
      </c>
      <c r="BS104" s="84">
        <v>9.4623655913978491E-2</v>
      </c>
      <c r="BU104" s="184"/>
      <c r="BV104" s="188" t="s">
        <v>156</v>
      </c>
      <c r="BW104" s="36">
        <f t="shared" si="158"/>
        <v>0.75935436537050627</v>
      </c>
      <c r="BX104" s="36">
        <f t="shared" si="195"/>
        <v>0.77921146953405018</v>
      </c>
      <c r="BY104" s="80"/>
      <c r="BZ104" s="138"/>
      <c r="CA104" s="80"/>
      <c r="CB104" s="80"/>
      <c r="CC104" s="80"/>
      <c r="CD104" s="80"/>
      <c r="CE104" s="80"/>
      <c r="CF104" s="80"/>
      <c r="CG104" s="80"/>
      <c r="CH104" s="80"/>
      <c r="CI104" s="80"/>
      <c r="CJ104" s="3"/>
      <c r="CK104" s="3"/>
      <c r="CL104" s="3"/>
      <c r="CM104" s="3"/>
      <c r="CN104" s="3"/>
      <c r="CO104" s="3"/>
      <c r="CP104" s="3"/>
      <c r="CQ104" s="80"/>
      <c r="CR104" s="80"/>
      <c r="CS104" s="80"/>
      <c r="CT104" s="80"/>
      <c r="CU104" s="80"/>
      <c r="CV104" s="80"/>
      <c r="CW104" s="3"/>
      <c r="CX104" s="3"/>
      <c r="CY104" s="80"/>
      <c r="CZ104" s="80"/>
      <c r="DA104" s="80"/>
      <c r="DB104" s="80"/>
      <c r="DC104" s="80"/>
      <c r="DD104" s="80"/>
      <c r="DE104" s="80"/>
      <c r="DF104" s="80"/>
      <c r="DG104" s="80"/>
      <c r="DH104" s="80"/>
      <c r="DI104" s="80"/>
      <c r="DJ104" s="80"/>
      <c r="DK104" s="80"/>
      <c r="DL104" s="80"/>
      <c r="DM104" s="80"/>
      <c r="DN104" s="80"/>
      <c r="DP104" s="138"/>
      <c r="DQ104" s="80"/>
      <c r="DR104" s="80"/>
      <c r="DS104" s="80"/>
      <c r="DT104" s="80"/>
      <c r="DU104" s="80"/>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0"/>
      <c r="GF104" s="80"/>
      <c r="GG104" s="80"/>
      <c r="GH104" s="80"/>
      <c r="GI104" s="80"/>
      <c r="GJ104" s="80"/>
      <c r="GK104" s="80"/>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row>
    <row r="105" spans="2:262" s="12" customFormat="1" ht="14.25" customHeight="1">
      <c r="B105" s="264"/>
      <c r="C105" s="273"/>
      <c r="D105" s="135" t="s">
        <v>200</v>
      </c>
      <c r="E105" s="152">
        <v>0</v>
      </c>
      <c r="F105" s="231">
        <v>0</v>
      </c>
      <c r="G105" s="154" t="str">
        <f>IFERROR(F105/E105,"-")</f>
        <v>-</v>
      </c>
      <c r="H105" s="232">
        <v>0</v>
      </c>
      <c r="I105" s="154" t="str">
        <f>IFERROR(H105/E105,"-")</f>
        <v>-</v>
      </c>
      <c r="J105" s="232">
        <v>0</v>
      </c>
      <c r="K105" s="154" t="str">
        <f>IFERROR(J105/E105,"-")</f>
        <v>-</v>
      </c>
      <c r="L105" s="152">
        <v>4</v>
      </c>
      <c r="M105" s="231">
        <v>0</v>
      </c>
      <c r="N105" s="154">
        <f>IFERROR(M105/L105,"-")</f>
        <v>0</v>
      </c>
      <c r="O105" s="232">
        <v>0</v>
      </c>
      <c r="P105" s="154">
        <f>IFERROR(O105/L105,"-")</f>
        <v>0</v>
      </c>
      <c r="Q105" s="232">
        <v>0</v>
      </c>
      <c r="R105" s="154">
        <f>IFERROR(Q105/L105,"-")</f>
        <v>0</v>
      </c>
      <c r="S105" s="152">
        <v>60</v>
      </c>
      <c r="T105" s="231">
        <v>1</v>
      </c>
      <c r="U105" s="154">
        <f>IFERROR(T105/S105,"-")</f>
        <v>1.6666666666666666E-2</v>
      </c>
      <c r="V105" s="232">
        <v>2</v>
      </c>
      <c r="W105" s="154">
        <f>IFERROR(V105/S105,"-")</f>
        <v>3.3333333333333333E-2</v>
      </c>
      <c r="X105" s="232">
        <v>2</v>
      </c>
      <c r="Y105" s="154">
        <f>IFERROR(X105/S105,"-")</f>
        <v>3.3333333333333333E-2</v>
      </c>
      <c r="Z105" s="152">
        <v>141</v>
      </c>
      <c r="AA105" s="231">
        <v>0</v>
      </c>
      <c r="AB105" s="154">
        <f>IFERROR(AA105/Z105,"-")</f>
        <v>0</v>
      </c>
      <c r="AC105" s="232">
        <v>1</v>
      </c>
      <c r="AD105" s="154">
        <f>IFERROR(AC105/Z105,"-")</f>
        <v>7.0921985815602835E-3</v>
      </c>
      <c r="AE105" s="232">
        <v>1</v>
      </c>
      <c r="AF105" s="154">
        <f>IFERROR(AE105/Z105,"-")</f>
        <v>7.0921985815602835E-3</v>
      </c>
      <c r="AG105" s="152">
        <v>301</v>
      </c>
      <c r="AH105" s="231">
        <v>1</v>
      </c>
      <c r="AI105" s="154">
        <f>IFERROR(AH105/AG105,"-")</f>
        <v>3.3222591362126247E-3</v>
      </c>
      <c r="AJ105" s="232">
        <v>2</v>
      </c>
      <c r="AK105" s="154">
        <f>IFERROR(AJ105/AG105,"-")</f>
        <v>6.6445182724252493E-3</v>
      </c>
      <c r="AL105" s="232">
        <v>1</v>
      </c>
      <c r="AM105" s="154">
        <f>IFERROR(AL105/AG105,"-")</f>
        <v>3.3222591362126247E-3</v>
      </c>
      <c r="AN105" s="152">
        <v>286</v>
      </c>
      <c r="AO105" s="231">
        <v>0</v>
      </c>
      <c r="AP105" s="154">
        <f>IFERROR(AO105/AN105,"-")</f>
        <v>0</v>
      </c>
      <c r="AQ105" s="232">
        <v>1</v>
      </c>
      <c r="AR105" s="154">
        <f>IFERROR(AQ105/AN105,"-")</f>
        <v>3.4965034965034965E-3</v>
      </c>
      <c r="AS105" s="232">
        <v>0</v>
      </c>
      <c r="AT105" s="154">
        <f>IFERROR(AS105/AN105,"-")</f>
        <v>0</v>
      </c>
      <c r="AU105" s="152">
        <v>276</v>
      </c>
      <c r="AV105" s="231">
        <v>0</v>
      </c>
      <c r="AW105" s="154">
        <f>IFERROR(AV105/AU105,"-")</f>
        <v>0</v>
      </c>
      <c r="AX105" s="232">
        <v>1</v>
      </c>
      <c r="AY105" s="154">
        <f>IFERROR(AX105/AU105,"-")</f>
        <v>3.6231884057971015E-3</v>
      </c>
      <c r="AZ105" s="232">
        <v>0</v>
      </c>
      <c r="BA105" s="154">
        <f>IFERROR(AZ105/AU105,"-")</f>
        <v>0</v>
      </c>
      <c r="BB105" s="152">
        <f t="shared" si="159"/>
        <v>1068</v>
      </c>
      <c r="BC105" s="153">
        <f t="shared" si="160"/>
        <v>2</v>
      </c>
      <c r="BD105" s="154">
        <f>IFERROR(BC105/BB105,"-")</f>
        <v>1.8726591760299626E-3</v>
      </c>
      <c r="BE105" s="153">
        <f t="shared" si="161"/>
        <v>7</v>
      </c>
      <c r="BF105" s="154">
        <f>IFERROR(BE105/BB105,"-")</f>
        <v>6.5543071161048693E-3</v>
      </c>
      <c r="BG105" s="153">
        <f t="shared" si="162"/>
        <v>4</v>
      </c>
      <c r="BH105" s="154">
        <f>IFERROR(BG105/BB105,"-")</f>
        <v>3.7453183520599251E-3</v>
      </c>
      <c r="BJ105" s="264"/>
      <c r="BK105" s="273"/>
      <c r="BL105" s="208" t="s">
        <v>199</v>
      </c>
      <c r="BM105" s="38">
        <v>469</v>
      </c>
      <c r="BN105" s="38">
        <v>0</v>
      </c>
      <c r="BO105" s="84">
        <v>0</v>
      </c>
      <c r="BP105" s="38">
        <v>6</v>
      </c>
      <c r="BQ105" s="84">
        <v>1.279317697228145E-2</v>
      </c>
      <c r="BR105" s="38">
        <v>6</v>
      </c>
      <c r="BS105" s="84">
        <v>1.279317697228145E-2</v>
      </c>
      <c r="BU105" s="184"/>
      <c r="BV105" s="188" t="s">
        <v>199</v>
      </c>
      <c r="BW105" s="36">
        <f t="shared" si="158"/>
        <v>0.98782771535580527</v>
      </c>
      <c r="BX105" s="36">
        <f t="shared" si="195"/>
        <v>0.97441364605543712</v>
      </c>
      <c r="BY105" s="80"/>
      <c r="BZ105" s="138"/>
      <c r="CA105" s="80"/>
      <c r="CB105" s="80"/>
      <c r="CC105" s="80"/>
      <c r="CD105" s="80"/>
      <c r="CE105" s="80"/>
      <c r="CF105" s="80"/>
      <c r="CG105" s="80"/>
      <c r="CH105" s="80"/>
      <c r="CI105" s="80"/>
      <c r="CJ105" s="3"/>
      <c r="CK105" s="3"/>
      <c r="CL105" s="3"/>
      <c r="CM105" s="3"/>
      <c r="CN105" s="3"/>
      <c r="CO105" s="3"/>
      <c r="CP105" s="3"/>
      <c r="CQ105" s="80"/>
      <c r="CR105" s="80"/>
      <c r="CS105" s="80"/>
      <c r="CT105" s="80"/>
      <c r="CU105" s="80"/>
      <c r="CV105" s="80"/>
      <c r="CW105" s="3"/>
      <c r="CX105" s="3"/>
      <c r="CY105" s="80"/>
      <c r="CZ105" s="80"/>
      <c r="DA105" s="80"/>
      <c r="DB105" s="80"/>
      <c r="DC105" s="80"/>
      <c r="DD105" s="80"/>
      <c r="DE105" s="80"/>
      <c r="DF105" s="80"/>
      <c r="DG105" s="80"/>
      <c r="DH105" s="80"/>
      <c r="DI105" s="80"/>
      <c r="DJ105" s="80"/>
      <c r="DK105" s="80"/>
      <c r="DL105" s="80"/>
      <c r="DM105" s="80"/>
      <c r="DN105" s="80"/>
      <c r="DP105" s="138"/>
      <c r="DQ105" s="80"/>
      <c r="DR105" s="80"/>
      <c r="DS105" s="80"/>
      <c r="DT105" s="80"/>
      <c r="DU105" s="80"/>
      <c r="DV105" s="80"/>
      <c r="DW105" s="80"/>
      <c r="DX105" s="80"/>
      <c r="DY105" s="80"/>
      <c r="DZ105" s="80"/>
      <c r="EA105" s="80"/>
      <c r="EB105" s="80"/>
      <c r="EC105" s="80"/>
      <c r="ED105" s="80"/>
      <c r="EE105" s="80"/>
      <c r="EF105" s="80"/>
      <c r="EG105" s="80"/>
      <c r="EH105" s="80"/>
      <c r="EI105" s="80"/>
      <c r="EJ105" s="80"/>
      <c r="EK105" s="80"/>
      <c r="EL105" s="80"/>
      <c r="EM105" s="80"/>
      <c r="EN105" s="80"/>
      <c r="EO105" s="80"/>
      <c r="EP105" s="80"/>
      <c r="EQ105" s="80"/>
      <c r="ER105" s="80"/>
      <c r="ES105" s="80"/>
      <c r="ET105" s="80"/>
      <c r="EU105" s="80"/>
      <c r="EV105" s="80"/>
      <c r="EW105" s="80"/>
      <c r="EX105" s="80"/>
      <c r="EY105" s="80"/>
      <c r="EZ105" s="80"/>
      <c r="FA105" s="80"/>
      <c r="FB105" s="80"/>
      <c r="FC105" s="80"/>
      <c r="FD105" s="80"/>
      <c r="FE105" s="80"/>
      <c r="FF105" s="80"/>
      <c r="FG105" s="80"/>
      <c r="FH105" s="80"/>
      <c r="FI105" s="80"/>
      <c r="FJ105" s="80"/>
      <c r="FK105" s="80"/>
      <c r="FL105" s="80"/>
      <c r="FM105" s="80"/>
      <c r="FN105" s="80"/>
      <c r="FO105" s="80"/>
      <c r="FP105" s="80"/>
      <c r="FQ105" s="80"/>
      <c r="FR105" s="80"/>
      <c r="FS105" s="80"/>
      <c r="FT105" s="80"/>
      <c r="FU105" s="80"/>
      <c r="FV105" s="80"/>
      <c r="FW105" s="80"/>
      <c r="FX105" s="80"/>
      <c r="FY105" s="80"/>
      <c r="FZ105" s="80"/>
      <c r="GA105" s="80"/>
      <c r="GB105" s="80"/>
      <c r="GC105" s="80"/>
      <c r="GD105" s="80"/>
      <c r="GE105" s="80"/>
      <c r="GF105" s="80"/>
      <c r="GG105" s="80"/>
      <c r="GH105" s="80"/>
      <c r="GI105" s="80"/>
      <c r="GJ105" s="80"/>
      <c r="GK105" s="80"/>
      <c r="GL105" s="80"/>
      <c r="GM105" s="80"/>
      <c r="GN105" s="80"/>
      <c r="GO105" s="80"/>
      <c r="GP105" s="80"/>
      <c r="GQ105" s="80"/>
      <c r="GR105" s="80"/>
      <c r="GS105" s="80"/>
      <c r="GT105" s="80"/>
      <c r="GU105" s="80"/>
      <c r="GV105" s="80"/>
      <c r="GW105" s="80"/>
      <c r="GX105" s="80"/>
      <c r="GY105" s="80"/>
      <c r="GZ105" s="80"/>
      <c r="HA105" s="80"/>
      <c r="HB105" s="80"/>
      <c r="HC105" s="80"/>
      <c r="HD105" s="80"/>
      <c r="HE105" s="80"/>
      <c r="HF105" s="80"/>
      <c r="HG105" s="80"/>
      <c r="HH105" s="80"/>
      <c r="HI105" s="80"/>
      <c r="HJ105" s="80"/>
      <c r="HK105" s="80"/>
      <c r="HL105" s="80"/>
      <c r="HM105" s="80"/>
      <c r="HN105" s="80"/>
      <c r="HO105" s="80"/>
      <c r="HP105" s="80"/>
      <c r="HR105" s="80"/>
      <c r="HS105" s="80"/>
      <c r="HT105" s="80"/>
      <c r="HU105" s="80"/>
      <c r="HV105" s="80"/>
      <c r="HW105" s="80"/>
      <c r="HX105" s="80"/>
      <c r="HY105" s="80"/>
      <c r="HZ105" s="80"/>
      <c r="IA105" s="80"/>
      <c r="IB105" s="80"/>
      <c r="IC105" s="80"/>
      <c r="ID105" s="80"/>
      <c r="IE105" s="80"/>
      <c r="IF105" s="80"/>
      <c r="IG105" s="80"/>
      <c r="IH105" s="80"/>
      <c r="II105" s="80"/>
      <c r="IJ105" s="80"/>
      <c r="IK105" s="80"/>
      <c r="IL105" s="80"/>
      <c r="IM105" s="80"/>
      <c r="IN105" s="80"/>
      <c r="IO105" s="80"/>
      <c r="IP105" s="80"/>
      <c r="IQ105" s="80"/>
      <c r="IR105" s="80"/>
      <c r="IS105" s="80"/>
      <c r="IT105" s="80"/>
      <c r="IU105" s="80"/>
      <c r="IV105" s="80"/>
      <c r="IW105" s="80"/>
      <c r="IX105" s="80"/>
      <c r="IY105" s="80"/>
      <c r="IZ105" s="80"/>
      <c r="JA105" s="80"/>
      <c r="JB105" s="80"/>
    </row>
    <row r="106" spans="2:262" s="12" customFormat="1" ht="14.25" customHeight="1">
      <c r="B106" s="265"/>
      <c r="C106" s="274"/>
      <c r="D106" s="150" t="s">
        <v>67</v>
      </c>
      <c r="E106" s="38">
        <v>38</v>
      </c>
      <c r="F106" s="34">
        <v>1</v>
      </c>
      <c r="G106" s="55">
        <f t="shared" si="129"/>
        <v>2.6315789473684209E-2</v>
      </c>
      <c r="H106" s="56">
        <v>4</v>
      </c>
      <c r="I106" s="55">
        <f t="shared" si="130"/>
        <v>0.10526315789473684</v>
      </c>
      <c r="J106" s="56">
        <v>3</v>
      </c>
      <c r="K106" s="55">
        <f t="shared" si="131"/>
        <v>7.8947368421052627E-2</v>
      </c>
      <c r="L106" s="38">
        <v>110</v>
      </c>
      <c r="M106" s="34">
        <v>1</v>
      </c>
      <c r="N106" s="55">
        <f t="shared" si="132"/>
        <v>9.0909090909090905E-3</v>
      </c>
      <c r="O106" s="56">
        <v>15</v>
      </c>
      <c r="P106" s="55">
        <f t="shared" si="133"/>
        <v>0.13636363636363635</v>
      </c>
      <c r="Q106" s="56">
        <v>6</v>
      </c>
      <c r="R106" s="55">
        <f t="shared" si="134"/>
        <v>5.4545454545454543E-2</v>
      </c>
      <c r="S106" s="38">
        <v>8276</v>
      </c>
      <c r="T106" s="34">
        <v>392</v>
      </c>
      <c r="U106" s="55">
        <f t="shared" si="135"/>
        <v>4.7365877235379411E-2</v>
      </c>
      <c r="V106" s="56">
        <v>1162</v>
      </c>
      <c r="W106" s="55">
        <f t="shared" si="136"/>
        <v>0.1404059932334461</v>
      </c>
      <c r="X106" s="56">
        <v>624</v>
      </c>
      <c r="Y106" s="55">
        <f t="shared" si="137"/>
        <v>7.5398743354277431E-2</v>
      </c>
      <c r="Z106" s="38">
        <v>6472</v>
      </c>
      <c r="AA106" s="34">
        <v>199</v>
      </c>
      <c r="AB106" s="55">
        <f t="shared" si="138"/>
        <v>3.0747836835599507E-2</v>
      </c>
      <c r="AC106" s="56">
        <v>700</v>
      </c>
      <c r="AD106" s="55">
        <f t="shared" si="139"/>
        <v>0.10815822002472188</v>
      </c>
      <c r="AE106" s="56">
        <v>556</v>
      </c>
      <c r="AF106" s="55">
        <f t="shared" si="140"/>
        <v>8.5908529048207657E-2</v>
      </c>
      <c r="AG106" s="38">
        <v>4198</v>
      </c>
      <c r="AH106" s="34">
        <v>85</v>
      </c>
      <c r="AI106" s="55">
        <f t="shared" si="141"/>
        <v>2.0247737017627443E-2</v>
      </c>
      <c r="AJ106" s="56">
        <v>296</v>
      </c>
      <c r="AK106" s="55">
        <f t="shared" si="142"/>
        <v>7.0509766555502618E-2</v>
      </c>
      <c r="AL106" s="56">
        <v>303</v>
      </c>
      <c r="AM106" s="55">
        <f t="shared" si="143"/>
        <v>7.2177227251071938E-2</v>
      </c>
      <c r="AN106" s="38">
        <v>2080</v>
      </c>
      <c r="AO106" s="34">
        <v>21</v>
      </c>
      <c r="AP106" s="55">
        <f t="shared" si="144"/>
        <v>1.0096153846153847E-2</v>
      </c>
      <c r="AQ106" s="56">
        <v>108</v>
      </c>
      <c r="AR106" s="55">
        <f t="shared" si="145"/>
        <v>5.1923076923076926E-2</v>
      </c>
      <c r="AS106" s="56">
        <v>118</v>
      </c>
      <c r="AT106" s="55">
        <f t="shared" si="146"/>
        <v>5.673076923076923E-2</v>
      </c>
      <c r="AU106" s="38">
        <v>850</v>
      </c>
      <c r="AV106" s="34">
        <v>4</v>
      </c>
      <c r="AW106" s="55">
        <f t="shared" si="147"/>
        <v>4.7058823529411761E-3</v>
      </c>
      <c r="AX106" s="56">
        <v>22</v>
      </c>
      <c r="AY106" s="55">
        <f t="shared" si="148"/>
        <v>2.5882352941176471E-2</v>
      </c>
      <c r="AZ106" s="56">
        <v>17</v>
      </c>
      <c r="BA106" s="55">
        <f t="shared" si="149"/>
        <v>0.02</v>
      </c>
      <c r="BB106" s="38">
        <f t="shared" si="159"/>
        <v>22024</v>
      </c>
      <c r="BC106" s="57">
        <f t="shared" si="160"/>
        <v>703</v>
      </c>
      <c r="BD106" s="55">
        <f t="shared" si="150"/>
        <v>3.1919723937522702E-2</v>
      </c>
      <c r="BE106" s="57">
        <f t="shared" si="161"/>
        <v>2307</v>
      </c>
      <c r="BF106" s="55">
        <f t="shared" si="151"/>
        <v>0.10474936432982201</v>
      </c>
      <c r="BG106" s="57">
        <f t="shared" si="162"/>
        <v>1627</v>
      </c>
      <c r="BH106" s="55">
        <f t="shared" si="152"/>
        <v>7.3873955684707587E-2</v>
      </c>
      <c r="BJ106" s="265"/>
      <c r="BK106" s="274"/>
      <c r="BL106" s="203" t="s">
        <v>67</v>
      </c>
      <c r="BM106" s="38">
        <v>20558</v>
      </c>
      <c r="BN106" s="38">
        <v>593</v>
      </c>
      <c r="BO106" s="84">
        <v>2.8845218406459771E-2</v>
      </c>
      <c r="BP106" s="38">
        <v>2000</v>
      </c>
      <c r="BQ106" s="84">
        <v>9.7285728183675452E-2</v>
      </c>
      <c r="BR106" s="38">
        <v>1647</v>
      </c>
      <c r="BS106" s="84">
        <v>8.0114797159256734E-2</v>
      </c>
      <c r="BU106" s="185"/>
      <c r="BV106" s="187" t="s">
        <v>67</v>
      </c>
      <c r="BW106" s="36">
        <f t="shared" si="158"/>
        <v>0.78945695604794774</v>
      </c>
      <c r="BX106" s="36">
        <f t="shared" si="195"/>
        <v>0.79375425625060803</v>
      </c>
      <c r="BY106" s="80"/>
      <c r="BZ106" s="138"/>
      <c r="CA106" s="80"/>
      <c r="CB106" s="80"/>
      <c r="CC106" s="80"/>
      <c r="CD106" s="80"/>
      <c r="CE106" s="80"/>
      <c r="CF106" s="80"/>
      <c r="CG106" s="80"/>
      <c r="CH106" s="80"/>
      <c r="CI106" s="80"/>
      <c r="CJ106" s="3"/>
      <c r="CK106" s="3"/>
      <c r="CL106" s="3"/>
      <c r="CM106" s="3"/>
      <c r="CN106" s="3"/>
      <c r="CO106" s="3"/>
      <c r="CP106" s="3"/>
      <c r="CQ106" s="80"/>
      <c r="CR106" s="80"/>
      <c r="CS106" s="80"/>
      <c r="CT106" s="80"/>
      <c r="CU106" s="80"/>
      <c r="CV106" s="80"/>
      <c r="CW106" s="3"/>
      <c r="CX106" s="3"/>
      <c r="CY106" s="80"/>
      <c r="CZ106" s="80"/>
      <c r="DA106" s="80"/>
      <c r="DB106" s="80"/>
      <c r="DC106" s="80"/>
      <c r="DD106" s="80"/>
      <c r="DE106" s="80"/>
      <c r="DF106" s="80"/>
      <c r="DG106" s="80"/>
      <c r="DH106" s="80"/>
      <c r="DI106" s="80"/>
      <c r="DJ106" s="80"/>
      <c r="DK106" s="80"/>
      <c r="DL106" s="80"/>
      <c r="DM106" s="80"/>
      <c r="DN106" s="80"/>
      <c r="DP106" s="138"/>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80"/>
      <c r="GL106" s="80"/>
      <c r="GM106" s="80"/>
      <c r="GN106" s="80"/>
      <c r="GO106" s="80"/>
      <c r="GP106" s="80"/>
      <c r="GQ106" s="80"/>
      <c r="GR106" s="80"/>
      <c r="GS106" s="80"/>
      <c r="GT106" s="80"/>
      <c r="GU106" s="80"/>
      <c r="GV106" s="80"/>
      <c r="GW106" s="80"/>
      <c r="GX106" s="80"/>
      <c r="GY106" s="80"/>
      <c r="GZ106" s="80"/>
      <c r="HA106" s="80"/>
      <c r="HB106" s="80"/>
      <c r="HC106" s="80"/>
      <c r="HD106" s="80"/>
      <c r="HE106" s="80"/>
      <c r="HF106" s="80"/>
      <c r="HG106" s="80"/>
      <c r="HH106" s="80"/>
      <c r="HI106" s="80"/>
      <c r="HJ106" s="80"/>
      <c r="HK106" s="80"/>
      <c r="HL106" s="80"/>
      <c r="HM106" s="80"/>
      <c r="HN106" s="80"/>
      <c r="HO106" s="80"/>
      <c r="HP106" s="80"/>
      <c r="HR106" s="80"/>
      <c r="HS106" s="80"/>
      <c r="HT106" s="80"/>
      <c r="HU106" s="80"/>
      <c r="HV106" s="80"/>
      <c r="HW106" s="80"/>
      <c r="HX106" s="80"/>
      <c r="HY106" s="80"/>
      <c r="HZ106" s="80"/>
      <c r="IA106" s="80"/>
      <c r="IB106" s="80"/>
      <c r="IC106" s="80"/>
      <c r="ID106" s="80"/>
      <c r="IE106" s="80"/>
      <c r="IF106" s="80"/>
      <c r="IG106" s="80"/>
      <c r="IH106" s="80"/>
      <c r="II106" s="80"/>
      <c r="IJ106" s="80"/>
      <c r="IK106" s="80"/>
      <c r="IL106" s="80"/>
      <c r="IM106" s="80"/>
      <c r="IN106" s="80"/>
      <c r="IO106" s="80"/>
      <c r="IP106" s="80"/>
      <c r="IQ106" s="80"/>
      <c r="IR106" s="80"/>
      <c r="IS106" s="80"/>
      <c r="IT106" s="80"/>
      <c r="IU106" s="80"/>
      <c r="IV106" s="80"/>
      <c r="IW106" s="80"/>
      <c r="IX106" s="80"/>
      <c r="IY106" s="80"/>
      <c r="IZ106" s="80"/>
      <c r="JA106" s="80"/>
      <c r="JB106" s="80"/>
    </row>
    <row r="107" spans="2:262" s="12" customFormat="1" ht="14.25" customHeight="1">
      <c r="B107" s="263">
        <v>21</v>
      </c>
      <c r="C107" s="272" t="s">
        <v>112</v>
      </c>
      <c r="D107" s="134" t="s">
        <v>138</v>
      </c>
      <c r="E107" s="119">
        <v>25</v>
      </c>
      <c r="F107" s="82">
        <v>0</v>
      </c>
      <c r="G107" s="71">
        <f t="shared" si="129"/>
        <v>0</v>
      </c>
      <c r="H107" s="72">
        <v>6</v>
      </c>
      <c r="I107" s="71">
        <f t="shared" si="130"/>
        <v>0.24</v>
      </c>
      <c r="J107" s="72">
        <v>1</v>
      </c>
      <c r="K107" s="71">
        <f t="shared" si="131"/>
        <v>0.04</v>
      </c>
      <c r="L107" s="119">
        <v>76</v>
      </c>
      <c r="M107" s="82">
        <v>2</v>
      </c>
      <c r="N107" s="71">
        <f t="shared" si="132"/>
        <v>2.6315789473684209E-2</v>
      </c>
      <c r="O107" s="72">
        <v>9</v>
      </c>
      <c r="P107" s="71">
        <f t="shared" si="133"/>
        <v>0.11842105263157894</v>
      </c>
      <c r="Q107" s="72">
        <v>3</v>
      </c>
      <c r="R107" s="71">
        <f t="shared" si="134"/>
        <v>3.9473684210526314E-2</v>
      </c>
      <c r="S107" s="119">
        <v>3870</v>
      </c>
      <c r="T107" s="82">
        <v>167</v>
      </c>
      <c r="U107" s="71">
        <f t="shared" si="135"/>
        <v>4.3152454780361754E-2</v>
      </c>
      <c r="V107" s="72">
        <v>645</v>
      </c>
      <c r="W107" s="71">
        <f t="shared" si="136"/>
        <v>0.16666666666666666</v>
      </c>
      <c r="X107" s="72">
        <v>292</v>
      </c>
      <c r="Y107" s="71">
        <f t="shared" si="137"/>
        <v>7.5452196382428935E-2</v>
      </c>
      <c r="Z107" s="119">
        <v>3546</v>
      </c>
      <c r="AA107" s="82">
        <v>108</v>
      </c>
      <c r="AB107" s="71">
        <f t="shared" si="138"/>
        <v>3.0456852791878174E-2</v>
      </c>
      <c r="AC107" s="72">
        <v>457</v>
      </c>
      <c r="AD107" s="71">
        <f t="shared" si="139"/>
        <v>0.12887760857304004</v>
      </c>
      <c r="AE107" s="72">
        <v>300</v>
      </c>
      <c r="AF107" s="71">
        <f t="shared" si="140"/>
        <v>8.4602368866328256E-2</v>
      </c>
      <c r="AG107" s="119">
        <v>2304</v>
      </c>
      <c r="AH107" s="82">
        <v>35</v>
      </c>
      <c r="AI107" s="71">
        <f t="shared" si="141"/>
        <v>1.5190972222222222E-2</v>
      </c>
      <c r="AJ107" s="72">
        <v>214</v>
      </c>
      <c r="AK107" s="71">
        <f t="shared" si="142"/>
        <v>9.2881944444444448E-2</v>
      </c>
      <c r="AL107" s="72">
        <v>186</v>
      </c>
      <c r="AM107" s="71">
        <f t="shared" si="143"/>
        <v>8.0729166666666671E-2</v>
      </c>
      <c r="AN107" s="119">
        <v>942</v>
      </c>
      <c r="AO107" s="82">
        <v>9</v>
      </c>
      <c r="AP107" s="71">
        <f t="shared" si="144"/>
        <v>9.5541401273885346E-3</v>
      </c>
      <c r="AQ107" s="72">
        <v>72</v>
      </c>
      <c r="AR107" s="71">
        <f t="shared" si="145"/>
        <v>7.6433121019108277E-2</v>
      </c>
      <c r="AS107" s="72">
        <v>48</v>
      </c>
      <c r="AT107" s="71">
        <f t="shared" si="146"/>
        <v>5.0955414012738856E-2</v>
      </c>
      <c r="AU107" s="119">
        <v>246</v>
      </c>
      <c r="AV107" s="82">
        <v>0</v>
      </c>
      <c r="AW107" s="71">
        <f t="shared" si="147"/>
        <v>0</v>
      </c>
      <c r="AX107" s="72">
        <v>11</v>
      </c>
      <c r="AY107" s="71">
        <f t="shared" si="148"/>
        <v>4.4715447154471545E-2</v>
      </c>
      <c r="AZ107" s="72">
        <v>8</v>
      </c>
      <c r="BA107" s="71">
        <f t="shared" si="149"/>
        <v>3.2520325203252036E-2</v>
      </c>
      <c r="BB107" s="119">
        <f t="shared" si="159"/>
        <v>11009</v>
      </c>
      <c r="BC107" s="73">
        <f t="shared" si="160"/>
        <v>321</v>
      </c>
      <c r="BD107" s="71">
        <f t="shared" si="150"/>
        <v>2.9157961667726405E-2</v>
      </c>
      <c r="BE107" s="73">
        <f t="shared" si="161"/>
        <v>1414</v>
      </c>
      <c r="BF107" s="71">
        <f t="shared" si="151"/>
        <v>0.12844036697247707</v>
      </c>
      <c r="BG107" s="73">
        <f t="shared" si="162"/>
        <v>838</v>
      </c>
      <c r="BH107" s="71">
        <f t="shared" si="152"/>
        <v>7.6119538559360517E-2</v>
      </c>
      <c r="BJ107" s="263">
        <v>21</v>
      </c>
      <c r="BK107" s="272" t="s">
        <v>112</v>
      </c>
      <c r="BL107" s="208" t="s">
        <v>138</v>
      </c>
      <c r="BM107" s="38">
        <v>10603</v>
      </c>
      <c r="BN107" s="38">
        <v>285</v>
      </c>
      <c r="BO107" s="84">
        <v>2.6879185136282183E-2</v>
      </c>
      <c r="BP107" s="38">
        <v>1293</v>
      </c>
      <c r="BQ107" s="84">
        <v>0.12194661888144864</v>
      </c>
      <c r="BR107" s="38">
        <v>796</v>
      </c>
      <c r="BS107" s="84">
        <v>7.5073092520984624E-2</v>
      </c>
      <c r="BU107" s="183" t="s">
        <v>112</v>
      </c>
      <c r="BV107" s="188" t="s">
        <v>138</v>
      </c>
      <c r="BW107" s="36">
        <f t="shared" si="158"/>
        <v>0.766282132800436</v>
      </c>
      <c r="BX107" s="36">
        <f t="shared" si="195"/>
        <v>0.77610110346128458</v>
      </c>
      <c r="BY107" s="80"/>
      <c r="BZ107" s="138"/>
      <c r="CA107" s="80"/>
      <c r="CB107" s="80"/>
      <c r="CC107" s="80"/>
      <c r="CD107" s="80"/>
      <c r="CE107" s="80"/>
      <c r="CF107" s="80"/>
      <c r="CG107" s="80"/>
      <c r="CH107" s="80"/>
      <c r="CI107" s="80"/>
      <c r="CJ107" s="3"/>
      <c r="CK107" s="3"/>
      <c r="CL107" s="3"/>
      <c r="CM107" s="3"/>
      <c r="CN107" s="3"/>
      <c r="CO107" s="3"/>
      <c r="CP107" s="3"/>
      <c r="CQ107" s="80"/>
      <c r="CR107" s="80"/>
      <c r="CS107" s="80"/>
      <c r="CT107" s="80"/>
      <c r="CU107" s="80"/>
      <c r="CV107" s="80"/>
      <c r="CW107" s="3"/>
      <c r="CX107" s="3"/>
      <c r="CY107" s="80"/>
      <c r="CZ107" s="80"/>
      <c r="DA107" s="80"/>
      <c r="DB107" s="80"/>
      <c r="DC107" s="80"/>
      <c r="DD107" s="80"/>
      <c r="DE107" s="80"/>
      <c r="DF107" s="80"/>
      <c r="DG107" s="80"/>
      <c r="DH107" s="80"/>
      <c r="DI107" s="80"/>
      <c r="DJ107" s="80"/>
      <c r="DK107" s="80"/>
      <c r="DL107" s="80"/>
      <c r="DM107" s="80"/>
      <c r="DN107" s="80"/>
      <c r="DP107" s="138"/>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0"/>
      <c r="GF107" s="80"/>
      <c r="GG107" s="80"/>
      <c r="GH107" s="80"/>
      <c r="GI107" s="80"/>
      <c r="GJ107" s="80"/>
      <c r="GK107" s="80"/>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row>
    <row r="108" spans="2:262" s="12" customFormat="1" ht="14.25" customHeight="1">
      <c r="B108" s="264"/>
      <c r="C108" s="273"/>
      <c r="D108" s="207" t="s">
        <v>277</v>
      </c>
      <c r="E108" s="166">
        <v>5</v>
      </c>
      <c r="F108" s="214">
        <v>0</v>
      </c>
      <c r="G108" s="83">
        <f t="shared" si="129"/>
        <v>0</v>
      </c>
      <c r="H108" s="230">
        <v>1</v>
      </c>
      <c r="I108" s="83">
        <f>IFERROR(H108/E108,"-")</f>
        <v>0.2</v>
      </c>
      <c r="J108" s="230">
        <v>0</v>
      </c>
      <c r="K108" s="83">
        <f>IFERROR(J108/E108,"-")</f>
        <v>0</v>
      </c>
      <c r="L108" s="166">
        <v>0</v>
      </c>
      <c r="M108" s="214">
        <v>0</v>
      </c>
      <c r="N108" s="83" t="str">
        <f>IFERROR(M108/L108,"-")</f>
        <v>-</v>
      </c>
      <c r="O108" s="230">
        <v>0</v>
      </c>
      <c r="P108" s="83" t="str">
        <f>IFERROR(O108/L108,"-")</f>
        <v>-</v>
      </c>
      <c r="Q108" s="230">
        <v>0</v>
      </c>
      <c r="R108" s="83" t="str">
        <f>IFERROR(Q108/L108,"-")</f>
        <v>-</v>
      </c>
      <c r="S108" s="166">
        <v>728</v>
      </c>
      <c r="T108" s="214">
        <v>35</v>
      </c>
      <c r="U108" s="83">
        <f>IFERROR(T108/S108,"-")</f>
        <v>4.807692307692308E-2</v>
      </c>
      <c r="V108" s="230">
        <v>146</v>
      </c>
      <c r="W108" s="83">
        <f>IFERROR(V108/S108,"-")</f>
        <v>0.20054945054945056</v>
      </c>
      <c r="X108" s="230">
        <v>41</v>
      </c>
      <c r="Y108" s="83">
        <f>IFERROR(X108/S108,"-")</f>
        <v>5.631868131868132E-2</v>
      </c>
      <c r="Z108" s="166">
        <v>556</v>
      </c>
      <c r="AA108" s="214">
        <v>21</v>
      </c>
      <c r="AB108" s="83">
        <f>IFERROR(AA108/Z108,"-")</f>
        <v>3.7769784172661872E-2</v>
      </c>
      <c r="AC108" s="230">
        <v>86</v>
      </c>
      <c r="AD108" s="83">
        <f>IFERROR(AC108/Z108,"-")</f>
        <v>0.15467625899280577</v>
      </c>
      <c r="AE108" s="230">
        <v>49</v>
      </c>
      <c r="AF108" s="83">
        <f>IFERROR(AE108/Z108,"-")</f>
        <v>8.8129496402877691E-2</v>
      </c>
      <c r="AG108" s="166">
        <v>358</v>
      </c>
      <c r="AH108" s="214">
        <v>7</v>
      </c>
      <c r="AI108" s="83">
        <f>IFERROR(AH108/AG108,"-")</f>
        <v>1.9553072625698324E-2</v>
      </c>
      <c r="AJ108" s="230">
        <v>32</v>
      </c>
      <c r="AK108" s="83">
        <f>IFERROR(AJ108/AG108,"-")</f>
        <v>8.9385474860335198E-2</v>
      </c>
      <c r="AL108" s="230">
        <v>23</v>
      </c>
      <c r="AM108" s="83">
        <f>IFERROR(AL108/AG108,"-")</f>
        <v>6.4245810055865923E-2</v>
      </c>
      <c r="AN108" s="166">
        <v>154</v>
      </c>
      <c r="AO108" s="214">
        <v>4</v>
      </c>
      <c r="AP108" s="83">
        <f>IFERROR(AO108/AN108,"-")</f>
        <v>2.5974025974025976E-2</v>
      </c>
      <c r="AQ108" s="230">
        <v>15</v>
      </c>
      <c r="AR108" s="83">
        <f>IFERROR(AQ108/AN108,"-")</f>
        <v>9.7402597402597407E-2</v>
      </c>
      <c r="AS108" s="230">
        <v>13</v>
      </c>
      <c r="AT108" s="83">
        <f>IFERROR(AS108/AN108,"-")</f>
        <v>8.4415584415584416E-2</v>
      </c>
      <c r="AU108" s="166">
        <v>29</v>
      </c>
      <c r="AV108" s="214">
        <v>0</v>
      </c>
      <c r="AW108" s="83">
        <f>IFERROR(AV108/AU108,"-")</f>
        <v>0</v>
      </c>
      <c r="AX108" s="230">
        <v>1</v>
      </c>
      <c r="AY108" s="83">
        <f>IFERROR(AX108/AU108,"-")</f>
        <v>3.4482758620689655E-2</v>
      </c>
      <c r="AZ108" s="230">
        <v>1</v>
      </c>
      <c r="BA108" s="83">
        <f>IFERROR(AZ108/AU108,"-")</f>
        <v>3.4482758620689655E-2</v>
      </c>
      <c r="BB108" s="166">
        <f t="shared" si="159"/>
        <v>1830</v>
      </c>
      <c r="BC108" s="167">
        <f t="shared" si="160"/>
        <v>67</v>
      </c>
      <c r="BD108" s="83">
        <f>IFERROR(BC108/BB108,"-")</f>
        <v>3.6612021857923498E-2</v>
      </c>
      <c r="BE108" s="167">
        <f t="shared" si="161"/>
        <v>281</v>
      </c>
      <c r="BF108" s="83">
        <f>IFERROR(BE108/BB108,"-")</f>
        <v>0.153551912568306</v>
      </c>
      <c r="BG108" s="167">
        <f t="shared" si="162"/>
        <v>127</v>
      </c>
      <c r="BH108" s="83">
        <f>IFERROR(BG108/BB108,"-")</f>
        <v>6.9398907103825139E-2</v>
      </c>
      <c r="BJ108" s="264"/>
      <c r="BK108" s="273"/>
      <c r="BL108" s="208" t="s">
        <v>276</v>
      </c>
      <c r="BM108" s="38">
        <v>1823</v>
      </c>
      <c r="BN108" s="38">
        <v>52</v>
      </c>
      <c r="BO108" s="84">
        <v>2.852441031267142E-2</v>
      </c>
      <c r="BP108" s="38">
        <v>242</v>
      </c>
      <c r="BQ108" s="84">
        <v>0.13274821722435545</v>
      </c>
      <c r="BR108" s="38">
        <v>133</v>
      </c>
      <c r="BS108" s="84">
        <v>7.2956664838178822E-2</v>
      </c>
      <c r="BU108" s="218"/>
      <c r="BV108" s="208" t="s">
        <v>273</v>
      </c>
      <c r="BW108" s="36">
        <f t="shared" si="158"/>
        <v>0.7404371584699454</v>
      </c>
      <c r="BX108" s="36">
        <f t="shared" si="195"/>
        <v>0.76577070762479427</v>
      </c>
      <c r="BY108" s="80"/>
      <c r="BZ108" s="138"/>
      <c r="CA108" s="80"/>
      <c r="CB108" s="80"/>
      <c r="CC108" s="80"/>
      <c r="CD108" s="80"/>
      <c r="CE108" s="80"/>
      <c r="CF108" s="80"/>
      <c r="CG108" s="80"/>
      <c r="CH108" s="80"/>
      <c r="CI108" s="80"/>
      <c r="CJ108" s="3"/>
      <c r="CK108" s="3"/>
      <c r="CL108" s="3"/>
      <c r="CM108" s="3"/>
      <c r="CN108" s="3"/>
      <c r="CO108" s="3"/>
      <c r="CP108" s="3"/>
      <c r="CQ108" s="80"/>
      <c r="CR108" s="80"/>
      <c r="CS108" s="80"/>
      <c r="CT108" s="80"/>
      <c r="CU108" s="80"/>
      <c r="CV108" s="80"/>
      <c r="CW108" s="3"/>
      <c r="CX108" s="3"/>
      <c r="CY108" s="80"/>
      <c r="CZ108" s="80"/>
      <c r="DA108" s="80"/>
      <c r="DB108" s="80"/>
      <c r="DC108" s="80"/>
      <c r="DD108" s="80"/>
      <c r="DE108" s="80"/>
      <c r="DF108" s="80"/>
      <c r="DG108" s="80"/>
      <c r="DH108" s="80"/>
      <c r="DI108" s="80"/>
      <c r="DJ108" s="80"/>
      <c r="DK108" s="80"/>
      <c r="DL108" s="80"/>
      <c r="DM108" s="80"/>
      <c r="DN108" s="80"/>
      <c r="DP108" s="138"/>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0"/>
      <c r="GF108" s="80"/>
      <c r="GG108" s="80"/>
      <c r="GH108" s="80"/>
      <c r="GI108" s="80"/>
      <c r="GJ108" s="80"/>
      <c r="GK108" s="80"/>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row>
    <row r="109" spans="2:262" s="12" customFormat="1" ht="14.25" customHeight="1">
      <c r="B109" s="264"/>
      <c r="C109" s="273"/>
      <c r="D109" s="165" t="s">
        <v>156</v>
      </c>
      <c r="E109" s="160">
        <v>0</v>
      </c>
      <c r="F109" s="161">
        <v>0</v>
      </c>
      <c r="G109" s="61" t="str">
        <f t="shared" si="129"/>
        <v>-</v>
      </c>
      <c r="H109" s="62">
        <v>0</v>
      </c>
      <c r="I109" s="61" t="str">
        <f t="shared" si="130"/>
        <v>-</v>
      </c>
      <c r="J109" s="62">
        <v>0</v>
      </c>
      <c r="K109" s="61" t="str">
        <f t="shared" si="131"/>
        <v>-</v>
      </c>
      <c r="L109" s="160">
        <v>1</v>
      </c>
      <c r="M109" s="161">
        <v>0</v>
      </c>
      <c r="N109" s="61">
        <f t="shared" si="132"/>
        <v>0</v>
      </c>
      <c r="O109" s="62">
        <v>0</v>
      </c>
      <c r="P109" s="61">
        <f t="shared" si="133"/>
        <v>0</v>
      </c>
      <c r="Q109" s="62">
        <v>0</v>
      </c>
      <c r="R109" s="61">
        <f t="shared" si="134"/>
        <v>0</v>
      </c>
      <c r="S109" s="160">
        <v>429</v>
      </c>
      <c r="T109" s="161">
        <v>16</v>
      </c>
      <c r="U109" s="61">
        <f t="shared" si="135"/>
        <v>3.7296037296037296E-2</v>
      </c>
      <c r="V109" s="62">
        <v>62</v>
      </c>
      <c r="W109" s="61">
        <f t="shared" si="136"/>
        <v>0.14452214452214451</v>
      </c>
      <c r="X109" s="62">
        <v>30</v>
      </c>
      <c r="Y109" s="61">
        <f t="shared" si="137"/>
        <v>6.9930069930069935E-2</v>
      </c>
      <c r="Z109" s="160">
        <v>225</v>
      </c>
      <c r="AA109" s="161">
        <v>7</v>
      </c>
      <c r="AB109" s="61">
        <f t="shared" si="138"/>
        <v>3.111111111111111E-2</v>
      </c>
      <c r="AC109" s="62">
        <v>26</v>
      </c>
      <c r="AD109" s="61">
        <f t="shared" si="139"/>
        <v>0.11555555555555555</v>
      </c>
      <c r="AE109" s="62">
        <v>25</v>
      </c>
      <c r="AF109" s="61">
        <f t="shared" si="140"/>
        <v>0.1111111111111111</v>
      </c>
      <c r="AG109" s="160">
        <v>111</v>
      </c>
      <c r="AH109" s="161">
        <v>2</v>
      </c>
      <c r="AI109" s="61">
        <f t="shared" si="141"/>
        <v>1.8018018018018018E-2</v>
      </c>
      <c r="AJ109" s="62">
        <v>10</v>
      </c>
      <c r="AK109" s="61">
        <f t="shared" si="142"/>
        <v>9.0090090090090086E-2</v>
      </c>
      <c r="AL109" s="62">
        <v>8</v>
      </c>
      <c r="AM109" s="61">
        <f t="shared" si="143"/>
        <v>7.2072072072072071E-2</v>
      </c>
      <c r="AN109" s="160">
        <v>56</v>
      </c>
      <c r="AO109" s="161">
        <v>0</v>
      </c>
      <c r="AP109" s="61">
        <f t="shared" si="144"/>
        <v>0</v>
      </c>
      <c r="AQ109" s="62">
        <v>4</v>
      </c>
      <c r="AR109" s="61">
        <f t="shared" si="145"/>
        <v>7.1428571428571425E-2</v>
      </c>
      <c r="AS109" s="62">
        <v>3</v>
      </c>
      <c r="AT109" s="61">
        <f t="shared" si="146"/>
        <v>5.3571428571428568E-2</v>
      </c>
      <c r="AU109" s="160">
        <v>15</v>
      </c>
      <c r="AV109" s="161">
        <v>0</v>
      </c>
      <c r="AW109" s="61">
        <f t="shared" si="147"/>
        <v>0</v>
      </c>
      <c r="AX109" s="62">
        <v>2</v>
      </c>
      <c r="AY109" s="61">
        <f t="shared" si="148"/>
        <v>0.13333333333333333</v>
      </c>
      <c r="AZ109" s="62">
        <v>0</v>
      </c>
      <c r="BA109" s="61">
        <f t="shared" si="149"/>
        <v>0</v>
      </c>
      <c r="BB109" s="160">
        <f t="shared" si="159"/>
        <v>837</v>
      </c>
      <c r="BC109" s="63">
        <f t="shared" si="160"/>
        <v>25</v>
      </c>
      <c r="BD109" s="61">
        <f t="shared" si="150"/>
        <v>2.986857825567503E-2</v>
      </c>
      <c r="BE109" s="63">
        <f t="shared" si="161"/>
        <v>104</v>
      </c>
      <c r="BF109" s="61">
        <f t="shared" si="151"/>
        <v>0.12425328554360812</v>
      </c>
      <c r="BG109" s="63">
        <f t="shared" si="162"/>
        <v>66</v>
      </c>
      <c r="BH109" s="61">
        <f t="shared" si="152"/>
        <v>7.8853046594982074E-2</v>
      </c>
      <c r="BJ109" s="264"/>
      <c r="BK109" s="273"/>
      <c r="BL109" s="208" t="s">
        <v>156</v>
      </c>
      <c r="BM109" s="38">
        <v>757</v>
      </c>
      <c r="BN109" s="38">
        <v>20</v>
      </c>
      <c r="BO109" s="84">
        <v>2.6420079260237782E-2</v>
      </c>
      <c r="BP109" s="38">
        <v>86</v>
      </c>
      <c r="BQ109" s="84">
        <v>0.11360634081902246</v>
      </c>
      <c r="BR109" s="38">
        <v>71</v>
      </c>
      <c r="BS109" s="84">
        <v>9.3791281373844126E-2</v>
      </c>
      <c r="BU109" s="184"/>
      <c r="BV109" s="188" t="s">
        <v>156</v>
      </c>
      <c r="BW109" s="36">
        <f t="shared" si="158"/>
        <v>0.76702508960573479</v>
      </c>
      <c r="BX109" s="36">
        <f t="shared" si="195"/>
        <v>0.76618229854689568</v>
      </c>
      <c r="BY109" s="80"/>
      <c r="BZ109" s="138"/>
      <c r="CA109" s="80"/>
      <c r="CB109" s="80"/>
      <c r="CC109" s="80"/>
      <c r="CD109" s="80"/>
      <c r="CE109" s="80"/>
      <c r="CF109" s="80"/>
      <c r="CG109" s="80"/>
      <c r="CH109" s="80"/>
      <c r="CI109" s="80"/>
      <c r="CJ109" s="3"/>
      <c r="CK109" s="3"/>
      <c r="CL109" s="3"/>
      <c r="CM109" s="3"/>
      <c r="CN109" s="3"/>
      <c r="CO109" s="3"/>
      <c r="CP109" s="3"/>
      <c r="CQ109" s="80"/>
      <c r="CR109" s="80"/>
      <c r="CS109" s="80"/>
      <c r="CT109" s="80"/>
      <c r="CU109" s="80"/>
      <c r="CV109" s="80"/>
      <c r="CW109" s="3"/>
      <c r="CX109" s="3"/>
      <c r="CY109" s="80"/>
      <c r="CZ109" s="80"/>
      <c r="DA109" s="80"/>
      <c r="DB109" s="80"/>
      <c r="DC109" s="80"/>
      <c r="DD109" s="80"/>
      <c r="DE109" s="80"/>
      <c r="DF109" s="80"/>
      <c r="DG109" s="80"/>
      <c r="DH109" s="80"/>
      <c r="DI109" s="80"/>
      <c r="DJ109" s="80"/>
      <c r="DK109" s="80"/>
      <c r="DL109" s="80"/>
      <c r="DM109" s="80"/>
      <c r="DN109" s="80"/>
      <c r="DP109" s="138"/>
      <c r="DQ109" s="80"/>
      <c r="DR109" s="80"/>
      <c r="DS109" s="80"/>
      <c r="DT109" s="80"/>
      <c r="DU109" s="80"/>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c r="EZ109" s="80"/>
      <c r="FA109" s="80"/>
      <c r="FB109" s="80"/>
      <c r="FC109" s="80"/>
      <c r="FD109" s="80"/>
      <c r="FE109" s="80"/>
      <c r="FF109" s="80"/>
      <c r="FG109" s="80"/>
      <c r="FH109" s="80"/>
      <c r="FI109" s="80"/>
      <c r="FJ109" s="80"/>
      <c r="FK109" s="80"/>
      <c r="FL109" s="80"/>
      <c r="FM109" s="80"/>
      <c r="FN109" s="80"/>
      <c r="FO109" s="80"/>
      <c r="FP109" s="80"/>
      <c r="FQ109" s="80"/>
      <c r="FR109" s="80"/>
      <c r="FS109" s="80"/>
      <c r="FT109" s="80"/>
      <c r="FU109" s="80"/>
      <c r="FV109" s="80"/>
      <c r="FW109" s="80"/>
      <c r="FX109" s="80"/>
      <c r="FY109" s="80"/>
      <c r="FZ109" s="80"/>
      <c r="GA109" s="80"/>
      <c r="GB109" s="80"/>
      <c r="GC109" s="80"/>
      <c r="GD109" s="80"/>
      <c r="GE109" s="80"/>
      <c r="GF109" s="80"/>
      <c r="GG109" s="80"/>
      <c r="GH109" s="80"/>
      <c r="GI109" s="80"/>
      <c r="GJ109" s="80"/>
      <c r="GK109" s="80"/>
      <c r="GL109" s="80"/>
      <c r="GM109" s="80"/>
      <c r="GN109" s="80"/>
      <c r="GO109" s="80"/>
      <c r="GP109" s="80"/>
      <c r="GQ109" s="80"/>
      <c r="GR109" s="80"/>
      <c r="GS109" s="80"/>
      <c r="GT109" s="80"/>
      <c r="GU109" s="80"/>
      <c r="GV109" s="80"/>
      <c r="GW109" s="80"/>
      <c r="GX109" s="80"/>
      <c r="GY109" s="80"/>
      <c r="GZ109" s="80"/>
      <c r="HA109" s="80"/>
      <c r="HB109" s="80"/>
      <c r="HC109" s="80"/>
      <c r="HD109" s="80"/>
      <c r="HE109" s="80"/>
      <c r="HF109" s="80"/>
      <c r="HG109" s="80"/>
      <c r="HH109" s="80"/>
      <c r="HI109" s="80"/>
      <c r="HJ109" s="80"/>
      <c r="HK109" s="80"/>
      <c r="HL109" s="80"/>
      <c r="HM109" s="80"/>
      <c r="HN109" s="80"/>
      <c r="HO109" s="80"/>
      <c r="HP109" s="80"/>
      <c r="HR109" s="80"/>
      <c r="HS109" s="80"/>
      <c r="HT109" s="80"/>
      <c r="HU109" s="80"/>
      <c r="HV109" s="80"/>
      <c r="HW109" s="80"/>
      <c r="HX109" s="80"/>
      <c r="HY109" s="80"/>
      <c r="HZ109" s="80"/>
      <c r="IA109" s="80"/>
      <c r="IB109" s="80"/>
      <c r="IC109" s="80"/>
      <c r="ID109" s="80"/>
      <c r="IE109" s="80"/>
      <c r="IF109" s="80"/>
      <c r="IG109" s="80"/>
      <c r="IH109" s="80"/>
      <c r="II109" s="80"/>
      <c r="IJ109" s="80"/>
      <c r="IK109" s="80"/>
      <c r="IL109" s="80"/>
      <c r="IM109" s="80"/>
      <c r="IN109" s="80"/>
      <c r="IO109" s="80"/>
      <c r="IP109" s="80"/>
      <c r="IQ109" s="80"/>
      <c r="IR109" s="80"/>
      <c r="IS109" s="80"/>
      <c r="IT109" s="80"/>
      <c r="IU109" s="80"/>
      <c r="IV109" s="80"/>
      <c r="IW109" s="80"/>
      <c r="IX109" s="80"/>
      <c r="IY109" s="80"/>
      <c r="IZ109" s="80"/>
      <c r="JA109" s="80"/>
      <c r="JB109" s="80"/>
    </row>
    <row r="110" spans="2:262" s="12" customFormat="1" ht="14.25" customHeight="1">
      <c r="B110" s="264"/>
      <c r="C110" s="273"/>
      <c r="D110" s="135" t="s">
        <v>200</v>
      </c>
      <c r="E110" s="152">
        <v>1</v>
      </c>
      <c r="F110" s="231">
        <v>0</v>
      </c>
      <c r="G110" s="154">
        <f>IFERROR(F110/E110,"-")</f>
        <v>0</v>
      </c>
      <c r="H110" s="232">
        <v>0</v>
      </c>
      <c r="I110" s="154">
        <f>IFERROR(H110/E110,"-")</f>
        <v>0</v>
      </c>
      <c r="J110" s="232">
        <v>0</v>
      </c>
      <c r="K110" s="154">
        <f>IFERROR(J110/E110,"-")</f>
        <v>0</v>
      </c>
      <c r="L110" s="152">
        <v>3</v>
      </c>
      <c r="M110" s="231">
        <v>0</v>
      </c>
      <c r="N110" s="154">
        <f>IFERROR(M110/L110,"-")</f>
        <v>0</v>
      </c>
      <c r="O110" s="232">
        <v>0</v>
      </c>
      <c r="P110" s="154">
        <f>IFERROR(O110/L110,"-")</f>
        <v>0</v>
      </c>
      <c r="Q110" s="232">
        <v>0</v>
      </c>
      <c r="R110" s="154">
        <f>IFERROR(Q110/L110,"-")</f>
        <v>0</v>
      </c>
      <c r="S110" s="152">
        <v>30</v>
      </c>
      <c r="T110" s="231">
        <v>1</v>
      </c>
      <c r="U110" s="154">
        <f>IFERROR(T110/S110,"-")</f>
        <v>3.3333333333333333E-2</v>
      </c>
      <c r="V110" s="232">
        <v>0</v>
      </c>
      <c r="W110" s="154">
        <f>IFERROR(V110/S110,"-")</f>
        <v>0</v>
      </c>
      <c r="X110" s="232">
        <v>1</v>
      </c>
      <c r="Y110" s="154">
        <f>IFERROR(X110/S110,"-")</f>
        <v>3.3333333333333333E-2</v>
      </c>
      <c r="Z110" s="152">
        <v>105</v>
      </c>
      <c r="AA110" s="231">
        <v>0</v>
      </c>
      <c r="AB110" s="154">
        <f>IFERROR(AA110/Z110,"-")</f>
        <v>0</v>
      </c>
      <c r="AC110" s="232">
        <v>2</v>
      </c>
      <c r="AD110" s="154">
        <f>IFERROR(AC110/Z110,"-")</f>
        <v>1.9047619047619049E-2</v>
      </c>
      <c r="AE110" s="232">
        <v>1</v>
      </c>
      <c r="AF110" s="154">
        <f>IFERROR(AE110/Z110,"-")</f>
        <v>9.5238095238095247E-3</v>
      </c>
      <c r="AG110" s="152">
        <v>161</v>
      </c>
      <c r="AH110" s="231">
        <v>0</v>
      </c>
      <c r="AI110" s="154">
        <f>IFERROR(AH110/AG110,"-")</f>
        <v>0</v>
      </c>
      <c r="AJ110" s="232">
        <v>3</v>
      </c>
      <c r="AK110" s="154">
        <f>IFERROR(AJ110/AG110,"-")</f>
        <v>1.8633540372670808E-2</v>
      </c>
      <c r="AL110" s="232">
        <v>2</v>
      </c>
      <c r="AM110" s="154">
        <f>IFERROR(AL110/AG110,"-")</f>
        <v>1.2422360248447204E-2</v>
      </c>
      <c r="AN110" s="152">
        <v>204</v>
      </c>
      <c r="AO110" s="231">
        <v>0</v>
      </c>
      <c r="AP110" s="154">
        <f>IFERROR(AO110/AN110,"-")</f>
        <v>0</v>
      </c>
      <c r="AQ110" s="232">
        <v>1</v>
      </c>
      <c r="AR110" s="154">
        <f>IFERROR(AQ110/AN110,"-")</f>
        <v>4.9019607843137254E-3</v>
      </c>
      <c r="AS110" s="232">
        <v>1</v>
      </c>
      <c r="AT110" s="154">
        <f>IFERROR(AS110/AN110,"-")</f>
        <v>4.9019607843137254E-3</v>
      </c>
      <c r="AU110" s="152">
        <v>168</v>
      </c>
      <c r="AV110" s="231">
        <v>0</v>
      </c>
      <c r="AW110" s="154">
        <f>IFERROR(AV110/AU110,"-")</f>
        <v>0</v>
      </c>
      <c r="AX110" s="232">
        <v>2</v>
      </c>
      <c r="AY110" s="154">
        <f>IFERROR(AX110/AU110,"-")</f>
        <v>1.1904761904761904E-2</v>
      </c>
      <c r="AZ110" s="232">
        <v>0</v>
      </c>
      <c r="BA110" s="154">
        <f>IFERROR(AZ110/AU110,"-")</f>
        <v>0</v>
      </c>
      <c r="BB110" s="152">
        <f t="shared" si="159"/>
        <v>672</v>
      </c>
      <c r="BC110" s="153">
        <f t="shared" si="160"/>
        <v>1</v>
      </c>
      <c r="BD110" s="154">
        <f>IFERROR(BC110/BB110,"-")</f>
        <v>1.488095238095238E-3</v>
      </c>
      <c r="BE110" s="153">
        <f t="shared" si="161"/>
        <v>8</v>
      </c>
      <c r="BF110" s="154">
        <f>IFERROR(BE110/BB110,"-")</f>
        <v>1.1904761904761904E-2</v>
      </c>
      <c r="BG110" s="153">
        <f t="shared" si="162"/>
        <v>5</v>
      </c>
      <c r="BH110" s="154">
        <f>IFERROR(BG110/BB110,"-")</f>
        <v>7.4404761904761901E-3</v>
      </c>
      <c r="BJ110" s="264"/>
      <c r="BK110" s="273"/>
      <c r="BL110" s="208" t="s">
        <v>199</v>
      </c>
      <c r="BM110" s="38">
        <v>288</v>
      </c>
      <c r="BN110" s="38">
        <v>0</v>
      </c>
      <c r="BO110" s="84">
        <v>0</v>
      </c>
      <c r="BP110" s="38">
        <v>4</v>
      </c>
      <c r="BQ110" s="84">
        <v>1.3888888888888888E-2</v>
      </c>
      <c r="BR110" s="38">
        <v>8</v>
      </c>
      <c r="BS110" s="84">
        <v>2.7777777777777776E-2</v>
      </c>
      <c r="BU110" s="184"/>
      <c r="BV110" s="188" t="s">
        <v>199</v>
      </c>
      <c r="BW110" s="36">
        <f t="shared" si="158"/>
        <v>0.97916666666666663</v>
      </c>
      <c r="BX110" s="36">
        <f t="shared" si="195"/>
        <v>0.95833333333333337</v>
      </c>
      <c r="BY110" s="80"/>
      <c r="BZ110" s="138"/>
      <c r="CA110" s="80"/>
      <c r="CB110" s="80"/>
      <c r="CC110" s="80"/>
      <c r="CD110" s="80"/>
      <c r="CE110" s="80"/>
      <c r="CF110" s="80"/>
      <c r="CG110" s="80"/>
      <c r="CH110" s="80"/>
      <c r="CI110" s="80"/>
      <c r="CJ110" s="3"/>
      <c r="CK110" s="3"/>
      <c r="CL110" s="3"/>
      <c r="CM110" s="3"/>
      <c r="CN110" s="3"/>
      <c r="CO110" s="3"/>
      <c r="CP110" s="3"/>
      <c r="CQ110" s="80"/>
      <c r="CR110" s="80"/>
      <c r="CS110" s="80"/>
      <c r="CT110" s="80"/>
      <c r="CU110" s="80"/>
      <c r="CV110" s="80"/>
      <c r="CW110" s="3"/>
      <c r="CX110" s="3"/>
      <c r="CY110" s="80"/>
      <c r="CZ110" s="80"/>
      <c r="DA110" s="80"/>
      <c r="DB110" s="80"/>
      <c r="DC110" s="80"/>
      <c r="DD110" s="80"/>
      <c r="DE110" s="80"/>
      <c r="DF110" s="80"/>
      <c r="DG110" s="80"/>
      <c r="DH110" s="80"/>
      <c r="DI110" s="80"/>
      <c r="DJ110" s="80"/>
      <c r="DK110" s="80"/>
      <c r="DL110" s="80"/>
      <c r="DM110" s="80"/>
      <c r="DN110" s="80"/>
      <c r="DP110" s="138"/>
      <c r="DQ110" s="80"/>
      <c r="DR110" s="80"/>
      <c r="DS110" s="80"/>
      <c r="DT110" s="80"/>
      <c r="DU110" s="80"/>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c r="EZ110" s="80"/>
      <c r="FA110" s="80"/>
      <c r="FB110" s="80"/>
      <c r="FC110" s="80"/>
      <c r="FD110" s="80"/>
      <c r="FE110" s="80"/>
      <c r="FF110" s="80"/>
      <c r="FG110" s="80"/>
      <c r="FH110" s="80"/>
      <c r="FI110" s="80"/>
      <c r="FJ110" s="80"/>
      <c r="FK110" s="80"/>
      <c r="FL110" s="80"/>
      <c r="FM110" s="80"/>
      <c r="FN110" s="80"/>
      <c r="FO110" s="80"/>
      <c r="FP110" s="80"/>
      <c r="FQ110" s="80"/>
      <c r="FR110" s="80"/>
      <c r="FS110" s="80"/>
      <c r="FT110" s="80"/>
      <c r="FU110" s="80"/>
      <c r="FV110" s="80"/>
      <c r="FW110" s="80"/>
      <c r="FX110" s="80"/>
      <c r="FY110" s="80"/>
      <c r="FZ110" s="80"/>
      <c r="GA110" s="80"/>
      <c r="GB110" s="80"/>
      <c r="GC110" s="80"/>
      <c r="GD110" s="80"/>
      <c r="GE110" s="80"/>
      <c r="GF110" s="80"/>
      <c r="GG110" s="80"/>
      <c r="GH110" s="80"/>
      <c r="GI110" s="80"/>
      <c r="GJ110" s="80"/>
      <c r="GK110" s="80"/>
      <c r="GL110" s="80"/>
      <c r="GM110" s="80"/>
      <c r="GN110" s="80"/>
      <c r="GO110" s="80"/>
      <c r="GP110" s="80"/>
      <c r="GQ110" s="80"/>
      <c r="GR110" s="80"/>
      <c r="GS110" s="80"/>
      <c r="GT110" s="80"/>
      <c r="GU110" s="80"/>
      <c r="GV110" s="80"/>
      <c r="GW110" s="80"/>
      <c r="GX110" s="80"/>
      <c r="GY110" s="80"/>
      <c r="GZ110" s="80"/>
      <c r="HA110" s="80"/>
      <c r="HB110" s="80"/>
      <c r="HC110" s="80"/>
      <c r="HD110" s="80"/>
      <c r="HE110" s="80"/>
      <c r="HF110" s="80"/>
      <c r="HG110" s="80"/>
      <c r="HH110" s="80"/>
      <c r="HI110" s="80"/>
      <c r="HJ110" s="80"/>
      <c r="HK110" s="80"/>
      <c r="HL110" s="80"/>
      <c r="HM110" s="80"/>
      <c r="HN110" s="80"/>
      <c r="HO110" s="80"/>
      <c r="HP110" s="80"/>
      <c r="HR110" s="80"/>
      <c r="HS110" s="80"/>
      <c r="HT110" s="80"/>
      <c r="HU110" s="80"/>
      <c r="HV110" s="80"/>
      <c r="HW110" s="80"/>
      <c r="HX110" s="80"/>
      <c r="HY110" s="80"/>
      <c r="HZ110" s="80"/>
      <c r="IA110" s="80"/>
      <c r="IB110" s="80"/>
      <c r="IC110" s="80"/>
      <c r="ID110" s="80"/>
      <c r="IE110" s="80"/>
      <c r="IF110" s="80"/>
      <c r="IG110" s="80"/>
      <c r="IH110" s="80"/>
      <c r="II110" s="80"/>
      <c r="IJ110" s="80"/>
      <c r="IK110" s="80"/>
      <c r="IL110" s="80"/>
      <c r="IM110" s="80"/>
      <c r="IN110" s="80"/>
      <c r="IO110" s="80"/>
      <c r="IP110" s="80"/>
      <c r="IQ110" s="80"/>
      <c r="IR110" s="80"/>
      <c r="IS110" s="80"/>
      <c r="IT110" s="80"/>
      <c r="IU110" s="80"/>
      <c r="IV110" s="80"/>
      <c r="IW110" s="80"/>
      <c r="IX110" s="80"/>
      <c r="IY110" s="80"/>
      <c r="IZ110" s="80"/>
      <c r="JA110" s="80"/>
      <c r="JB110" s="80"/>
    </row>
    <row r="111" spans="2:262" s="12" customFormat="1" ht="14.25" customHeight="1">
      <c r="B111" s="265"/>
      <c r="C111" s="274"/>
      <c r="D111" s="150" t="s">
        <v>67</v>
      </c>
      <c r="E111" s="37">
        <v>31</v>
      </c>
      <c r="F111" s="233">
        <v>0</v>
      </c>
      <c r="G111" s="13">
        <f t="shared" si="129"/>
        <v>0</v>
      </c>
      <c r="H111" s="33">
        <v>7</v>
      </c>
      <c r="I111" s="13">
        <f t="shared" si="130"/>
        <v>0.22580645161290322</v>
      </c>
      <c r="J111" s="33">
        <v>1</v>
      </c>
      <c r="K111" s="13">
        <f t="shared" si="131"/>
        <v>3.2258064516129031E-2</v>
      </c>
      <c r="L111" s="37">
        <v>80</v>
      </c>
      <c r="M111" s="233">
        <v>2</v>
      </c>
      <c r="N111" s="13">
        <f t="shared" si="132"/>
        <v>2.5000000000000001E-2</v>
      </c>
      <c r="O111" s="33">
        <v>9</v>
      </c>
      <c r="P111" s="13">
        <f t="shared" si="133"/>
        <v>0.1125</v>
      </c>
      <c r="Q111" s="33">
        <v>3</v>
      </c>
      <c r="R111" s="13">
        <f t="shared" si="134"/>
        <v>3.7499999999999999E-2</v>
      </c>
      <c r="S111" s="37">
        <v>5057</v>
      </c>
      <c r="T111" s="233">
        <v>219</v>
      </c>
      <c r="U111" s="13">
        <f t="shared" si="135"/>
        <v>4.3306308087799089E-2</v>
      </c>
      <c r="V111" s="33">
        <v>853</v>
      </c>
      <c r="W111" s="13">
        <f t="shared" si="136"/>
        <v>0.1686770812734823</v>
      </c>
      <c r="X111" s="33">
        <v>364</v>
      </c>
      <c r="Y111" s="13">
        <f t="shared" si="137"/>
        <v>7.1979434447300775E-2</v>
      </c>
      <c r="Z111" s="37">
        <v>4432</v>
      </c>
      <c r="AA111" s="233">
        <v>136</v>
      </c>
      <c r="AB111" s="13">
        <f t="shared" si="138"/>
        <v>3.0685920577617327E-2</v>
      </c>
      <c r="AC111" s="33">
        <v>571</v>
      </c>
      <c r="AD111" s="13">
        <f t="shared" si="139"/>
        <v>0.12883574007220217</v>
      </c>
      <c r="AE111" s="33">
        <v>375</v>
      </c>
      <c r="AF111" s="13">
        <f t="shared" si="140"/>
        <v>8.4611913357400717E-2</v>
      </c>
      <c r="AG111" s="37">
        <v>2934</v>
      </c>
      <c r="AH111" s="233">
        <v>44</v>
      </c>
      <c r="AI111" s="13">
        <f t="shared" si="141"/>
        <v>1.4996591683708248E-2</v>
      </c>
      <c r="AJ111" s="33">
        <v>259</v>
      </c>
      <c r="AK111" s="13">
        <f t="shared" si="142"/>
        <v>8.8275391956373558E-2</v>
      </c>
      <c r="AL111" s="33">
        <v>219</v>
      </c>
      <c r="AM111" s="13">
        <f t="shared" si="143"/>
        <v>7.4642126789366048E-2</v>
      </c>
      <c r="AN111" s="37">
        <v>1356</v>
      </c>
      <c r="AO111" s="233">
        <v>13</v>
      </c>
      <c r="AP111" s="13">
        <f t="shared" si="144"/>
        <v>9.5870206489675515E-3</v>
      </c>
      <c r="AQ111" s="33">
        <v>92</v>
      </c>
      <c r="AR111" s="13">
        <f t="shared" si="145"/>
        <v>6.7846607669616518E-2</v>
      </c>
      <c r="AS111" s="33">
        <v>65</v>
      </c>
      <c r="AT111" s="13">
        <f t="shared" si="146"/>
        <v>4.7935103244837761E-2</v>
      </c>
      <c r="AU111" s="37">
        <v>458</v>
      </c>
      <c r="AV111" s="233">
        <v>0</v>
      </c>
      <c r="AW111" s="13">
        <f t="shared" si="147"/>
        <v>0</v>
      </c>
      <c r="AX111" s="33">
        <v>16</v>
      </c>
      <c r="AY111" s="13">
        <f t="shared" si="148"/>
        <v>3.4934497816593885E-2</v>
      </c>
      <c r="AZ111" s="33">
        <v>9</v>
      </c>
      <c r="BA111" s="13">
        <f t="shared" si="149"/>
        <v>1.9650655021834062E-2</v>
      </c>
      <c r="BB111" s="37">
        <f t="shared" si="159"/>
        <v>14348</v>
      </c>
      <c r="BC111" s="69">
        <f t="shared" si="160"/>
        <v>414</v>
      </c>
      <c r="BD111" s="13">
        <f t="shared" si="150"/>
        <v>2.8854195706718707E-2</v>
      </c>
      <c r="BE111" s="69">
        <f t="shared" si="161"/>
        <v>1807</v>
      </c>
      <c r="BF111" s="13">
        <f t="shared" si="151"/>
        <v>0.12594089768608865</v>
      </c>
      <c r="BG111" s="69">
        <f t="shared" si="162"/>
        <v>1036</v>
      </c>
      <c r="BH111" s="13">
        <f t="shared" si="152"/>
        <v>7.2205185391692225E-2</v>
      </c>
      <c r="BJ111" s="265"/>
      <c r="BK111" s="274"/>
      <c r="BL111" s="203" t="s">
        <v>67</v>
      </c>
      <c r="BM111" s="38">
        <v>13471</v>
      </c>
      <c r="BN111" s="38">
        <v>357</v>
      </c>
      <c r="BO111" s="84">
        <v>2.6501373320466187E-2</v>
      </c>
      <c r="BP111" s="38">
        <v>1625</v>
      </c>
      <c r="BQ111" s="84">
        <v>0.12062950040828446</v>
      </c>
      <c r="BR111" s="38">
        <v>1008</v>
      </c>
      <c r="BS111" s="84">
        <v>7.4827407022492756E-2</v>
      </c>
      <c r="BU111" s="185"/>
      <c r="BV111" s="187" t="s">
        <v>67</v>
      </c>
      <c r="BW111" s="36">
        <f t="shared" si="158"/>
        <v>0.77299972121550042</v>
      </c>
      <c r="BX111" s="36">
        <f t="shared" si="195"/>
        <v>0.77804171924875654</v>
      </c>
      <c r="BY111" s="80"/>
      <c r="BZ111" s="138"/>
      <c r="CA111" s="80"/>
      <c r="CB111" s="80"/>
      <c r="CC111" s="80"/>
      <c r="CD111" s="80"/>
      <c r="CE111" s="80"/>
      <c r="CF111" s="80"/>
      <c r="CG111" s="80"/>
      <c r="CH111" s="80"/>
      <c r="CI111" s="80"/>
      <c r="CJ111" s="3"/>
      <c r="CK111" s="3"/>
      <c r="CL111" s="3"/>
      <c r="CM111" s="3"/>
      <c r="CN111" s="3"/>
      <c r="CO111" s="3"/>
      <c r="CP111" s="3"/>
      <c r="CQ111" s="80"/>
      <c r="CR111" s="80"/>
      <c r="CS111" s="80"/>
      <c r="CT111" s="80"/>
      <c r="CU111" s="80"/>
      <c r="CV111" s="80"/>
      <c r="CW111" s="3"/>
      <c r="CX111" s="3"/>
      <c r="CY111" s="80"/>
      <c r="CZ111" s="80"/>
      <c r="DA111" s="80"/>
      <c r="DB111" s="80"/>
      <c r="DC111" s="80"/>
      <c r="DD111" s="80"/>
      <c r="DE111" s="80"/>
      <c r="DF111" s="80"/>
      <c r="DG111" s="80"/>
      <c r="DH111" s="80"/>
      <c r="DI111" s="80"/>
      <c r="DJ111" s="80"/>
      <c r="DK111" s="80"/>
      <c r="DL111" s="80"/>
      <c r="DM111" s="80"/>
      <c r="DN111" s="80"/>
      <c r="DP111" s="138"/>
      <c r="DQ111" s="80"/>
      <c r="DR111" s="80"/>
      <c r="DS111" s="80"/>
      <c r="DT111" s="80"/>
      <c r="DU111" s="80"/>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c r="EZ111" s="80"/>
      <c r="FA111" s="80"/>
      <c r="FB111" s="80"/>
      <c r="FC111" s="80"/>
      <c r="FD111" s="80"/>
      <c r="FE111" s="80"/>
      <c r="FF111" s="80"/>
      <c r="FG111" s="80"/>
      <c r="FH111" s="80"/>
      <c r="FI111" s="80"/>
      <c r="FJ111" s="80"/>
      <c r="FK111" s="80"/>
      <c r="FL111" s="80"/>
      <c r="FM111" s="80"/>
      <c r="FN111" s="80"/>
      <c r="FO111" s="80"/>
      <c r="FP111" s="80"/>
      <c r="FQ111" s="80"/>
      <c r="FR111" s="80"/>
      <c r="FS111" s="80"/>
      <c r="FT111" s="80"/>
      <c r="FU111" s="80"/>
      <c r="FV111" s="80"/>
      <c r="FW111" s="80"/>
      <c r="FX111" s="80"/>
      <c r="FY111" s="80"/>
      <c r="FZ111" s="80"/>
      <c r="GA111" s="80"/>
      <c r="GB111" s="80"/>
      <c r="GC111" s="80"/>
      <c r="GD111" s="80"/>
      <c r="GE111" s="80"/>
      <c r="GF111" s="80"/>
      <c r="GG111" s="80"/>
      <c r="GH111" s="80"/>
      <c r="GI111" s="80"/>
      <c r="GJ111" s="80"/>
      <c r="GK111" s="80"/>
      <c r="GL111" s="80"/>
      <c r="GM111" s="80"/>
      <c r="GN111" s="80"/>
      <c r="GO111" s="80"/>
      <c r="GP111" s="80"/>
      <c r="GQ111" s="80"/>
      <c r="GR111" s="80"/>
      <c r="GS111" s="80"/>
      <c r="GT111" s="80"/>
      <c r="GU111" s="80"/>
      <c r="GV111" s="80"/>
      <c r="GW111" s="80"/>
      <c r="GX111" s="80"/>
      <c r="GY111" s="80"/>
      <c r="GZ111" s="80"/>
      <c r="HA111" s="80"/>
      <c r="HB111" s="80"/>
      <c r="HC111" s="80"/>
      <c r="HD111" s="80"/>
      <c r="HE111" s="80"/>
      <c r="HF111" s="80"/>
      <c r="HG111" s="80"/>
      <c r="HH111" s="80"/>
      <c r="HI111" s="80"/>
      <c r="HJ111" s="80"/>
      <c r="HK111" s="80"/>
      <c r="HL111" s="80"/>
      <c r="HM111" s="80"/>
      <c r="HN111" s="80"/>
      <c r="HO111" s="80"/>
      <c r="HP111" s="80"/>
      <c r="HR111" s="80"/>
      <c r="HS111" s="80"/>
      <c r="HT111" s="80"/>
      <c r="HU111" s="80"/>
      <c r="HV111" s="80"/>
      <c r="HW111" s="80"/>
      <c r="HX111" s="80"/>
      <c r="HY111" s="80"/>
      <c r="HZ111" s="80"/>
      <c r="IA111" s="80"/>
      <c r="IB111" s="80"/>
      <c r="IC111" s="80"/>
      <c r="ID111" s="80"/>
      <c r="IE111" s="80"/>
      <c r="IF111" s="80"/>
      <c r="IG111" s="80"/>
      <c r="IH111" s="80"/>
      <c r="II111" s="80"/>
      <c r="IJ111" s="80"/>
      <c r="IK111" s="80"/>
      <c r="IL111" s="80"/>
      <c r="IM111" s="80"/>
      <c r="IN111" s="80"/>
      <c r="IO111" s="80"/>
      <c r="IP111" s="80"/>
      <c r="IQ111" s="80"/>
      <c r="IR111" s="80"/>
      <c r="IS111" s="80"/>
      <c r="IT111" s="80"/>
      <c r="IU111" s="80"/>
      <c r="IV111" s="80"/>
      <c r="IW111" s="80"/>
      <c r="IX111" s="80"/>
      <c r="IY111" s="80"/>
      <c r="IZ111" s="80"/>
      <c r="JA111" s="80"/>
      <c r="JB111" s="80"/>
    </row>
    <row r="112" spans="2:262" s="12" customFormat="1" ht="14.25" customHeight="1">
      <c r="B112" s="263">
        <v>22</v>
      </c>
      <c r="C112" s="272" t="s">
        <v>56</v>
      </c>
      <c r="D112" s="134" t="s">
        <v>138</v>
      </c>
      <c r="E112" s="119">
        <v>24</v>
      </c>
      <c r="F112" s="73">
        <v>3</v>
      </c>
      <c r="G112" s="71">
        <f t="shared" si="129"/>
        <v>0.125</v>
      </c>
      <c r="H112" s="73">
        <v>2</v>
      </c>
      <c r="I112" s="71">
        <f t="shared" si="130"/>
        <v>8.3333333333333329E-2</v>
      </c>
      <c r="J112" s="73">
        <v>1</v>
      </c>
      <c r="K112" s="71">
        <f t="shared" si="131"/>
        <v>4.1666666666666664E-2</v>
      </c>
      <c r="L112" s="119">
        <v>86</v>
      </c>
      <c r="M112" s="73">
        <v>2</v>
      </c>
      <c r="N112" s="71">
        <f t="shared" si="132"/>
        <v>2.3255813953488372E-2</v>
      </c>
      <c r="O112" s="73">
        <v>3</v>
      </c>
      <c r="P112" s="71">
        <f t="shared" si="133"/>
        <v>3.4883720930232558E-2</v>
      </c>
      <c r="Q112" s="73">
        <v>4</v>
      </c>
      <c r="R112" s="71">
        <f t="shared" si="134"/>
        <v>4.6511627906976744E-2</v>
      </c>
      <c r="S112" s="119">
        <v>5793</v>
      </c>
      <c r="T112" s="73">
        <v>279</v>
      </c>
      <c r="U112" s="71">
        <f t="shared" si="135"/>
        <v>4.8161574313827032E-2</v>
      </c>
      <c r="V112" s="73">
        <v>764</v>
      </c>
      <c r="W112" s="71">
        <f t="shared" si="136"/>
        <v>0.13188330744001381</v>
      </c>
      <c r="X112" s="73">
        <v>530</v>
      </c>
      <c r="Y112" s="71">
        <f t="shared" si="137"/>
        <v>9.148972898325565E-2</v>
      </c>
      <c r="Z112" s="119">
        <v>4543</v>
      </c>
      <c r="AA112" s="73">
        <v>169</v>
      </c>
      <c r="AB112" s="71">
        <f t="shared" si="138"/>
        <v>3.7200088047545675E-2</v>
      </c>
      <c r="AC112" s="73">
        <v>456</v>
      </c>
      <c r="AD112" s="71">
        <f t="shared" si="139"/>
        <v>0.10037420206911732</v>
      </c>
      <c r="AE112" s="73">
        <v>480</v>
      </c>
      <c r="AF112" s="71">
        <f t="shared" si="140"/>
        <v>0.10565705480959718</v>
      </c>
      <c r="AG112" s="119">
        <v>2777</v>
      </c>
      <c r="AH112" s="73">
        <v>70</v>
      </c>
      <c r="AI112" s="71">
        <f t="shared" si="141"/>
        <v>2.5207057976233346E-2</v>
      </c>
      <c r="AJ112" s="73">
        <v>202</v>
      </c>
      <c r="AK112" s="71">
        <f t="shared" si="142"/>
        <v>7.2740367302844791E-2</v>
      </c>
      <c r="AL112" s="73">
        <v>254</v>
      </c>
      <c r="AM112" s="71">
        <f t="shared" si="143"/>
        <v>9.1465610370903852E-2</v>
      </c>
      <c r="AN112" s="119">
        <v>1172</v>
      </c>
      <c r="AO112" s="73">
        <v>18</v>
      </c>
      <c r="AP112" s="71">
        <f t="shared" si="144"/>
        <v>1.5358361774744027E-2</v>
      </c>
      <c r="AQ112" s="73">
        <v>64</v>
      </c>
      <c r="AR112" s="71">
        <f t="shared" si="145"/>
        <v>5.4607508532423209E-2</v>
      </c>
      <c r="AS112" s="73">
        <v>75</v>
      </c>
      <c r="AT112" s="71">
        <f t="shared" si="146"/>
        <v>6.3993174061433442E-2</v>
      </c>
      <c r="AU112" s="119">
        <v>356</v>
      </c>
      <c r="AV112" s="73">
        <v>0</v>
      </c>
      <c r="AW112" s="71">
        <f t="shared" si="147"/>
        <v>0</v>
      </c>
      <c r="AX112" s="73">
        <v>6</v>
      </c>
      <c r="AY112" s="71">
        <f t="shared" si="148"/>
        <v>1.6853932584269662E-2</v>
      </c>
      <c r="AZ112" s="73">
        <v>6</v>
      </c>
      <c r="BA112" s="71">
        <f t="shared" si="149"/>
        <v>1.6853932584269662E-2</v>
      </c>
      <c r="BB112" s="119">
        <f t="shared" si="159"/>
        <v>14751</v>
      </c>
      <c r="BC112" s="73">
        <f t="shared" si="160"/>
        <v>541</v>
      </c>
      <c r="BD112" s="71">
        <f t="shared" si="150"/>
        <v>3.6675479628499763E-2</v>
      </c>
      <c r="BE112" s="73">
        <f t="shared" si="161"/>
        <v>1497</v>
      </c>
      <c r="BF112" s="71">
        <f t="shared" si="151"/>
        <v>0.10148464510880618</v>
      </c>
      <c r="BG112" s="73">
        <f t="shared" si="162"/>
        <v>1350</v>
      </c>
      <c r="BH112" s="71">
        <f t="shared" si="152"/>
        <v>9.1519219035997565E-2</v>
      </c>
      <c r="BJ112" s="263">
        <v>22</v>
      </c>
      <c r="BK112" s="272" t="s">
        <v>56</v>
      </c>
      <c r="BL112" s="208" t="s">
        <v>138</v>
      </c>
      <c r="BM112" s="38">
        <v>13781</v>
      </c>
      <c r="BN112" s="38">
        <v>425</v>
      </c>
      <c r="BO112" s="84">
        <v>3.0839561715405268E-2</v>
      </c>
      <c r="BP112" s="38">
        <v>1305</v>
      </c>
      <c r="BQ112" s="84">
        <v>9.4695595384950287E-2</v>
      </c>
      <c r="BR112" s="38">
        <v>1196</v>
      </c>
      <c r="BS112" s="84">
        <v>8.6786154850881647E-2</v>
      </c>
      <c r="BU112" s="183" t="s">
        <v>56</v>
      </c>
      <c r="BV112" s="188" t="s">
        <v>138</v>
      </c>
      <c r="BW112" s="36">
        <f t="shared" si="158"/>
        <v>0.77032065622669654</v>
      </c>
      <c r="BX112" s="36">
        <f t="shared" si="195"/>
        <v>0.78767868804876284</v>
      </c>
      <c r="BY112" s="80"/>
      <c r="BZ112" s="138"/>
      <c r="CA112" s="80"/>
      <c r="CB112" s="80"/>
      <c r="CC112" s="80"/>
      <c r="CD112" s="80"/>
      <c r="CE112" s="80"/>
      <c r="CF112" s="80"/>
      <c r="CG112" s="80"/>
      <c r="CH112" s="80"/>
      <c r="CI112" s="80"/>
      <c r="CJ112" s="3"/>
      <c r="CK112" s="3"/>
      <c r="CL112" s="3"/>
      <c r="CM112" s="3"/>
      <c r="CN112" s="3"/>
      <c r="CO112" s="3"/>
      <c r="CP112" s="3"/>
      <c r="CQ112" s="80"/>
      <c r="CR112" s="80"/>
      <c r="CS112" s="80"/>
      <c r="CT112" s="80"/>
      <c r="CU112" s="80"/>
      <c r="CV112" s="80"/>
      <c r="CW112" s="3"/>
      <c r="CX112" s="3"/>
      <c r="CY112" s="80"/>
      <c r="CZ112" s="80"/>
      <c r="DA112" s="80"/>
      <c r="DB112" s="80"/>
      <c r="DC112" s="80"/>
      <c r="DD112" s="80"/>
      <c r="DE112" s="80"/>
      <c r="DF112" s="80"/>
      <c r="DG112" s="80"/>
      <c r="DH112" s="80"/>
      <c r="DI112" s="80"/>
      <c r="DJ112" s="80"/>
      <c r="DK112" s="80"/>
      <c r="DL112" s="80"/>
      <c r="DM112" s="80"/>
      <c r="DN112" s="80"/>
      <c r="DP112" s="138"/>
      <c r="DQ112" s="80"/>
      <c r="DR112" s="80"/>
      <c r="DS112" s="80"/>
      <c r="DT112" s="80"/>
      <c r="DU112" s="80"/>
      <c r="DV112" s="80"/>
      <c r="DW112" s="80"/>
      <c r="DX112" s="80"/>
      <c r="DY112" s="80"/>
      <c r="DZ112" s="80"/>
      <c r="EA112" s="80"/>
      <c r="EB112" s="80"/>
      <c r="EC112" s="80"/>
      <c r="ED112" s="80"/>
      <c r="EE112" s="80"/>
      <c r="EF112" s="80"/>
      <c r="EG112" s="80"/>
      <c r="EH112" s="80"/>
      <c r="EI112" s="80"/>
      <c r="EJ112" s="80"/>
      <c r="EK112" s="80"/>
      <c r="EL112" s="80"/>
      <c r="EM112" s="80"/>
      <c r="EN112" s="80"/>
      <c r="EO112" s="80"/>
      <c r="EP112" s="80"/>
      <c r="EQ112" s="80"/>
      <c r="ER112" s="80"/>
      <c r="ES112" s="80"/>
      <c r="ET112" s="80"/>
      <c r="EU112" s="80"/>
      <c r="EV112" s="80"/>
      <c r="EW112" s="80"/>
      <c r="EX112" s="80"/>
      <c r="EY112" s="80"/>
      <c r="EZ112" s="80"/>
      <c r="FA112" s="80"/>
      <c r="FB112" s="80"/>
      <c r="FC112" s="80"/>
      <c r="FD112" s="80"/>
      <c r="FE112" s="80"/>
      <c r="FF112" s="80"/>
      <c r="FG112" s="80"/>
      <c r="FH112" s="80"/>
      <c r="FI112" s="80"/>
      <c r="FJ112" s="80"/>
      <c r="FK112" s="80"/>
      <c r="FL112" s="80"/>
      <c r="FM112" s="80"/>
      <c r="FN112" s="80"/>
      <c r="FO112" s="80"/>
      <c r="FP112" s="80"/>
      <c r="FQ112" s="80"/>
      <c r="FR112" s="80"/>
      <c r="FS112" s="80"/>
      <c r="FT112" s="80"/>
      <c r="FU112" s="80"/>
      <c r="FV112" s="80"/>
      <c r="FW112" s="80"/>
      <c r="FX112" s="80"/>
      <c r="FY112" s="80"/>
      <c r="FZ112" s="80"/>
      <c r="GA112" s="80"/>
      <c r="GB112" s="80"/>
      <c r="GC112" s="80"/>
      <c r="GD112" s="80"/>
      <c r="GE112" s="80"/>
      <c r="GF112" s="80"/>
      <c r="GG112" s="80"/>
      <c r="GH112" s="80"/>
      <c r="GI112" s="80"/>
      <c r="GJ112" s="80"/>
      <c r="GK112" s="80"/>
      <c r="GL112" s="80"/>
      <c r="GM112" s="80"/>
      <c r="GN112" s="80"/>
      <c r="GO112" s="80"/>
      <c r="GP112" s="80"/>
      <c r="GQ112" s="80"/>
      <c r="GR112" s="80"/>
      <c r="GS112" s="80"/>
      <c r="GT112" s="80"/>
      <c r="GU112" s="80"/>
      <c r="GV112" s="80"/>
      <c r="GW112" s="80"/>
      <c r="GX112" s="80"/>
      <c r="GY112" s="80"/>
      <c r="GZ112" s="80"/>
      <c r="HA112" s="80"/>
      <c r="HB112" s="80"/>
      <c r="HC112" s="80"/>
      <c r="HD112" s="80"/>
      <c r="HE112" s="80"/>
      <c r="HF112" s="80"/>
      <c r="HG112" s="80"/>
      <c r="HH112" s="80"/>
      <c r="HI112" s="80"/>
      <c r="HJ112" s="80"/>
      <c r="HK112" s="80"/>
      <c r="HL112" s="80"/>
      <c r="HM112" s="80"/>
      <c r="HN112" s="80"/>
      <c r="HO112" s="80"/>
      <c r="HP112" s="80"/>
      <c r="HR112" s="80"/>
      <c r="HS112" s="80"/>
      <c r="HT112" s="80"/>
      <c r="HU112" s="80"/>
      <c r="HV112" s="80"/>
      <c r="HW112" s="80"/>
      <c r="HX112" s="80"/>
      <c r="HY112" s="80"/>
      <c r="HZ112" s="80"/>
      <c r="IA112" s="80"/>
      <c r="IB112" s="80"/>
      <c r="IC112" s="80"/>
      <c r="ID112" s="80"/>
      <c r="IE112" s="80"/>
      <c r="IF112" s="80"/>
      <c r="IG112" s="80"/>
      <c r="IH112" s="80"/>
      <c r="II112" s="80"/>
      <c r="IJ112" s="80"/>
      <c r="IK112" s="80"/>
      <c r="IL112" s="80"/>
      <c r="IM112" s="80"/>
      <c r="IN112" s="80"/>
      <c r="IO112" s="80"/>
      <c r="IP112" s="80"/>
      <c r="IQ112" s="80"/>
      <c r="IR112" s="80"/>
      <c r="IS112" s="80"/>
      <c r="IT112" s="80"/>
      <c r="IU112" s="80"/>
      <c r="IV112" s="80"/>
      <c r="IW112" s="80"/>
      <c r="IX112" s="80"/>
      <c r="IY112" s="80"/>
      <c r="IZ112" s="80"/>
      <c r="JA112" s="80"/>
      <c r="JB112" s="80"/>
    </row>
    <row r="113" spans="2:262" s="12" customFormat="1" ht="14.25" customHeight="1">
      <c r="B113" s="264"/>
      <c r="C113" s="273"/>
      <c r="D113" s="207" t="s">
        <v>277</v>
      </c>
      <c r="E113" s="166">
        <v>3</v>
      </c>
      <c r="F113" s="167">
        <v>0</v>
      </c>
      <c r="G113" s="83">
        <f t="shared" si="129"/>
        <v>0</v>
      </c>
      <c r="H113" s="167">
        <v>1</v>
      </c>
      <c r="I113" s="83">
        <f>IFERROR(H113/E113,"-")</f>
        <v>0.33333333333333331</v>
      </c>
      <c r="J113" s="167">
        <v>0</v>
      </c>
      <c r="K113" s="83">
        <f>IFERROR(J113/E113,"-")</f>
        <v>0</v>
      </c>
      <c r="L113" s="166">
        <v>7</v>
      </c>
      <c r="M113" s="167">
        <v>0</v>
      </c>
      <c r="N113" s="83">
        <f>IFERROR(M113/L113,"-")</f>
        <v>0</v>
      </c>
      <c r="O113" s="167">
        <v>1</v>
      </c>
      <c r="P113" s="83">
        <f>IFERROR(O113/L113,"-")</f>
        <v>0.14285714285714285</v>
      </c>
      <c r="Q113" s="167">
        <v>0</v>
      </c>
      <c r="R113" s="83">
        <f>IFERROR(Q113/L113,"-")</f>
        <v>0</v>
      </c>
      <c r="S113" s="166">
        <v>1167</v>
      </c>
      <c r="T113" s="167">
        <v>76</v>
      </c>
      <c r="U113" s="83">
        <f>IFERROR(T113/S113,"-")</f>
        <v>6.5124250214224508E-2</v>
      </c>
      <c r="V113" s="167">
        <v>170</v>
      </c>
      <c r="W113" s="83">
        <f>IFERROR(V113/S113,"-")</f>
        <v>0.1456726649528706</v>
      </c>
      <c r="X113" s="167">
        <v>113</v>
      </c>
      <c r="Y113" s="83">
        <f>IFERROR(X113/S113,"-")</f>
        <v>9.6829477292202232E-2</v>
      </c>
      <c r="Z113" s="166">
        <v>726</v>
      </c>
      <c r="AA113" s="167">
        <v>41</v>
      </c>
      <c r="AB113" s="83">
        <f>IFERROR(AA113/Z113,"-")</f>
        <v>5.647382920110193E-2</v>
      </c>
      <c r="AC113" s="167">
        <v>90</v>
      </c>
      <c r="AD113" s="83">
        <f>IFERROR(AC113/Z113,"-")</f>
        <v>0.12396694214876033</v>
      </c>
      <c r="AE113" s="167">
        <v>83</v>
      </c>
      <c r="AF113" s="83">
        <f>IFERROR(AE113/Z113,"-")</f>
        <v>0.11432506887052342</v>
      </c>
      <c r="AG113" s="166">
        <v>431</v>
      </c>
      <c r="AH113" s="167">
        <v>20</v>
      </c>
      <c r="AI113" s="83">
        <f>IFERROR(AH113/AG113,"-")</f>
        <v>4.6403712296983757E-2</v>
      </c>
      <c r="AJ113" s="167">
        <v>30</v>
      </c>
      <c r="AK113" s="83">
        <f>IFERROR(AJ113/AG113,"-")</f>
        <v>6.9605568445475635E-2</v>
      </c>
      <c r="AL113" s="167">
        <v>53</v>
      </c>
      <c r="AM113" s="83">
        <f>IFERROR(AL113/AG113,"-")</f>
        <v>0.12296983758700696</v>
      </c>
      <c r="AN113" s="166">
        <v>190</v>
      </c>
      <c r="AO113" s="167">
        <v>4</v>
      </c>
      <c r="AP113" s="83">
        <f>IFERROR(AO113/AN113,"-")</f>
        <v>2.1052631578947368E-2</v>
      </c>
      <c r="AQ113" s="167">
        <v>11</v>
      </c>
      <c r="AR113" s="83">
        <f>IFERROR(AQ113/AN113,"-")</f>
        <v>5.7894736842105263E-2</v>
      </c>
      <c r="AS113" s="167">
        <v>13</v>
      </c>
      <c r="AT113" s="83">
        <f>IFERROR(AS113/AN113,"-")</f>
        <v>6.8421052631578952E-2</v>
      </c>
      <c r="AU113" s="166">
        <v>37</v>
      </c>
      <c r="AV113" s="167">
        <v>1</v>
      </c>
      <c r="AW113" s="83">
        <f>IFERROR(AV113/AU113,"-")</f>
        <v>2.7027027027027029E-2</v>
      </c>
      <c r="AX113" s="167">
        <v>1</v>
      </c>
      <c r="AY113" s="83">
        <f>IFERROR(AX113/AU113,"-")</f>
        <v>2.7027027027027029E-2</v>
      </c>
      <c r="AZ113" s="167">
        <v>2</v>
      </c>
      <c r="BA113" s="83">
        <f>IFERROR(AZ113/AU113,"-")</f>
        <v>5.4054054054054057E-2</v>
      </c>
      <c r="BB113" s="166">
        <f t="shared" si="159"/>
        <v>2561</v>
      </c>
      <c r="BC113" s="167">
        <f t="shared" si="160"/>
        <v>142</v>
      </c>
      <c r="BD113" s="83">
        <f>IFERROR(BC113/BB113,"-")</f>
        <v>5.5447090980085906E-2</v>
      </c>
      <c r="BE113" s="167">
        <f t="shared" si="161"/>
        <v>304</v>
      </c>
      <c r="BF113" s="83">
        <f>IFERROR(BE113/BB113,"-")</f>
        <v>0.11870363139398672</v>
      </c>
      <c r="BG113" s="167">
        <f t="shared" si="162"/>
        <v>264</v>
      </c>
      <c r="BH113" s="83">
        <f>IFERROR(BG113/BB113,"-")</f>
        <v>0.10308473252635689</v>
      </c>
      <c r="BJ113" s="264"/>
      <c r="BK113" s="273"/>
      <c r="BL113" s="208" t="s">
        <v>276</v>
      </c>
      <c r="BM113" s="38">
        <v>2570</v>
      </c>
      <c r="BN113" s="38">
        <v>116</v>
      </c>
      <c r="BO113" s="84">
        <v>4.5136186770428015E-2</v>
      </c>
      <c r="BP113" s="38">
        <v>285</v>
      </c>
      <c r="BQ113" s="84">
        <v>0.11089494163424124</v>
      </c>
      <c r="BR113" s="38">
        <v>270</v>
      </c>
      <c r="BS113" s="84">
        <v>0.10505836575875487</v>
      </c>
      <c r="BU113" s="218"/>
      <c r="BV113" s="208" t="s">
        <v>273</v>
      </c>
      <c r="BW113" s="36">
        <f t="shared" si="158"/>
        <v>0.72276454509957044</v>
      </c>
      <c r="BX113" s="36">
        <f t="shared" si="195"/>
        <v>0.73891050583657591</v>
      </c>
      <c r="BY113" s="80"/>
      <c r="BZ113" s="138"/>
      <c r="CA113" s="80"/>
      <c r="CB113" s="80"/>
      <c r="CC113" s="80"/>
      <c r="CD113" s="80"/>
      <c r="CE113" s="80"/>
      <c r="CF113" s="80"/>
      <c r="CG113" s="80"/>
      <c r="CH113" s="80"/>
      <c r="CI113" s="80"/>
      <c r="CJ113" s="3"/>
      <c r="CK113" s="3"/>
      <c r="CL113" s="3"/>
      <c r="CM113" s="3"/>
      <c r="CN113" s="3"/>
      <c r="CO113" s="3"/>
      <c r="CP113" s="3"/>
      <c r="CQ113" s="80"/>
      <c r="CR113" s="80"/>
      <c r="CS113" s="80"/>
      <c r="CT113" s="80"/>
      <c r="CU113" s="80"/>
      <c r="CV113" s="80"/>
      <c r="CW113" s="3"/>
      <c r="CX113" s="3"/>
      <c r="CY113" s="80"/>
      <c r="CZ113" s="80"/>
      <c r="DA113" s="80"/>
      <c r="DB113" s="80"/>
      <c r="DC113" s="80"/>
      <c r="DD113" s="80"/>
      <c r="DE113" s="80"/>
      <c r="DF113" s="80"/>
      <c r="DG113" s="80"/>
      <c r="DH113" s="80"/>
      <c r="DI113" s="80"/>
      <c r="DJ113" s="80"/>
      <c r="DK113" s="80"/>
      <c r="DL113" s="80"/>
      <c r="DM113" s="80"/>
      <c r="DN113" s="80"/>
      <c r="DP113" s="138"/>
      <c r="DQ113" s="80"/>
      <c r="DR113" s="80"/>
      <c r="DS113" s="80"/>
      <c r="DT113" s="80"/>
      <c r="DU113" s="80"/>
      <c r="DV113" s="80"/>
      <c r="DW113" s="80"/>
      <c r="DX113" s="80"/>
      <c r="DY113" s="80"/>
      <c r="DZ113" s="80"/>
      <c r="EA113" s="80"/>
      <c r="EB113" s="80"/>
      <c r="EC113" s="80"/>
      <c r="ED113" s="80"/>
      <c r="EE113" s="80"/>
      <c r="EF113" s="80"/>
      <c r="EG113" s="80"/>
      <c r="EH113" s="80"/>
      <c r="EI113" s="80"/>
      <c r="EJ113" s="80"/>
      <c r="EK113" s="80"/>
      <c r="EL113" s="80"/>
      <c r="EM113" s="80"/>
      <c r="EN113" s="80"/>
      <c r="EO113" s="80"/>
      <c r="EP113" s="80"/>
      <c r="EQ113" s="80"/>
      <c r="ER113" s="80"/>
      <c r="ES113" s="80"/>
      <c r="ET113" s="80"/>
      <c r="EU113" s="80"/>
      <c r="EV113" s="80"/>
      <c r="EW113" s="80"/>
      <c r="EX113" s="80"/>
      <c r="EY113" s="80"/>
      <c r="EZ113" s="80"/>
      <c r="FA113" s="80"/>
      <c r="FB113" s="80"/>
      <c r="FC113" s="80"/>
      <c r="FD113" s="80"/>
      <c r="FE113" s="80"/>
      <c r="FF113" s="80"/>
      <c r="FG113" s="80"/>
      <c r="FH113" s="80"/>
      <c r="FI113" s="80"/>
      <c r="FJ113" s="80"/>
      <c r="FK113" s="80"/>
      <c r="FL113" s="80"/>
      <c r="FM113" s="80"/>
      <c r="FN113" s="80"/>
      <c r="FO113" s="80"/>
      <c r="FP113" s="80"/>
      <c r="FQ113" s="80"/>
      <c r="FR113" s="80"/>
      <c r="FS113" s="80"/>
      <c r="FT113" s="80"/>
      <c r="FU113" s="80"/>
      <c r="FV113" s="80"/>
      <c r="FW113" s="80"/>
      <c r="FX113" s="80"/>
      <c r="FY113" s="80"/>
      <c r="FZ113" s="80"/>
      <c r="GA113" s="80"/>
      <c r="GB113" s="80"/>
      <c r="GC113" s="80"/>
      <c r="GD113" s="80"/>
      <c r="GE113" s="80"/>
      <c r="GF113" s="80"/>
      <c r="GG113" s="80"/>
      <c r="GH113" s="80"/>
      <c r="GI113" s="80"/>
      <c r="GJ113" s="80"/>
      <c r="GK113" s="80"/>
      <c r="GL113" s="80"/>
      <c r="GM113" s="80"/>
      <c r="GN113" s="80"/>
      <c r="GO113" s="80"/>
      <c r="GP113" s="80"/>
      <c r="GQ113" s="80"/>
      <c r="GR113" s="80"/>
      <c r="GS113" s="80"/>
      <c r="GT113" s="80"/>
      <c r="GU113" s="80"/>
      <c r="GV113" s="80"/>
      <c r="GW113" s="80"/>
      <c r="GX113" s="80"/>
      <c r="GY113" s="80"/>
      <c r="GZ113" s="80"/>
      <c r="HA113" s="80"/>
      <c r="HB113" s="80"/>
      <c r="HC113" s="80"/>
      <c r="HD113" s="80"/>
      <c r="HE113" s="80"/>
      <c r="HF113" s="80"/>
      <c r="HG113" s="80"/>
      <c r="HH113" s="80"/>
      <c r="HI113" s="80"/>
      <c r="HJ113" s="80"/>
      <c r="HK113" s="80"/>
      <c r="HL113" s="80"/>
      <c r="HM113" s="80"/>
      <c r="HN113" s="80"/>
      <c r="HO113" s="80"/>
      <c r="HP113" s="80"/>
      <c r="HR113" s="80"/>
      <c r="HS113" s="80"/>
      <c r="HT113" s="80"/>
      <c r="HU113" s="80"/>
      <c r="HV113" s="80"/>
      <c r="HW113" s="80"/>
      <c r="HX113" s="80"/>
      <c r="HY113" s="80"/>
      <c r="HZ113" s="80"/>
      <c r="IA113" s="80"/>
      <c r="IB113" s="80"/>
      <c r="IC113" s="80"/>
      <c r="ID113" s="80"/>
      <c r="IE113" s="80"/>
      <c r="IF113" s="80"/>
      <c r="IG113" s="80"/>
      <c r="IH113" s="80"/>
      <c r="II113" s="80"/>
      <c r="IJ113" s="80"/>
      <c r="IK113" s="80"/>
      <c r="IL113" s="80"/>
      <c r="IM113" s="80"/>
      <c r="IN113" s="80"/>
      <c r="IO113" s="80"/>
      <c r="IP113" s="80"/>
      <c r="IQ113" s="80"/>
      <c r="IR113" s="80"/>
      <c r="IS113" s="80"/>
      <c r="IT113" s="80"/>
      <c r="IU113" s="80"/>
      <c r="IV113" s="80"/>
      <c r="IW113" s="80"/>
      <c r="IX113" s="80"/>
      <c r="IY113" s="80"/>
      <c r="IZ113" s="80"/>
      <c r="JA113" s="80"/>
      <c r="JB113" s="80"/>
    </row>
    <row r="114" spans="2:262" s="12" customFormat="1" ht="14.25" customHeight="1">
      <c r="B114" s="264"/>
      <c r="C114" s="273"/>
      <c r="D114" s="165" t="s">
        <v>156</v>
      </c>
      <c r="E114" s="160">
        <v>1</v>
      </c>
      <c r="F114" s="63">
        <v>0</v>
      </c>
      <c r="G114" s="61">
        <f t="shared" si="129"/>
        <v>0</v>
      </c>
      <c r="H114" s="63">
        <v>0</v>
      </c>
      <c r="I114" s="61">
        <f t="shared" si="130"/>
        <v>0</v>
      </c>
      <c r="J114" s="63">
        <v>0</v>
      </c>
      <c r="K114" s="61">
        <f t="shared" si="131"/>
        <v>0</v>
      </c>
      <c r="L114" s="160">
        <v>1</v>
      </c>
      <c r="M114" s="63">
        <v>0</v>
      </c>
      <c r="N114" s="61">
        <f t="shared" si="132"/>
        <v>0</v>
      </c>
      <c r="O114" s="63">
        <v>0</v>
      </c>
      <c r="P114" s="61">
        <f t="shared" si="133"/>
        <v>0</v>
      </c>
      <c r="Q114" s="63">
        <v>0</v>
      </c>
      <c r="R114" s="61">
        <f t="shared" si="134"/>
        <v>0</v>
      </c>
      <c r="S114" s="160">
        <v>453</v>
      </c>
      <c r="T114" s="63">
        <v>17</v>
      </c>
      <c r="U114" s="61">
        <f t="shared" si="135"/>
        <v>3.7527593818984545E-2</v>
      </c>
      <c r="V114" s="63">
        <v>54</v>
      </c>
      <c r="W114" s="61">
        <f t="shared" si="136"/>
        <v>0.11920529801324503</v>
      </c>
      <c r="X114" s="63">
        <v>50</v>
      </c>
      <c r="Y114" s="61">
        <f t="shared" si="137"/>
        <v>0.11037527593818984</v>
      </c>
      <c r="Z114" s="160">
        <v>211</v>
      </c>
      <c r="AA114" s="63">
        <v>9</v>
      </c>
      <c r="AB114" s="61">
        <f t="shared" si="138"/>
        <v>4.2654028436018961E-2</v>
      </c>
      <c r="AC114" s="63">
        <v>23</v>
      </c>
      <c r="AD114" s="61">
        <f t="shared" si="139"/>
        <v>0.10900473933649289</v>
      </c>
      <c r="AE114" s="63">
        <v>29</v>
      </c>
      <c r="AF114" s="61">
        <f t="shared" si="140"/>
        <v>0.13744075829383887</v>
      </c>
      <c r="AG114" s="160">
        <v>91</v>
      </c>
      <c r="AH114" s="63">
        <v>2</v>
      </c>
      <c r="AI114" s="61">
        <f t="shared" si="141"/>
        <v>2.197802197802198E-2</v>
      </c>
      <c r="AJ114" s="63">
        <v>6</v>
      </c>
      <c r="AK114" s="61">
        <f t="shared" si="142"/>
        <v>6.5934065934065936E-2</v>
      </c>
      <c r="AL114" s="63">
        <v>13</v>
      </c>
      <c r="AM114" s="61">
        <f t="shared" si="143"/>
        <v>0.14285714285714285</v>
      </c>
      <c r="AN114" s="160">
        <v>37</v>
      </c>
      <c r="AO114" s="63">
        <v>1</v>
      </c>
      <c r="AP114" s="61">
        <f t="shared" si="144"/>
        <v>2.7027027027027029E-2</v>
      </c>
      <c r="AQ114" s="63">
        <v>1</v>
      </c>
      <c r="AR114" s="61">
        <f t="shared" si="145"/>
        <v>2.7027027027027029E-2</v>
      </c>
      <c r="AS114" s="63">
        <v>0</v>
      </c>
      <c r="AT114" s="61">
        <f t="shared" si="146"/>
        <v>0</v>
      </c>
      <c r="AU114" s="160">
        <v>12</v>
      </c>
      <c r="AV114" s="63">
        <v>0</v>
      </c>
      <c r="AW114" s="61">
        <f t="shared" si="147"/>
        <v>0</v>
      </c>
      <c r="AX114" s="63">
        <v>3</v>
      </c>
      <c r="AY114" s="61">
        <f t="shared" si="148"/>
        <v>0.25</v>
      </c>
      <c r="AZ114" s="63">
        <v>0</v>
      </c>
      <c r="BA114" s="61">
        <f t="shared" si="149"/>
        <v>0</v>
      </c>
      <c r="BB114" s="160">
        <f t="shared" si="159"/>
        <v>806</v>
      </c>
      <c r="BC114" s="63">
        <f t="shared" si="160"/>
        <v>29</v>
      </c>
      <c r="BD114" s="61">
        <f t="shared" si="150"/>
        <v>3.5980148883374689E-2</v>
      </c>
      <c r="BE114" s="63">
        <f t="shared" si="161"/>
        <v>87</v>
      </c>
      <c r="BF114" s="61">
        <f t="shared" si="151"/>
        <v>0.10794044665012408</v>
      </c>
      <c r="BG114" s="63">
        <f t="shared" si="162"/>
        <v>92</v>
      </c>
      <c r="BH114" s="61">
        <f t="shared" si="152"/>
        <v>0.11414392059553349</v>
      </c>
      <c r="BJ114" s="264"/>
      <c r="BK114" s="273"/>
      <c r="BL114" s="208" t="s">
        <v>156</v>
      </c>
      <c r="BM114" s="38">
        <v>790</v>
      </c>
      <c r="BN114" s="38">
        <v>36</v>
      </c>
      <c r="BO114" s="84">
        <v>4.5569620253164557E-2</v>
      </c>
      <c r="BP114" s="38">
        <v>81</v>
      </c>
      <c r="BQ114" s="84">
        <v>0.10253164556962026</v>
      </c>
      <c r="BR114" s="38">
        <v>96</v>
      </c>
      <c r="BS114" s="84">
        <v>0.12151898734177215</v>
      </c>
      <c r="BU114" s="184"/>
      <c r="BV114" s="188" t="s">
        <v>156</v>
      </c>
      <c r="BW114" s="36">
        <f t="shared" si="158"/>
        <v>0.74193548387096775</v>
      </c>
      <c r="BX114" s="36">
        <f t="shared" si="195"/>
        <v>0.73037974683544304</v>
      </c>
      <c r="BY114" s="80"/>
      <c r="BZ114" s="138"/>
      <c r="CA114" s="80"/>
      <c r="CB114" s="80"/>
      <c r="CC114" s="80"/>
      <c r="CD114" s="80"/>
      <c r="CE114" s="80"/>
      <c r="CF114" s="80"/>
      <c r="CG114" s="80"/>
      <c r="CH114" s="80"/>
      <c r="CI114" s="80"/>
      <c r="CJ114" s="3"/>
      <c r="CK114" s="3"/>
      <c r="CL114" s="3"/>
      <c r="CM114" s="3"/>
      <c r="CN114" s="3"/>
      <c r="CO114" s="3"/>
      <c r="CP114" s="3"/>
      <c r="CQ114" s="80"/>
      <c r="CR114" s="80"/>
      <c r="CS114" s="80"/>
      <c r="CT114" s="80"/>
      <c r="CU114" s="80"/>
      <c r="CV114" s="80"/>
      <c r="CW114" s="3"/>
      <c r="CX114" s="3"/>
      <c r="CY114" s="80"/>
      <c r="CZ114" s="80"/>
      <c r="DA114" s="80"/>
      <c r="DB114" s="80"/>
      <c r="DC114" s="80"/>
      <c r="DD114" s="80"/>
      <c r="DE114" s="80"/>
      <c r="DF114" s="80"/>
      <c r="DG114" s="80"/>
      <c r="DH114" s="80"/>
      <c r="DI114" s="80"/>
      <c r="DJ114" s="80"/>
      <c r="DK114" s="80"/>
      <c r="DL114" s="80"/>
      <c r="DM114" s="80"/>
      <c r="DN114" s="80"/>
      <c r="DP114" s="138"/>
      <c r="DQ114" s="80"/>
      <c r="DR114" s="80"/>
      <c r="DS114" s="80"/>
      <c r="DT114" s="80"/>
      <c r="DU114" s="80"/>
      <c r="DV114" s="80"/>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c r="EZ114" s="80"/>
      <c r="FA114" s="80"/>
      <c r="FB114" s="80"/>
      <c r="FC114" s="80"/>
      <c r="FD114" s="80"/>
      <c r="FE114" s="80"/>
      <c r="FF114" s="80"/>
      <c r="FG114" s="80"/>
      <c r="FH114" s="80"/>
      <c r="FI114" s="80"/>
      <c r="FJ114" s="80"/>
      <c r="FK114" s="80"/>
      <c r="FL114" s="80"/>
      <c r="FM114" s="80"/>
      <c r="FN114" s="80"/>
      <c r="FO114" s="80"/>
      <c r="FP114" s="80"/>
      <c r="FQ114" s="80"/>
      <c r="FR114" s="80"/>
      <c r="FS114" s="80"/>
      <c r="FT114" s="80"/>
      <c r="FU114" s="80"/>
      <c r="FV114" s="80"/>
      <c r="FW114" s="80"/>
      <c r="FX114" s="80"/>
      <c r="FY114" s="80"/>
      <c r="FZ114" s="80"/>
      <c r="GA114" s="80"/>
      <c r="GB114" s="80"/>
      <c r="GC114" s="80"/>
      <c r="GD114" s="80"/>
      <c r="GE114" s="80"/>
      <c r="GF114" s="80"/>
      <c r="GG114" s="80"/>
      <c r="GH114" s="80"/>
      <c r="GI114" s="80"/>
      <c r="GJ114" s="80"/>
      <c r="GK114" s="80"/>
      <c r="GL114" s="80"/>
      <c r="GM114" s="80"/>
      <c r="GN114" s="80"/>
      <c r="GO114" s="80"/>
      <c r="GP114" s="80"/>
      <c r="GQ114" s="80"/>
      <c r="GR114" s="80"/>
      <c r="GS114" s="80"/>
      <c r="GT114" s="80"/>
      <c r="GU114" s="80"/>
      <c r="GV114" s="80"/>
      <c r="GW114" s="80"/>
      <c r="GX114" s="80"/>
      <c r="GY114" s="80"/>
      <c r="GZ114" s="80"/>
      <c r="HA114" s="80"/>
      <c r="HB114" s="80"/>
      <c r="HC114" s="80"/>
      <c r="HD114" s="80"/>
      <c r="HE114" s="80"/>
      <c r="HF114" s="80"/>
      <c r="HG114" s="80"/>
      <c r="HH114" s="80"/>
      <c r="HI114" s="80"/>
      <c r="HJ114" s="80"/>
      <c r="HK114" s="80"/>
      <c r="HL114" s="80"/>
      <c r="HM114" s="80"/>
      <c r="HN114" s="80"/>
      <c r="HO114" s="80"/>
      <c r="HP114" s="80"/>
      <c r="HR114" s="80"/>
      <c r="HS114" s="80"/>
      <c r="HT114" s="80"/>
      <c r="HU114" s="80"/>
      <c r="HV114" s="80"/>
      <c r="HW114" s="80"/>
      <c r="HX114" s="80"/>
      <c r="HY114" s="80"/>
      <c r="HZ114" s="80"/>
      <c r="IA114" s="80"/>
      <c r="IB114" s="80"/>
      <c r="IC114" s="80"/>
      <c r="ID114" s="80"/>
      <c r="IE114" s="80"/>
      <c r="IF114" s="80"/>
      <c r="IG114" s="80"/>
      <c r="IH114" s="80"/>
      <c r="II114" s="80"/>
      <c r="IJ114" s="80"/>
      <c r="IK114" s="80"/>
      <c r="IL114" s="80"/>
      <c r="IM114" s="80"/>
      <c r="IN114" s="80"/>
      <c r="IO114" s="80"/>
      <c r="IP114" s="80"/>
      <c r="IQ114" s="80"/>
      <c r="IR114" s="80"/>
      <c r="IS114" s="80"/>
      <c r="IT114" s="80"/>
      <c r="IU114" s="80"/>
      <c r="IV114" s="80"/>
      <c r="IW114" s="80"/>
      <c r="IX114" s="80"/>
      <c r="IY114" s="80"/>
      <c r="IZ114" s="80"/>
      <c r="JA114" s="80"/>
      <c r="JB114" s="80"/>
    </row>
    <row r="115" spans="2:262" s="12" customFormat="1" ht="14.25" customHeight="1">
      <c r="B115" s="264"/>
      <c r="C115" s="273"/>
      <c r="D115" s="135" t="s">
        <v>200</v>
      </c>
      <c r="E115" s="152">
        <v>0</v>
      </c>
      <c r="F115" s="153">
        <v>0</v>
      </c>
      <c r="G115" s="154" t="str">
        <f>IFERROR(F115/E115,"-")</f>
        <v>-</v>
      </c>
      <c r="H115" s="153">
        <v>0</v>
      </c>
      <c r="I115" s="154" t="str">
        <f>IFERROR(H115/E115,"-")</f>
        <v>-</v>
      </c>
      <c r="J115" s="153">
        <v>0</v>
      </c>
      <c r="K115" s="154" t="str">
        <f>IFERROR(J115/E115,"-")</f>
        <v>-</v>
      </c>
      <c r="L115" s="152">
        <v>6</v>
      </c>
      <c r="M115" s="153">
        <v>0</v>
      </c>
      <c r="N115" s="154">
        <f>IFERROR(M115/L115,"-")</f>
        <v>0</v>
      </c>
      <c r="O115" s="153">
        <v>0</v>
      </c>
      <c r="P115" s="154">
        <f>IFERROR(O115/L115,"-")</f>
        <v>0</v>
      </c>
      <c r="Q115" s="153">
        <v>0</v>
      </c>
      <c r="R115" s="154">
        <f>IFERROR(Q115/L115,"-")</f>
        <v>0</v>
      </c>
      <c r="S115" s="152">
        <v>49</v>
      </c>
      <c r="T115" s="153">
        <v>0</v>
      </c>
      <c r="U115" s="154">
        <f>IFERROR(T115/S115,"-")</f>
        <v>0</v>
      </c>
      <c r="V115" s="153">
        <v>2</v>
      </c>
      <c r="W115" s="154">
        <f>IFERROR(V115/S115,"-")</f>
        <v>4.0816326530612242E-2</v>
      </c>
      <c r="X115" s="153">
        <v>0</v>
      </c>
      <c r="Y115" s="154">
        <f>IFERROR(X115/S115,"-")</f>
        <v>0</v>
      </c>
      <c r="Z115" s="152">
        <v>133</v>
      </c>
      <c r="AA115" s="153">
        <v>0</v>
      </c>
      <c r="AB115" s="154">
        <f>IFERROR(AA115/Z115,"-")</f>
        <v>0</v>
      </c>
      <c r="AC115" s="153">
        <v>3</v>
      </c>
      <c r="AD115" s="154">
        <f>IFERROR(AC115/Z115,"-")</f>
        <v>2.2556390977443608E-2</v>
      </c>
      <c r="AE115" s="153">
        <v>1</v>
      </c>
      <c r="AF115" s="154">
        <f>IFERROR(AE115/Z115,"-")</f>
        <v>7.5187969924812026E-3</v>
      </c>
      <c r="AG115" s="152">
        <v>243</v>
      </c>
      <c r="AH115" s="153">
        <v>1</v>
      </c>
      <c r="AI115" s="154">
        <f>IFERROR(AH115/AG115,"-")</f>
        <v>4.11522633744856E-3</v>
      </c>
      <c r="AJ115" s="153">
        <v>0</v>
      </c>
      <c r="AK115" s="154">
        <f>IFERROR(AJ115/AG115,"-")</f>
        <v>0</v>
      </c>
      <c r="AL115" s="153">
        <v>0</v>
      </c>
      <c r="AM115" s="154">
        <f>IFERROR(AL115/AG115,"-")</f>
        <v>0</v>
      </c>
      <c r="AN115" s="152">
        <v>226</v>
      </c>
      <c r="AO115" s="153">
        <v>0</v>
      </c>
      <c r="AP115" s="154">
        <f>IFERROR(AO115/AN115,"-")</f>
        <v>0</v>
      </c>
      <c r="AQ115" s="153">
        <v>2</v>
      </c>
      <c r="AR115" s="154">
        <f>IFERROR(AQ115/AN115,"-")</f>
        <v>8.8495575221238937E-3</v>
      </c>
      <c r="AS115" s="153">
        <v>0</v>
      </c>
      <c r="AT115" s="154">
        <f>IFERROR(AS115/AN115,"-")</f>
        <v>0</v>
      </c>
      <c r="AU115" s="152">
        <v>270</v>
      </c>
      <c r="AV115" s="153">
        <v>0</v>
      </c>
      <c r="AW115" s="154">
        <f>IFERROR(AV115/AU115,"-")</f>
        <v>0</v>
      </c>
      <c r="AX115" s="153">
        <v>1</v>
      </c>
      <c r="AY115" s="154">
        <f>IFERROR(AX115/AU115,"-")</f>
        <v>3.7037037037037038E-3</v>
      </c>
      <c r="AZ115" s="153">
        <v>0</v>
      </c>
      <c r="BA115" s="154">
        <f>IFERROR(AZ115/AU115,"-")</f>
        <v>0</v>
      </c>
      <c r="BB115" s="152">
        <f t="shared" si="159"/>
        <v>927</v>
      </c>
      <c r="BC115" s="153">
        <f t="shared" si="160"/>
        <v>1</v>
      </c>
      <c r="BD115" s="154">
        <f>IFERROR(BC115/BB115,"-")</f>
        <v>1.0787486515641855E-3</v>
      </c>
      <c r="BE115" s="153">
        <f t="shared" si="161"/>
        <v>8</v>
      </c>
      <c r="BF115" s="154">
        <f>IFERROR(BE115/BB115,"-")</f>
        <v>8.6299892125134836E-3</v>
      </c>
      <c r="BG115" s="153">
        <f t="shared" si="162"/>
        <v>1</v>
      </c>
      <c r="BH115" s="154">
        <f>IFERROR(BG115/BB115,"-")</f>
        <v>1.0787486515641855E-3</v>
      </c>
      <c r="BJ115" s="264"/>
      <c r="BK115" s="273"/>
      <c r="BL115" s="208" t="s">
        <v>199</v>
      </c>
      <c r="BM115" s="38">
        <v>418</v>
      </c>
      <c r="BN115" s="38">
        <v>3</v>
      </c>
      <c r="BO115" s="84">
        <v>7.1770334928229667E-3</v>
      </c>
      <c r="BP115" s="38">
        <v>6</v>
      </c>
      <c r="BQ115" s="84">
        <v>1.4354066985645933E-2</v>
      </c>
      <c r="BR115" s="38">
        <v>7</v>
      </c>
      <c r="BS115" s="84">
        <v>1.6746411483253589E-2</v>
      </c>
      <c r="BU115" s="184"/>
      <c r="BV115" s="188" t="s">
        <v>199</v>
      </c>
      <c r="BW115" s="36">
        <f t="shared" si="158"/>
        <v>0.98921251348435812</v>
      </c>
      <c r="BX115" s="36">
        <f t="shared" si="195"/>
        <v>0.96172248803827753</v>
      </c>
      <c r="BY115" s="80"/>
      <c r="BZ115" s="138"/>
      <c r="CA115" s="80"/>
      <c r="CB115" s="80"/>
      <c r="CC115" s="80"/>
      <c r="CD115" s="80"/>
      <c r="CE115" s="80"/>
      <c r="CF115" s="80"/>
      <c r="CG115" s="80"/>
      <c r="CH115" s="80"/>
      <c r="CI115" s="80"/>
      <c r="CJ115" s="3"/>
      <c r="CK115" s="3"/>
      <c r="CL115" s="3"/>
      <c r="CM115" s="3"/>
      <c r="CN115" s="3"/>
      <c r="CO115" s="3"/>
      <c r="CP115" s="3"/>
      <c r="CQ115" s="80"/>
      <c r="CR115" s="80"/>
      <c r="CS115" s="80"/>
      <c r="CT115" s="80"/>
      <c r="CU115" s="80"/>
      <c r="CV115" s="80"/>
      <c r="CW115" s="3"/>
      <c r="CX115" s="3"/>
      <c r="CY115" s="80"/>
      <c r="CZ115" s="80"/>
      <c r="DA115" s="80"/>
      <c r="DB115" s="80"/>
      <c r="DC115" s="80"/>
      <c r="DD115" s="80"/>
      <c r="DE115" s="80"/>
      <c r="DF115" s="80"/>
      <c r="DG115" s="80"/>
      <c r="DH115" s="80"/>
      <c r="DI115" s="80"/>
      <c r="DJ115" s="80"/>
      <c r="DK115" s="80"/>
      <c r="DL115" s="80"/>
      <c r="DM115" s="80"/>
      <c r="DN115" s="80"/>
      <c r="DP115" s="138"/>
      <c r="DQ115" s="80"/>
      <c r="DR115" s="80"/>
      <c r="DS115" s="80"/>
      <c r="DT115" s="80"/>
      <c r="DU115" s="80"/>
      <c r="DV115" s="80"/>
      <c r="DW115" s="80"/>
      <c r="DX115" s="80"/>
      <c r="DY115" s="80"/>
      <c r="DZ115" s="80"/>
      <c r="EA115" s="80"/>
      <c r="EB115" s="80"/>
      <c r="EC115" s="80"/>
      <c r="ED115" s="80"/>
      <c r="EE115" s="80"/>
      <c r="EF115" s="80"/>
      <c r="EG115" s="80"/>
      <c r="EH115" s="80"/>
      <c r="EI115" s="80"/>
      <c r="EJ115" s="80"/>
      <c r="EK115" s="80"/>
      <c r="EL115" s="80"/>
      <c r="EM115" s="80"/>
      <c r="EN115" s="80"/>
      <c r="EO115" s="80"/>
      <c r="EP115" s="80"/>
      <c r="EQ115" s="80"/>
      <c r="ER115" s="80"/>
      <c r="ES115" s="80"/>
      <c r="ET115" s="80"/>
      <c r="EU115" s="80"/>
      <c r="EV115" s="80"/>
      <c r="EW115" s="80"/>
      <c r="EX115" s="80"/>
      <c r="EY115" s="80"/>
      <c r="EZ115" s="80"/>
      <c r="FA115" s="80"/>
      <c r="FB115" s="80"/>
      <c r="FC115" s="80"/>
      <c r="FD115" s="80"/>
      <c r="FE115" s="80"/>
      <c r="FF115" s="80"/>
      <c r="FG115" s="80"/>
      <c r="FH115" s="80"/>
      <c r="FI115" s="80"/>
      <c r="FJ115" s="80"/>
      <c r="FK115" s="80"/>
      <c r="FL115" s="80"/>
      <c r="FM115" s="80"/>
      <c r="FN115" s="80"/>
      <c r="FO115" s="80"/>
      <c r="FP115" s="80"/>
      <c r="FQ115" s="80"/>
      <c r="FR115" s="80"/>
      <c r="FS115" s="80"/>
      <c r="FT115" s="80"/>
      <c r="FU115" s="80"/>
      <c r="FV115" s="80"/>
      <c r="FW115" s="80"/>
      <c r="FX115" s="80"/>
      <c r="FY115" s="80"/>
      <c r="FZ115" s="80"/>
      <c r="GA115" s="80"/>
      <c r="GB115" s="80"/>
      <c r="GC115" s="80"/>
      <c r="GD115" s="80"/>
      <c r="GE115" s="80"/>
      <c r="GF115" s="80"/>
      <c r="GG115" s="80"/>
      <c r="GH115" s="80"/>
      <c r="GI115" s="80"/>
      <c r="GJ115" s="80"/>
      <c r="GK115" s="80"/>
      <c r="GL115" s="80"/>
      <c r="GM115" s="80"/>
      <c r="GN115" s="80"/>
      <c r="GO115" s="80"/>
      <c r="GP115" s="80"/>
      <c r="GQ115" s="80"/>
      <c r="GR115" s="80"/>
      <c r="GS115" s="80"/>
      <c r="GT115" s="80"/>
      <c r="GU115" s="80"/>
      <c r="GV115" s="80"/>
      <c r="GW115" s="80"/>
      <c r="GX115" s="80"/>
      <c r="GY115" s="80"/>
      <c r="GZ115" s="80"/>
      <c r="HA115" s="80"/>
      <c r="HB115" s="80"/>
      <c r="HC115" s="80"/>
      <c r="HD115" s="80"/>
      <c r="HE115" s="80"/>
      <c r="HF115" s="80"/>
      <c r="HG115" s="80"/>
      <c r="HH115" s="80"/>
      <c r="HI115" s="80"/>
      <c r="HJ115" s="80"/>
      <c r="HK115" s="80"/>
      <c r="HL115" s="80"/>
      <c r="HM115" s="80"/>
      <c r="HN115" s="80"/>
      <c r="HO115" s="80"/>
      <c r="HP115" s="80"/>
      <c r="HR115" s="80"/>
      <c r="HS115" s="80"/>
      <c r="HT115" s="80"/>
      <c r="HU115" s="80"/>
      <c r="HV115" s="80"/>
      <c r="HW115" s="80"/>
      <c r="HX115" s="80"/>
      <c r="HY115" s="80"/>
      <c r="HZ115" s="80"/>
      <c r="IA115" s="80"/>
      <c r="IB115" s="80"/>
      <c r="IC115" s="80"/>
      <c r="ID115" s="80"/>
      <c r="IE115" s="80"/>
      <c r="IF115" s="80"/>
      <c r="IG115" s="80"/>
      <c r="IH115" s="80"/>
      <c r="II115" s="80"/>
      <c r="IJ115" s="80"/>
      <c r="IK115" s="80"/>
      <c r="IL115" s="80"/>
      <c r="IM115" s="80"/>
      <c r="IN115" s="80"/>
      <c r="IO115" s="80"/>
      <c r="IP115" s="80"/>
      <c r="IQ115" s="80"/>
      <c r="IR115" s="80"/>
      <c r="IS115" s="80"/>
      <c r="IT115" s="80"/>
      <c r="IU115" s="80"/>
      <c r="IV115" s="80"/>
      <c r="IW115" s="80"/>
      <c r="IX115" s="80"/>
      <c r="IY115" s="80"/>
      <c r="IZ115" s="80"/>
      <c r="JA115" s="80"/>
      <c r="JB115" s="80"/>
    </row>
    <row r="116" spans="2:262" s="12" customFormat="1" ht="14.25" customHeight="1">
      <c r="B116" s="265"/>
      <c r="C116" s="274"/>
      <c r="D116" s="150" t="s">
        <v>67</v>
      </c>
      <c r="E116" s="38">
        <v>28</v>
      </c>
      <c r="F116" s="57">
        <v>3</v>
      </c>
      <c r="G116" s="55">
        <f t="shared" ref="G116:G151" si="196">IFERROR(F116/E116,"-")</f>
        <v>0.10714285714285714</v>
      </c>
      <c r="H116" s="57">
        <v>3</v>
      </c>
      <c r="I116" s="55">
        <f t="shared" ref="I116:I151" si="197">IFERROR(H116/E116,"-")</f>
        <v>0.10714285714285714</v>
      </c>
      <c r="J116" s="57">
        <v>1</v>
      </c>
      <c r="K116" s="55">
        <f t="shared" ref="K116:K151" si="198">IFERROR(J116/E116,"-")</f>
        <v>3.5714285714285712E-2</v>
      </c>
      <c r="L116" s="38">
        <v>100</v>
      </c>
      <c r="M116" s="57">
        <v>2</v>
      </c>
      <c r="N116" s="55">
        <f t="shared" ref="N116:N151" si="199">IFERROR(M116/L116,"-")</f>
        <v>0.02</v>
      </c>
      <c r="O116" s="57">
        <v>4</v>
      </c>
      <c r="P116" s="55">
        <f t="shared" ref="P116:P151" si="200">IFERROR(O116/L116,"-")</f>
        <v>0.04</v>
      </c>
      <c r="Q116" s="57">
        <v>4</v>
      </c>
      <c r="R116" s="55">
        <f t="shared" ref="R116:R151" si="201">IFERROR(Q116/L116,"-")</f>
        <v>0.04</v>
      </c>
      <c r="S116" s="38">
        <v>7462</v>
      </c>
      <c r="T116" s="57">
        <v>372</v>
      </c>
      <c r="U116" s="55">
        <f t="shared" ref="U116:U151" si="202">IFERROR(T116/S116,"-")</f>
        <v>4.985258643795229E-2</v>
      </c>
      <c r="V116" s="57">
        <v>990</v>
      </c>
      <c r="W116" s="55">
        <f t="shared" ref="W116:W151" si="203">IFERROR(V116/S116,"-")</f>
        <v>0.13267220584293754</v>
      </c>
      <c r="X116" s="57">
        <v>693</v>
      </c>
      <c r="Y116" s="55">
        <f t="shared" ref="Y116:Y151" si="204">IFERROR(X116/S116,"-")</f>
        <v>9.2870544090056281E-2</v>
      </c>
      <c r="Z116" s="38">
        <v>5613</v>
      </c>
      <c r="AA116" s="57">
        <v>219</v>
      </c>
      <c r="AB116" s="55">
        <f t="shared" ref="AB116:AB151" si="205">IFERROR(AA116/Z116,"-")</f>
        <v>3.9016568679850344E-2</v>
      </c>
      <c r="AC116" s="57">
        <v>572</v>
      </c>
      <c r="AD116" s="55">
        <f t="shared" ref="AD116:AD151" si="206">IFERROR(AC116/Z116,"-")</f>
        <v>0.10190628897202922</v>
      </c>
      <c r="AE116" s="57">
        <v>593</v>
      </c>
      <c r="AF116" s="55">
        <f t="shared" ref="AF116:AF151" si="207">IFERROR(AE116/Z116,"-")</f>
        <v>0.10564760377694637</v>
      </c>
      <c r="AG116" s="38">
        <v>3542</v>
      </c>
      <c r="AH116" s="57">
        <v>93</v>
      </c>
      <c r="AI116" s="55">
        <f t="shared" ref="AI116:AI151" si="208">IFERROR(AH116/AG116,"-")</f>
        <v>2.6256352343308864E-2</v>
      </c>
      <c r="AJ116" s="57">
        <v>238</v>
      </c>
      <c r="AK116" s="55">
        <f t="shared" ref="AK116:AK151" si="209">IFERROR(AJ116/AG116,"-")</f>
        <v>6.7193675889328064E-2</v>
      </c>
      <c r="AL116" s="57">
        <v>320</v>
      </c>
      <c r="AM116" s="55">
        <f t="shared" ref="AM116:AM151" si="210">IFERROR(AL116/AG116,"-")</f>
        <v>9.0344438170525121E-2</v>
      </c>
      <c r="AN116" s="38">
        <v>1625</v>
      </c>
      <c r="AO116" s="57">
        <v>23</v>
      </c>
      <c r="AP116" s="55">
        <f t="shared" ref="AP116:AP151" si="211">IFERROR(AO116/AN116,"-")</f>
        <v>1.4153846153846154E-2</v>
      </c>
      <c r="AQ116" s="57">
        <v>78</v>
      </c>
      <c r="AR116" s="55">
        <f t="shared" ref="AR116:AR151" si="212">IFERROR(AQ116/AN116,"-")</f>
        <v>4.8000000000000001E-2</v>
      </c>
      <c r="AS116" s="57">
        <v>88</v>
      </c>
      <c r="AT116" s="55">
        <f t="shared" ref="AT116:AT151" si="213">IFERROR(AS116/AN116,"-")</f>
        <v>5.4153846153846157E-2</v>
      </c>
      <c r="AU116" s="38">
        <v>675</v>
      </c>
      <c r="AV116" s="57">
        <v>1</v>
      </c>
      <c r="AW116" s="55">
        <f t="shared" ref="AW116:AW151" si="214">IFERROR(AV116/AU116,"-")</f>
        <v>1.4814814814814814E-3</v>
      </c>
      <c r="AX116" s="57">
        <v>11</v>
      </c>
      <c r="AY116" s="55">
        <f t="shared" ref="AY116:AY151" si="215">IFERROR(AX116/AU116,"-")</f>
        <v>1.6296296296296295E-2</v>
      </c>
      <c r="AZ116" s="57">
        <v>8</v>
      </c>
      <c r="BA116" s="55">
        <f t="shared" ref="BA116:BA151" si="216">IFERROR(AZ116/AU116,"-")</f>
        <v>1.1851851851851851E-2</v>
      </c>
      <c r="BB116" s="38">
        <f t="shared" si="159"/>
        <v>19045</v>
      </c>
      <c r="BC116" s="57">
        <f t="shared" si="160"/>
        <v>713</v>
      </c>
      <c r="BD116" s="55">
        <f t="shared" ref="BD116:BD151" si="217">IFERROR(BC116/BB116,"-")</f>
        <v>3.7437647676555524E-2</v>
      </c>
      <c r="BE116" s="57">
        <f t="shared" si="161"/>
        <v>1896</v>
      </c>
      <c r="BF116" s="55">
        <f t="shared" ref="BF116:BF151" si="218">IFERROR(BE116/BB116,"-")</f>
        <v>9.9553688632186929E-2</v>
      </c>
      <c r="BG116" s="57">
        <f t="shared" si="162"/>
        <v>1707</v>
      </c>
      <c r="BH116" s="55">
        <f t="shared" ref="BH116:BH151" si="219">IFERROR(BG116/BB116,"-")</f>
        <v>8.9629824100813868E-2</v>
      </c>
      <c r="BJ116" s="265"/>
      <c r="BK116" s="274"/>
      <c r="BL116" s="203" t="s">
        <v>67</v>
      </c>
      <c r="BM116" s="38">
        <v>17559</v>
      </c>
      <c r="BN116" s="38">
        <v>580</v>
      </c>
      <c r="BO116" s="84">
        <v>3.3031493820832619E-2</v>
      </c>
      <c r="BP116" s="38">
        <v>1677</v>
      </c>
      <c r="BQ116" s="84">
        <v>9.5506577823338462E-2</v>
      </c>
      <c r="BR116" s="38">
        <v>1569</v>
      </c>
      <c r="BS116" s="84">
        <v>8.935588587049377E-2</v>
      </c>
      <c r="BU116" s="185"/>
      <c r="BV116" s="187" t="s">
        <v>67</v>
      </c>
      <c r="BW116" s="36">
        <f t="shared" si="158"/>
        <v>0.77337883959044373</v>
      </c>
      <c r="BX116" s="36">
        <f t="shared" si="195"/>
        <v>0.78210604248533511</v>
      </c>
      <c r="BY116" s="80"/>
      <c r="BZ116" s="138"/>
      <c r="CA116" s="80"/>
      <c r="CB116" s="80"/>
      <c r="CC116" s="80"/>
      <c r="CD116" s="80"/>
      <c r="CE116" s="80"/>
      <c r="CF116" s="80"/>
      <c r="CG116" s="80"/>
      <c r="CH116" s="80"/>
      <c r="CI116" s="80"/>
      <c r="CJ116" s="3"/>
      <c r="CK116" s="3"/>
      <c r="CL116" s="3"/>
      <c r="CM116" s="3"/>
      <c r="CN116" s="3"/>
      <c r="CO116" s="3"/>
      <c r="CP116" s="3"/>
      <c r="CQ116" s="80"/>
      <c r="CR116" s="80"/>
      <c r="CS116" s="80"/>
      <c r="CT116" s="80"/>
      <c r="CU116" s="80"/>
      <c r="CV116" s="80"/>
      <c r="CW116" s="3"/>
      <c r="CX116" s="3"/>
      <c r="CY116" s="80"/>
      <c r="CZ116" s="80"/>
      <c r="DA116" s="80"/>
      <c r="DB116" s="80"/>
      <c r="DC116" s="80"/>
      <c r="DD116" s="80"/>
      <c r="DE116" s="80"/>
      <c r="DF116" s="80"/>
      <c r="DG116" s="80"/>
      <c r="DH116" s="80"/>
      <c r="DI116" s="80"/>
      <c r="DJ116" s="80"/>
      <c r="DK116" s="80"/>
      <c r="DL116" s="80"/>
      <c r="DM116" s="80"/>
      <c r="DN116" s="80"/>
      <c r="DP116" s="138"/>
      <c r="DQ116" s="80"/>
      <c r="DR116" s="80"/>
      <c r="DS116" s="80"/>
      <c r="DT116" s="80"/>
      <c r="DU116" s="80"/>
      <c r="DV116" s="80"/>
      <c r="DW116" s="80"/>
      <c r="DX116" s="80"/>
      <c r="DY116" s="80"/>
      <c r="DZ116" s="80"/>
      <c r="EA116" s="80"/>
      <c r="EB116" s="80"/>
      <c r="EC116" s="80"/>
      <c r="ED116" s="80"/>
      <c r="EE116" s="80"/>
      <c r="EF116" s="80"/>
      <c r="EG116" s="80"/>
      <c r="EH116" s="80"/>
      <c r="EI116" s="80"/>
      <c r="EJ116" s="80"/>
      <c r="EK116" s="80"/>
      <c r="EL116" s="80"/>
      <c r="EM116" s="80"/>
      <c r="EN116" s="80"/>
      <c r="EO116" s="80"/>
      <c r="EP116" s="80"/>
      <c r="EQ116" s="80"/>
      <c r="ER116" s="80"/>
      <c r="ES116" s="80"/>
      <c r="ET116" s="80"/>
      <c r="EU116" s="80"/>
      <c r="EV116" s="80"/>
      <c r="EW116" s="80"/>
      <c r="EX116" s="80"/>
      <c r="EY116" s="80"/>
      <c r="EZ116" s="80"/>
      <c r="FA116" s="80"/>
      <c r="FB116" s="80"/>
      <c r="FC116" s="80"/>
      <c r="FD116" s="80"/>
      <c r="FE116" s="80"/>
      <c r="FF116" s="80"/>
      <c r="FG116" s="80"/>
      <c r="FH116" s="80"/>
      <c r="FI116" s="80"/>
      <c r="FJ116" s="80"/>
      <c r="FK116" s="80"/>
      <c r="FL116" s="80"/>
      <c r="FM116" s="80"/>
      <c r="FN116" s="80"/>
      <c r="FO116" s="80"/>
      <c r="FP116" s="80"/>
      <c r="FQ116" s="80"/>
      <c r="FR116" s="80"/>
      <c r="FS116" s="80"/>
      <c r="FT116" s="80"/>
      <c r="FU116" s="80"/>
      <c r="FV116" s="80"/>
      <c r="FW116" s="80"/>
      <c r="FX116" s="80"/>
      <c r="FY116" s="80"/>
      <c r="FZ116" s="80"/>
      <c r="GA116" s="80"/>
      <c r="GB116" s="80"/>
      <c r="GC116" s="80"/>
      <c r="GD116" s="80"/>
      <c r="GE116" s="80"/>
      <c r="GF116" s="80"/>
      <c r="GG116" s="80"/>
      <c r="GH116" s="80"/>
      <c r="GI116" s="80"/>
      <c r="GJ116" s="80"/>
      <c r="GK116" s="80"/>
      <c r="GL116" s="80"/>
      <c r="GM116" s="80"/>
      <c r="GN116" s="80"/>
      <c r="GO116" s="80"/>
      <c r="GP116" s="80"/>
      <c r="GQ116" s="80"/>
      <c r="GR116" s="80"/>
      <c r="GS116" s="80"/>
      <c r="GT116" s="80"/>
      <c r="GU116" s="80"/>
      <c r="GV116" s="80"/>
      <c r="GW116" s="80"/>
      <c r="GX116" s="80"/>
      <c r="GY116" s="80"/>
      <c r="GZ116" s="80"/>
      <c r="HA116" s="80"/>
      <c r="HB116" s="80"/>
      <c r="HC116" s="80"/>
      <c r="HD116" s="80"/>
      <c r="HE116" s="80"/>
      <c r="HF116" s="80"/>
      <c r="HG116" s="80"/>
      <c r="HH116" s="80"/>
      <c r="HI116" s="80"/>
      <c r="HJ116" s="80"/>
      <c r="HK116" s="80"/>
      <c r="HL116" s="80"/>
      <c r="HM116" s="80"/>
      <c r="HN116" s="80"/>
      <c r="HO116" s="80"/>
      <c r="HP116" s="80"/>
      <c r="HR116" s="80"/>
      <c r="HS116" s="80"/>
      <c r="HT116" s="80"/>
      <c r="HU116" s="80"/>
      <c r="HV116" s="80"/>
      <c r="HW116" s="80"/>
      <c r="HX116" s="80"/>
      <c r="HY116" s="80"/>
      <c r="HZ116" s="80"/>
      <c r="IA116" s="80"/>
      <c r="IB116" s="80"/>
      <c r="IC116" s="80"/>
      <c r="ID116" s="80"/>
      <c r="IE116" s="80"/>
      <c r="IF116" s="80"/>
      <c r="IG116" s="80"/>
      <c r="IH116" s="80"/>
      <c r="II116" s="80"/>
      <c r="IJ116" s="80"/>
      <c r="IK116" s="80"/>
      <c r="IL116" s="80"/>
      <c r="IM116" s="80"/>
      <c r="IN116" s="80"/>
      <c r="IO116" s="80"/>
      <c r="IP116" s="80"/>
      <c r="IQ116" s="80"/>
      <c r="IR116" s="80"/>
      <c r="IS116" s="80"/>
      <c r="IT116" s="80"/>
      <c r="IU116" s="80"/>
      <c r="IV116" s="80"/>
      <c r="IW116" s="80"/>
      <c r="IX116" s="80"/>
      <c r="IY116" s="80"/>
      <c r="IZ116" s="80"/>
      <c r="JA116" s="80"/>
      <c r="JB116" s="80"/>
    </row>
    <row r="117" spans="2:262" s="12" customFormat="1" ht="14.25" customHeight="1">
      <c r="B117" s="263">
        <v>23</v>
      </c>
      <c r="C117" s="272" t="s">
        <v>113</v>
      </c>
      <c r="D117" s="134" t="s">
        <v>138</v>
      </c>
      <c r="E117" s="119">
        <v>43</v>
      </c>
      <c r="F117" s="82">
        <v>2</v>
      </c>
      <c r="G117" s="71">
        <f t="shared" si="196"/>
        <v>4.6511627906976744E-2</v>
      </c>
      <c r="H117" s="72">
        <v>3</v>
      </c>
      <c r="I117" s="71">
        <f t="shared" si="197"/>
        <v>6.9767441860465115E-2</v>
      </c>
      <c r="J117" s="72">
        <v>1</v>
      </c>
      <c r="K117" s="71">
        <f t="shared" si="198"/>
        <v>2.3255813953488372E-2</v>
      </c>
      <c r="L117" s="119">
        <v>154</v>
      </c>
      <c r="M117" s="82">
        <v>1</v>
      </c>
      <c r="N117" s="71">
        <f t="shared" si="199"/>
        <v>6.4935064935064939E-3</v>
      </c>
      <c r="O117" s="72">
        <v>14</v>
      </c>
      <c r="P117" s="71">
        <f t="shared" si="200"/>
        <v>9.0909090909090912E-2</v>
      </c>
      <c r="Q117" s="72">
        <v>4</v>
      </c>
      <c r="R117" s="71">
        <f t="shared" si="201"/>
        <v>2.5974025974025976E-2</v>
      </c>
      <c r="S117" s="119">
        <v>7890</v>
      </c>
      <c r="T117" s="82">
        <v>316</v>
      </c>
      <c r="U117" s="71">
        <f t="shared" si="202"/>
        <v>4.0050697084917618E-2</v>
      </c>
      <c r="V117" s="72">
        <v>1059</v>
      </c>
      <c r="W117" s="71">
        <f t="shared" si="203"/>
        <v>0.13422053231939163</v>
      </c>
      <c r="X117" s="72">
        <v>620</v>
      </c>
      <c r="Y117" s="71">
        <f t="shared" si="204"/>
        <v>7.8580481622306714E-2</v>
      </c>
      <c r="Z117" s="119">
        <v>7796</v>
      </c>
      <c r="AA117" s="82">
        <v>199</v>
      </c>
      <c r="AB117" s="71">
        <f t="shared" si="205"/>
        <v>2.5525910723447922E-2</v>
      </c>
      <c r="AC117" s="72">
        <v>857</v>
      </c>
      <c r="AD117" s="71">
        <f t="shared" si="206"/>
        <v>0.1099281682914315</v>
      </c>
      <c r="AE117" s="72">
        <v>664</v>
      </c>
      <c r="AF117" s="71">
        <f t="shared" si="207"/>
        <v>8.5171883016931765E-2</v>
      </c>
      <c r="AG117" s="119">
        <v>5032</v>
      </c>
      <c r="AH117" s="82">
        <v>88</v>
      </c>
      <c r="AI117" s="71">
        <f t="shared" si="208"/>
        <v>1.7488076311605722E-2</v>
      </c>
      <c r="AJ117" s="72">
        <v>419</v>
      </c>
      <c r="AK117" s="71">
        <f t="shared" si="209"/>
        <v>8.3267090620031792E-2</v>
      </c>
      <c r="AL117" s="72">
        <v>333</v>
      </c>
      <c r="AM117" s="71">
        <f t="shared" si="210"/>
        <v>6.6176470588235295E-2</v>
      </c>
      <c r="AN117" s="119">
        <v>2024</v>
      </c>
      <c r="AO117" s="82">
        <v>12</v>
      </c>
      <c r="AP117" s="71">
        <f t="shared" si="211"/>
        <v>5.9288537549407111E-3</v>
      </c>
      <c r="AQ117" s="72">
        <v>108</v>
      </c>
      <c r="AR117" s="71">
        <f t="shared" si="212"/>
        <v>5.33596837944664E-2</v>
      </c>
      <c r="AS117" s="72">
        <v>93</v>
      </c>
      <c r="AT117" s="71">
        <f t="shared" si="213"/>
        <v>4.5948616600790512E-2</v>
      </c>
      <c r="AU117" s="119">
        <v>512</v>
      </c>
      <c r="AV117" s="82">
        <v>3</v>
      </c>
      <c r="AW117" s="71">
        <f t="shared" si="214"/>
        <v>5.859375E-3</v>
      </c>
      <c r="AX117" s="72">
        <v>15</v>
      </c>
      <c r="AY117" s="71">
        <f t="shared" si="215"/>
        <v>2.9296875E-2</v>
      </c>
      <c r="AZ117" s="72">
        <v>10</v>
      </c>
      <c r="BA117" s="71">
        <f t="shared" si="216"/>
        <v>1.953125E-2</v>
      </c>
      <c r="BB117" s="119">
        <f t="shared" si="159"/>
        <v>23451</v>
      </c>
      <c r="BC117" s="73">
        <f t="shared" si="160"/>
        <v>621</v>
      </c>
      <c r="BD117" s="71">
        <f t="shared" si="217"/>
        <v>2.6480747089676345E-2</v>
      </c>
      <c r="BE117" s="73">
        <f t="shared" si="161"/>
        <v>2475</v>
      </c>
      <c r="BF117" s="71">
        <f t="shared" si="218"/>
        <v>0.10553920941537674</v>
      </c>
      <c r="BG117" s="73">
        <f t="shared" si="162"/>
        <v>1725</v>
      </c>
      <c r="BH117" s="71">
        <f t="shared" si="219"/>
        <v>7.3557630804656521E-2</v>
      </c>
      <c r="BJ117" s="263">
        <v>23</v>
      </c>
      <c r="BK117" s="272" t="s">
        <v>113</v>
      </c>
      <c r="BL117" s="208" t="s">
        <v>138</v>
      </c>
      <c r="BM117" s="38">
        <v>22883</v>
      </c>
      <c r="BN117" s="38">
        <v>569</v>
      </c>
      <c r="BO117" s="84">
        <v>2.4865620766507886E-2</v>
      </c>
      <c r="BP117" s="38">
        <v>2244</v>
      </c>
      <c r="BQ117" s="84">
        <v>9.8064065026438843E-2</v>
      </c>
      <c r="BR117" s="38">
        <v>1679</v>
      </c>
      <c r="BS117" s="84">
        <v>7.3373246514880044E-2</v>
      </c>
      <c r="BU117" s="183" t="s">
        <v>113</v>
      </c>
      <c r="BV117" s="188" t="s">
        <v>138</v>
      </c>
      <c r="BW117" s="36">
        <f t="shared" si="158"/>
        <v>0.79442241269029035</v>
      </c>
      <c r="BX117" s="36">
        <f t="shared" si="195"/>
        <v>0.80369706769217319</v>
      </c>
      <c r="BY117" s="80"/>
      <c r="BZ117" s="138"/>
      <c r="CA117" s="80"/>
      <c r="CB117" s="80"/>
      <c r="CC117" s="80"/>
      <c r="CD117" s="80"/>
      <c r="CE117" s="80"/>
      <c r="CF117" s="80"/>
      <c r="CG117" s="80"/>
      <c r="CH117" s="80"/>
      <c r="CI117" s="80"/>
      <c r="CJ117" s="3"/>
      <c r="CK117" s="3"/>
      <c r="CL117" s="3"/>
      <c r="CM117" s="3"/>
      <c r="CN117" s="3"/>
      <c r="CO117" s="3"/>
      <c r="CP117" s="3"/>
      <c r="CQ117" s="80"/>
      <c r="CR117" s="80"/>
      <c r="CS117" s="80"/>
      <c r="CT117" s="80"/>
      <c r="CU117" s="80"/>
      <c r="CV117" s="80"/>
      <c r="CW117" s="3"/>
      <c r="CX117" s="3"/>
      <c r="CY117" s="80"/>
      <c r="CZ117" s="80"/>
      <c r="DA117" s="80"/>
      <c r="DB117" s="80"/>
      <c r="DC117" s="80"/>
      <c r="DD117" s="80"/>
      <c r="DE117" s="80"/>
      <c r="DF117" s="80"/>
      <c r="DG117" s="80"/>
      <c r="DH117" s="80"/>
      <c r="DI117" s="80"/>
      <c r="DJ117" s="80"/>
      <c r="DK117" s="80"/>
      <c r="DL117" s="80"/>
      <c r="DM117" s="80"/>
      <c r="DN117" s="80"/>
      <c r="DP117" s="138"/>
      <c r="DQ117" s="80"/>
      <c r="DR117" s="80"/>
      <c r="DS117" s="80"/>
      <c r="DT117" s="80"/>
      <c r="DU117" s="80"/>
      <c r="DV117" s="80"/>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c r="EZ117" s="80"/>
      <c r="FA117" s="80"/>
      <c r="FB117" s="80"/>
      <c r="FC117" s="80"/>
      <c r="FD117" s="80"/>
      <c r="FE117" s="80"/>
      <c r="FF117" s="80"/>
      <c r="FG117" s="80"/>
      <c r="FH117" s="80"/>
      <c r="FI117" s="80"/>
      <c r="FJ117" s="80"/>
      <c r="FK117" s="80"/>
      <c r="FL117" s="80"/>
      <c r="FM117" s="80"/>
      <c r="FN117" s="80"/>
      <c r="FO117" s="80"/>
      <c r="FP117" s="80"/>
      <c r="FQ117" s="80"/>
      <c r="FR117" s="80"/>
      <c r="FS117" s="80"/>
      <c r="FT117" s="80"/>
      <c r="FU117" s="80"/>
      <c r="FV117" s="80"/>
      <c r="FW117" s="80"/>
      <c r="FX117" s="80"/>
      <c r="FY117" s="80"/>
      <c r="FZ117" s="80"/>
      <c r="GA117" s="80"/>
      <c r="GB117" s="80"/>
      <c r="GC117" s="80"/>
      <c r="GD117" s="80"/>
      <c r="GE117" s="80"/>
      <c r="GF117" s="80"/>
      <c r="GG117" s="80"/>
      <c r="GH117" s="80"/>
      <c r="GI117" s="80"/>
      <c r="GJ117" s="80"/>
      <c r="GK117" s="80"/>
      <c r="GL117" s="80"/>
      <c r="GM117" s="80"/>
      <c r="GN117" s="80"/>
      <c r="GO117" s="80"/>
      <c r="GP117" s="80"/>
      <c r="GQ117" s="80"/>
      <c r="GR117" s="80"/>
      <c r="GS117" s="80"/>
      <c r="GT117" s="80"/>
      <c r="GU117" s="80"/>
      <c r="GV117" s="80"/>
      <c r="GW117" s="80"/>
      <c r="GX117" s="80"/>
      <c r="GY117" s="80"/>
      <c r="GZ117" s="80"/>
      <c r="HA117" s="80"/>
      <c r="HB117" s="80"/>
      <c r="HC117" s="80"/>
      <c r="HD117" s="80"/>
      <c r="HE117" s="80"/>
      <c r="HF117" s="80"/>
      <c r="HG117" s="80"/>
      <c r="HH117" s="80"/>
      <c r="HI117" s="80"/>
      <c r="HJ117" s="80"/>
      <c r="HK117" s="80"/>
      <c r="HL117" s="80"/>
      <c r="HM117" s="80"/>
      <c r="HN117" s="80"/>
      <c r="HO117" s="80"/>
      <c r="HP117" s="80"/>
      <c r="HR117" s="80"/>
      <c r="HS117" s="80"/>
      <c r="HT117" s="80"/>
      <c r="HU117" s="80"/>
      <c r="HV117" s="80"/>
      <c r="HW117" s="80"/>
      <c r="HX117" s="80"/>
      <c r="HY117" s="80"/>
      <c r="HZ117" s="80"/>
      <c r="IA117" s="80"/>
      <c r="IB117" s="80"/>
      <c r="IC117" s="80"/>
      <c r="ID117" s="80"/>
      <c r="IE117" s="80"/>
      <c r="IF117" s="80"/>
      <c r="IG117" s="80"/>
      <c r="IH117" s="80"/>
      <c r="II117" s="80"/>
      <c r="IJ117" s="80"/>
      <c r="IK117" s="80"/>
      <c r="IL117" s="80"/>
      <c r="IM117" s="80"/>
      <c r="IN117" s="80"/>
      <c r="IO117" s="80"/>
      <c r="IP117" s="80"/>
      <c r="IQ117" s="80"/>
      <c r="IR117" s="80"/>
      <c r="IS117" s="80"/>
      <c r="IT117" s="80"/>
      <c r="IU117" s="80"/>
      <c r="IV117" s="80"/>
      <c r="IW117" s="80"/>
      <c r="IX117" s="80"/>
      <c r="IY117" s="80"/>
      <c r="IZ117" s="80"/>
      <c r="JA117" s="80"/>
      <c r="JB117" s="80"/>
    </row>
    <row r="118" spans="2:262" s="12" customFormat="1" ht="14.25" customHeight="1">
      <c r="B118" s="264"/>
      <c r="C118" s="273"/>
      <c r="D118" s="207" t="s">
        <v>277</v>
      </c>
      <c r="E118" s="166">
        <v>2</v>
      </c>
      <c r="F118" s="214">
        <v>0</v>
      </c>
      <c r="G118" s="83">
        <f t="shared" si="196"/>
        <v>0</v>
      </c>
      <c r="H118" s="230">
        <v>0</v>
      </c>
      <c r="I118" s="83">
        <f>IFERROR(H118/E118,"-")</f>
        <v>0</v>
      </c>
      <c r="J118" s="230">
        <v>0</v>
      </c>
      <c r="K118" s="83">
        <f>IFERROR(J118/E118,"-")</f>
        <v>0</v>
      </c>
      <c r="L118" s="166">
        <v>5</v>
      </c>
      <c r="M118" s="214">
        <v>0</v>
      </c>
      <c r="N118" s="83">
        <f>IFERROR(M118/L118,"-")</f>
        <v>0</v>
      </c>
      <c r="O118" s="230">
        <v>1</v>
      </c>
      <c r="P118" s="83">
        <f>IFERROR(O118/L118,"-")</f>
        <v>0.2</v>
      </c>
      <c r="Q118" s="230">
        <v>2</v>
      </c>
      <c r="R118" s="83">
        <f>IFERROR(Q118/L118,"-")</f>
        <v>0.4</v>
      </c>
      <c r="S118" s="166">
        <v>1262</v>
      </c>
      <c r="T118" s="214">
        <v>73</v>
      </c>
      <c r="U118" s="83">
        <f>IFERROR(T118/S118,"-")</f>
        <v>5.7844690966719493E-2</v>
      </c>
      <c r="V118" s="230">
        <v>189</v>
      </c>
      <c r="W118" s="83">
        <f>IFERROR(V118/S118,"-")</f>
        <v>0.14976228209191758</v>
      </c>
      <c r="X118" s="230">
        <v>115</v>
      </c>
      <c r="Y118" s="83">
        <f>IFERROR(X118/S118,"-")</f>
        <v>9.1125198098256741E-2</v>
      </c>
      <c r="Z118" s="166">
        <v>919</v>
      </c>
      <c r="AA118" s="214">
        <v>33</v>
      </c>
      <c r="AB118" s="83">
        <f>IFERROR(AA118/Z118,"-")</f>
        <v>3.5908596300326445E-2</v>
      </c>
      <c r="AC118" s="230">
        <v>111</v>
      </c>
      <c r="AD118" s="83">
        <f>IFERROR(AC118/Z118,"-")</f>
        <v>0.12078346028291621</v>
      </c>
      <c r="AE118" s="230">
        <v>100</v>
      </c>
      <c r="AF118" s="83">
        <f>IFERROR(AE118/Z118,"-")</f>
        <v>0.1088139281828074</v>
      </c>
      <c r="AG118" s="166">
        <v>567</v>
      </c>
      <c r="AH118" s="214">
        <v>14</v>
      </c>
      <c r="AI118" s="83">
        <f>IFERROR(AH118/AG118,"-")</f>
        <v>2.4691358024691357E-2</v>
      </c>
      <c r="AJ118" s="230">
        <v>54</v>
      </c>
      <c r="AK118" s="83">
        <f>IFERROR(AJ118/AG118,"-")</f>
        <v>9.5238095238095233E-2</v>
      </c>
      <c r="AL118" s="230">
        <v>41</v>
      </c>
      <c r="AM118" s="83">
        <f>IFERROR(AL118/AG118,"-")</f>
        <v>7.2310405643738973E-2</v>
      </c>
      <c r="AN118" s="166">
        <v>249</v>
      </c>
      <c r="AO118" s="214">
        <v>4</v>
      </c>
      <c r="AP118" s="83">
        <f>IFERROR(AO118/AN118,"-")</f>
        <v>1.6064257028112448E-2</v>
      </c>
      <c r="AQ118" s="230">
        <v>19</v>
      </c>
      <c r="AR118" s="83">
        <f>IFERROR(AQ118/AN118,"-")</f>
        <v>7.6305220883534142E-2</v>
      </c>
      <c r="AS118" s="230">
        <v>13</v>
      </c>
      <c r="AT118" s="83">
        <f>IFERROR(AS118/AN118,"-")</f>
        <v>5.2208835341365459E-2</v>
      </c>
      <c r="AU118" s="166">
        <v>57</v>
      </c>
      <c r="AV118" s="214">
        <v>1</v>
      </c>
      <c r="AW118" s="83">
        <f>IFERROR(AV118/AU118,"-")</f>
        <v>1.7543859649122806E-2</v>
      </c>
      <c r="AX118" s="230">
        <v>3</v>
      </c>
      <c r="AY118" s="83">
        <f>IFERROR(AX118/AU118,"-")</f>
        <v>5.2631578947368418E-2</v>
      </c>
      <c r="AZ118" s="230">
        <v>5</v>
      </c>
      <c r="BA118" s="83">
        <f>IFERROR(AZ118/AU118,"-")</f>
        <v>8.771929824561403E-2</v>
      </c>
      <c r="BB118" s="166">
        <f t="shared" si="159"/>
        <v>3061</v>
      </c>
      <c r="BC118" s="167">
        <f t="shared" si="160"/>
        <v>125</v>
      </c>
      <c r="BD118" s="83">
        <f>IFERROR(BC118/BB118,"-")</f>
        <v>4.0836327997386478E-2</v>
      </c>
      <c r="BE118" s="167">
        <f t="shared" si="161"/>
        <v>377</v>
      </c>
      <c r="BF118" s="83">
        <f>IFERROR(BE118/BB118,"-")</f>
        <v>0.1231623652401176</v>
      </c>
      <c r="BG118" s="167">
        <f t="shared" si="162"/>
        <v>276</v>
      </c>
      <c r="BH118" s="83">
        <f>IFERROR(BG118/BB118,"-")</f>
        <v>9.0166612218229331E-2</v>
      </c>
      <c r="BJ118" s="264"/>
      <c r="BK118" s="273"/>
      <c r="BL118" s="208" t="s">
        <v>276</v>
      </c>
      <c r="BM118" s="38">
        <v>3028</v>
      </c>
      <c r="BN118" s="38">
        <v>94</v>
      </c>
      <c r="BO118" s="84">
        <v>3.1043593130779392E-2</v>
      </c>
      <c r="BP118" s="38">
        <v>357</v>
      </c>
      <c r="BQ118" s="84">
        <v>0.1178996036988111</v>
      </c>
      <c r="BR118" s="38">
        <v>296</v>
      </c>
      <c r="BS118" s="84">
        <v>9.7754293262879793E-2</v>
      </c>
      <c r="BU118" s="218"/>
      <c r="BV118" s="208" t="s">
        <v>273</v>
      </c>
      <c r="BW118" s="36">
        <f t="shared" si="158"/>
        <v>0.74583469454426654</v>
      </c>
      <c r="BX118" s="36">
        <f t="shared" si="195"/>
        <v>0.75330250990752967</v>
      </c>
      <c r="BY118" s="80"/>
      <c r="BZ118" s="138"/>
      <c r="CA118" s="80"/>
      <c r="CB118" s="80"/>
      <c r="CC118" s="80"/>
      <c r="CD118" s="80"/>
      <c r="CE118" s="80"/>
      <c r="CF118" s="80"/>
      <c r="CG118" s="80"/>
      <c r="CH118" s="80"/>
      <c r="CI118" s="80"/>
      <c r="CJ118" s="3"/>
      <c r="CK118" s="3"/>
      <c r="CL118" s="3"/>
      <c r="CM118" s="3"/>
      <c r="CN118" s="3"/>
      <c r="CO118" s="3"/>
      <c r="CP118" s="3"/>
      <c r="CQ118" s="80"/>
      <c r="CR118" s="80"/>
      <c r="CS118" s="80"/>
      <c r="CT118" s="80"/>
      <c r="CU118" s="80"/>
      <c r="CV118" s="80"/>
      <c r="CW118" s="3"/>
      <c r="CX118" s="3"/>
      <c r="CY118" s="80"/>
      <c r="CZ118" s="80"/>
      <c r="DA118" s="80"/>
      <c r="DB118" s="80"/>
      <c r="DC118" s="80"/>
      <c r="DD118" s="80"/>
      <c r="DE118" s="80"/>
      <c r="DF118" s="80"/>
      <c r="DG118" s="80"/>
      <c r="DH118" s="80"/>
      <c r="DI118" s="80"/>
      <c r="DJ118" s="80"/>
      <c r="DK118" s="80"/>
      <c r="DL118" s="80"/>
      <c r="DM118" s="80"/>
      <c r="DN118" s="80"/>
      <c r="DP118" s="138"/>
      <c r="DQ118" s="80"/>
      <c r="DR118" s="80"/>
      <c r="DS118" s="80"/>
      <c r="DT118" s="80"/>
      <c r="DU118" s="80"/>
      <c r="DV118" s="80"/>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c r="EZ118" s="80"/>
      <c r="FA118" s="80"/>
      <c r="FB118" s="80"/>
      <c r="FC118" s="80"/>
      <c r="FD118" s="80"/>
      <c r="FE118" s="80"/>
      <c r="FF118" s="80"/>
      <c r="FG118" s="80"/>
      <c r="FH118" s="80"/>
      <c r="FI118" s="80"/>
      <c r="FJ118" s="80"/>
      <c r="FK118" s="80"/>
      <c r="FL118" s="80"/>
      <c r="FM118" s="80"/>
      <c r="FN118" s="80"/>
      <c r="FO118" s="80"/>
      <c r="FP118" s="80"/>
      <c r="FQ118" s="80"/>
      <c r="FR118" s="80"/>
      <c r="FS118" s="80"/>
      <c r="FT118" s="80"/>
      <c r="FU118" s="80"/>
      <c r="FV118" s="80"/>
      <c r="FW118" s="80"/>
      <c r="FX118" s="80"/>
      <c r="FY118" s="80"/>
      <c r="FZ118" s="80"/>
      <c r="GA118" s="80"/>
      <c r="GB118" s="80"/>
      <c r="GC118" s="80"/>
      <c r="GD118" s="80"/>
      <c r="GE118" s="80"/>
      <c r="GF118" s="80"/>
      <c r="GG118" s="80"/>
      <c r="GH118" s="80"/>
      <c r="GI118" s="80"/>
      <c r="GJ118" s="80"/>
      <c r="GK118" s="80"/>
      <c r="GL118" s="80"/>
      <c r="GM118" s="80"/>
      <c r="GN118" s="80"/>
      <c r="GO118" s="80"/>
      <c r="GP118" s="80"/>
      <c r="GQ118" s="80"/>
      <c r="GR118" s="80"/>
      <c r="GS118" s="80"/>
      <c r="GT118" s="80"/>
      <c r="GU118" s="80"/>
      <c r="GV118" s="80"/>
      <c r="GW118" s="80"/>
      <c r="GX118" s="80"/>
      <c r="GY118" s="80"/>
      <c r="GZ118" s="80"/>
      <c r="HA118" s="80"/>
      <c r="HB118" s="80"/>
      <c r="HC118" s="80"/>
      <c r="HD118" s="80"/>
      <c r="HE118" s="80"/>
      <c r="HF118" s="80"/>
      <c r="HG118" s="80"/>
      <c r="HH118" s="80"/>
      <c r="HI118" s="80"/>
      <c r="HJ118" s="80"/>
      <c r="HK118" s="80"/>
      <c r="HL118" s="80"/>
      <c r="HM118" s="80"/>
      <c r="HN118" s="80"/>
      <c r="HO118" s="80"/>
      <c r="HP118" s="80"/>
      <c r="HR118" s="80"/>
      <c r="HS118" s="80"/>
      <c r="HT118" s="80"/>
      <c r="HU118" s="80"/>
      <c r="HV118" s="80"/>
      <c r="HW118" s="80"/>
      <c r="HX118" s="80"/>
      <c r="HY118" s="80"/>
      <c r="HZ118" s="80"/>
      <c r="IA118" s="80"/>
      <c r="IB118" s="80"/>
      <c r="IC118" s="80"/>
      <c r="ID118" s="80"/>
      <c r="IE118" s="80"/>
      <c r="IF118" s="80"/>
      <c r="IG118" s="80"/>
      <c r="IH118" s="80"/>
      <c r="II118" s="80"/>
      <c r="IJ118" s="80"/>
      <c r="IK118" s="80"/>
      <c r="IL118" s="80"/>
      <c r="IM118" s="80"/>
      <c r="IN118" s="80"/>
      <c r="IO118" s="80"/>
      <c r="IP118" s="80"/>
      <c r="IQ118" s="80"/>
      <c r="IR118" s="80"/>
      <c r="IS118" s="80"/>
      <c r="IT118" s="80"/>
      <c r="IU118" s="80"/>
      <c r="IV118" s="80"/>
      <c r="IW118" s="80"/>
      <c r="IX118" s="80"/>
      <c r="IY118" s="80"/>
      <c r="IZ118" s="80"/>
      <c r="JA118" s="80"/>
      <c r="JB118" s="80"/>
    </row>
    <row r="119" spans="2:262" s="12" customFormat="1" ht="14.25" customHeight="1">
      <c r="B119" s="264"/>
      <c r="C119" s="273"/>
      <c r="D119" s="165" t="s">
        <v>156</v>
      </c>
      <c r="E119" s="160">
        <v>2</v>
      </c>
      <c r="F119" s="161">
        <v>0</v>
      </c>
      <c r="G119" s="61">
        <f t="shared" si="196"/>
        <v>0</v>
      </c>
      <c r="H119" s="62">
        <v>0</v>
      </c>
      <c r="I119" s="61">
        <f t="shared" si="197"/>
        <v>0</v>
      </c>
      <c r="J119" s="62">
        <v>0</v>
      </c>
      <c r="K119" s="61">
        <f t="shared" si="198"/>
        <v>0</v>
      </c>
      <c r="L119" s="160">
        <v>1</v>
      </c>
      <c r="M119" s="161">
        <v>0</v>
      </c>
      <c r="N119" s="61">
        <f t="shared" si="199"/>
        <v>0</v>
      </c>
      <c r="O119" s="62">
        <v>0</v>
      </c>
      <c r="P119" s="61">
        <f t="shared" si="200"/>
        <v>0</v>
      </c>
      <c r="Q119" s="62">
        <v>0</v>
      </c>
      <c r="R119" s="61">
        <f t="shared" si="201"/>
        <v>0</v>
      </c>
      <c r="S119" s="160">
        <v>854</v>
      </c>
      <c r="T119" s="161">
        <v>36</v>
      </c>
      <c r="U119" s="61">
        <f t="shared" si="202"/>
        <v>4.2154566744730677E-2</v>
      </c>
      <c r="V119" s="62">
        <v>109</v>
      </c>
      <c r="W119" s="61">
        <f t="shared" si="203"/>
        <v>0.12763466042154567</v>
      </c>
      <c r="X119" s="62">
        <v>72</v>
      </c>
      <c r="Y119" s="61">
        <f t="shared" si="204"/>
        <v>8.4309133489461355E-2</v>
      </c>
      <c r="Z119" s="160">
        <v>451</v>
      </c>
      <c r="AA119" s="161">
        <v>15</v>
      </c>
      <c r="AB119" s="61">
        <f t="shared" si="205"/>
        <v>3.325942350332594E-2</v>
      </c>
      <c r="AC119" s="62">
        <v>53</v>
      </c>
      <c r="AD119" s="61">
        <f t="shared" si="206"/>
        <v>0.11751662971175167</v>
      </c>
      <c r="AE119" s="62">
        <v>37</v>
      </c>
      <c r="AF119" s="61">
        <f t="shared" si="207"/>
        <v>8.2039911308203997E-2</v>
      </c>
      <c r="AG119" s="160">
        <v>233</v>
      </c>
      <c r="AH119" s="161">
        <v>5</v>
      </c>
      <c r="AI119" s="61">
        <f t="shared" si="208"/>
        <v>2.1459227467811159E-2</v>
      </c>
      <c r="AJ119" s="62">
        <v>21</v>
      </c>
      <c r="AK119" s="61">
        <f t="shared" si="209"/>
        <v>9.012875536480687E-2</v>
      </c>
      <c r="AL119" s="62">
        <v>15</v>
      </c>
      <c r="AM119" s="61">
        <f t="shared" si="210"/>
        <v>6.4377682403433473E-2</v>
      </c>
      <c r="AN119" s="160">
        <v>96</v>
      </c>
      <c r="AO119" s="161">
        <v>1</v>
      </c>
      <c r="AP119" s="61">
        <f t="shared" si="211"/>
        <v>1.0416666666666666E-2</v>
      </c>
      <c r="AQ119" s="62">
        <v>3</v>
      </c>
      <c r="AR119" s="61">
        <f t="shared" si="212"/>
        <v>3.125E-2</v>
      </c>
      <c r="AS119" s="62">
        <v>8</v>
      </c>
      <c r="AT119" s="61">
        <f t="shared" si="213"/>
        <v>8.3333333333333329E-2</v>
      </c>
      <c r="AU119" s="160">
        <v>31</v>
      </c>
      <c r="AV119" s="161">
        <v>0</v>
      </c>
      <c r="AW119" s="61">
        <f t="shared" si="214"/>
        <v>0</v>
      </c>
      <c r="AX119" s="62">
        <v>1</v>
      </c>
      <c r="AY119" s="61">
        <f t="shared" si="215"/>
        <v>3.2258064516129031E-2</v>
      </c>
      <c r="AZ119" s="62">
        <v>3</v>
      </c>
      <c r="BA119" s="61">
        <f t="shared" si="216"/>
        <v>9.6774193548387094E-2</v>
      </c>
      <c r="BB119" s="160">
        <f t="shared" si="159"/>
        <v>1668</v>
      </c>
      <c r="BC119" s="63">
        <f t="shared" si="160"/>
        <v>57</v>
      </c>
      <c r="BD119" s="61">
        <f t="shared" si="217"/>
        <v>3.41726618705036E-2</v>
      </c>
      <c r="BE119" s="63">
        <f t="shared" si="161"/>
        <v>187</v>
      </c>
      <c r="BF119" s="61">
        <f t="shared" si="218"/>
        <v>0.11211031175059952</v>
      </c>
      <c r="BG119" s="63">
        <f t="shared" si="162"/>
        <v>135</v>
      </c>
      <c r="BH119" s="61">
        <f t="shared" si="219"/>
        <v>8.0935251798561147E-2</v>
      </c>
      <c r="BJ119" s="264"/>
      <c r="BK119" s="273"/>
      <c r="BL119" s="208" t="s">
        <v>156</v>
      </c>
      <c r="BM119" s="38">
        <v>1657</v>
      </c>
      <c r="BN119" s="38">
        <v>49</v>
      </c>
      <c r="BO119" s="84">
        <v>2.9571514785757393E-2</v>
      </c>
      <c r="BP119" s="38">
        <v>186</v>
      </c>
      <c r="BQ119" s="84">
        <v>0.11225105612552806</v>
      </c>
      <c r="BR119" s="38">
        <v>130</v>
      </c>
      <c r="BS119" s="84">
        <v>7.8455039227519618E-2</v>
      </c>
      <c r="BU119" s="184"/>
      <c r="BV119" s="188" t="s">
        <v>156</v>
      </c>
      <c r="BW119" s="36">
        <f t="shared" si="158"/>
        <v>0.7727817745803357</v>
      </c>
      <c r="BX119" s="36">
        <f t="shared" si="195"/>
        <v>0.77972238986119491</v>
      </c>
      <c r="BY119" s="80"/>
      <c r="BZ119" s="138"/>
      <c r="CA119" s="80"/>
      <c r="CB119" s="80"/>
      <c r="CC119" s="80"/>
      <c r="CD119" s="80"/>
      <c r="CE119" s="80"/>
      <c r="CF119" s="80"/>
      <c r="CG119" s="80"/>
      <c r="CH119" s="80"/>
      <c r="CI119" s="80"/>
      <c r="CJ119" s="3"/>
      <c r="CK119" s="3"/>
      <c r="CL119" s="3"/>
      <c r="CM119" s="3"/>
      <c r="CN119" s="3"/>
      <c r="CO119" s="3"/>
      <c r="CP119" s="3"/>
      <c r="CQ119" s="80"/>
      <c r="CR119" s="80"/>
      <c r="CS119" s="80"/>
      <c r="CT119" s="80"/>
      <c r="CU119" s="80"/>
      <c r="CV119" s="80"/>
      <c r="CW119" s="3"/>
      <c r="CX119" s="3"/>
      <c r="CY119" s="80"/>
      <c r="CZ119" s="80"/>
      <c r="DA119" s="80"/>
      <c r="DB119" s="80"/>
      <c r="DC119" s="80"/>
      <c r="DD119" s="80"/>
      <c r="DE119" s="80"/>
      <c r="DF119" s="80"/>
      <c r="DG119" s="80"/>
      <c r="DH119" s="80"/>
      <c r="DI119" s="80"/>
      <c r="DJ119" s="80"/>
      <c r="DK119" s="80"/>
      <c r="DL119" s="80"/>
      <c r="DM119" s="80"/>
      <c r="DN119" s="80"/>
      <c r="DP119" s="138"/>
      <c r="DQ119" s="80"/>
      <c r="DR119" s="80"/>
      <c r="DS119" s="80"/>
      <c r="DT119" s="80"/>
      <c r="DU119" s="80"/>
      <c r="DV119" s="80"/>
      <c r="DW119" s="80"/>
      <c r="DX119" s="80"/>
      <c r="DY119" s="80"/>
      <c r="DZ119" s="80"/>
      <c r="EA119" s="80"/>
      <c r="EB119" s="80"/>
      <c r="EC119" s="80"/>
      <c r="ED119" s="80"/>
      <c r="EE119" s="80"/>
      <c r="EF119" s="80"/>
      <c r="EG119" s="80"/>
      <c r="EH119" s="80"/>
      <c r="EI119" s="80"/>
      <c r="EJ119" s="80"/>
      <c r="EK119" s="8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c r="FL119" s="80"/>
      <c r="FM119" s="80"/>
      <c r="FN119" s="80"/>
      <c r="FO119" s="80"/>
      <c r="FP119" s="80"/>
      <c r="FQ119" s="80"/>
      <c r="FR119" s="80"/>
      <c r="FS119" s="80"/>
      <c r="FT119" s="80"/>
      <c r="FU119" s="80"/>
      <c r="FV119" s="80"/>
      <c r="FW119" s="80"/>
      <c r="FX119" s="80"/>
      <c r="FY119" s="80"/>
      <c r="FZ119" s="80"/>
      <c r="GA119" s="80"/>
      <c r="GB119" s="80"/>
      <c r="GC119" s="80"/>
      <c r="GD119" s="80"/>
      <c r="GE119" s="80"/>
      <c r="GF119" s="80"/>
      <c r="GG119" s="80"/>
      <c r="GH119" s="80"/>
      <c r="GI119" s="80"/>
      <c r="GJ119" s="80"/>
      <c r="GK119" s="80"/>
      <c r="GL119" s="80"/>
      <c r="GM119" s="80"/>
      <c r="GN119" s="80"/>
      <c r="GO119" s="80"/>
      <c r="GP119" s="80"/>
      <c r="GQ119" s="80"/>
      <c r="GR119" s="80"/>
      <c r="GS119" s="80"/>
      <c r="GT119" s="80"/>
      <c r="GU119" s="80"/>
      <c r="GV119" s="80"/>
      <c r="GW119" s="80"/>
      <c r="GX119" s="80"/>
      <c r="GY119" s="80"/>
      <c r="GZ119" s="80"/>
      <c r="HA119" s="80"/>
      <c r="HB119" s="80"/>
      <c r="HC119" s="80"/>
      <c r="HD119" s="80"/>
      <c r="HE119" s="80"/>
      <c r="HF119" s="80"/>
      <c r="HG119" s="80"/>
      <c r="HH119" s="80"/>
      <c r="HI119" s="80"/>
      <c r="HJ119" s="80"/>
      <c r="HK119" s="80"/>
      <c r="HL119" s="80"/>
      <c r="HM119" s="80"/>
      <c r="HN119" s="80"/>
      <c r="HO119" s="80"/>
      <c r="HP119" s="80"/>
      <c r="HR119" s="80"/>
      <c r="HS119" s="80"/>
      <c r="HT119" s="80"/>
      <c r="HU119" s="80"/>
      <c r="HV119" s="80"/>
      <c r="HW119" s="80"/>
      <c r="HX119" s="80"/>
      <c r="HY119" s="80"/>
      <c r="HZ119" s="80"/>
      <c r="IA119" s="80"/>
      <c r="IB119" s="80"/>
      <c r="IC119" s="80"/>
      <c r="ID119" s="80"/>
      <c r="IE119" s="80"/>
      <c r="IF119" s="80"/>
      <c r="IG119" s="80"/>
      <c r="IH119" s="80"/>
      <c r="II119" s="80"/>
      <c r="IJ119" s="80"/>
      <c r="IK119" s="80"/>
      <c r="IL119" s="80"/>
      <c r="IM119" s="80"/>
      <c r="IN119" s="80"/>
      <c r="IO119" s="80"/>
      <c r="IP119" s="80"/>
      <c r="IQ119" s="80"/>
      <c r="IR119" s="80"/>
      <c r="IS119" s="80"/>
      <c r="IT119" s="80"/>
      <c r="IU119" s="80"/>
      <c r="IV119" s="80"/>
      <c r="IW119" s="80"/>
      <c r="IX119" s="80"/>
      <c r="IY119" s="80"/>
      <c r="IZ119" s="80"/>
      <c r="JA119" s="80"/>
      <c r="JB119" s="80"/>
    </row>
    <row r="120" spans="2:262" s="12" customFormat="1" ht="14.25" customHeight="1">
      <c r="B120" s="264"/>
      <c r="C120" s="273"/>
      <c r="D120" s="135" t="s">
        <v>200</v>
      </c>
      <c r="E120" s="152">
        <v>0</v>
      </c>
      <c r="F120" s="231">
        <v>0</v>
      </c>
      <c r="G120" s="154" t="str">
        <f>IFERROR(F120/E120,"-")</f>
        <v>-</v>
      </c>
      <c r="H120" s="232">
        <v>0</v>
      </c>
      <c r="I120" s="154" t="str">
        <f>IFERROR(H120/E120,"-")</f>
        <v>-</v>
      </c>
      <c r="J120" s="232">
        <v>0</v>
      </c>
      <c r="K120" s="154" t="str">
        <f>IFERROR(J120/E120,"-")</f>
        <v>-</v>
      </c>
      <c r="L120" s="152">
        <v>5</v>
      </c>
      <c r="M120" s="231">
        <v>0</v>
      </c>
      <c r="N120" s="154">
        <f>IFERROR(M120/L120,"-")</f>
        <v>0</v>
      </c>
      <c r="O120" s="232">
        <v>0</v>
      </c>
      <c r="P120" s="154">
        <f>IFERROR(O120/L120,"-")</f>
        <v>0</v>
      </c>
      <c r="Q120" s="232">
        <v>0</v>
      </c>
      <c r="R120" s="154">
        <f>IFERROR(Q120/L120,"-")</f>
        <v>0</v>
      </c>
      <c r="S120" s="152">
        <v>75</v>
      </c>
      <c r="T120" s="231">
        <v>0</v>
      </c>
      <c r="U120" s="154">
        <f>IFERROR(T120/S120,"-")</f>
        <v>0</v>
      </c>
      <c r="V120" s="232">
        <v>1</v>
      </c>
      <c r="W120" s="154">
        <f>IFERROR(V120/S120,"-")</f>
        <v>1.3333333333333334E-2</v>
      </c>
      <c r="X120" s="232">
        <v>1</v>
      </c>
      <c r="Y120" s="154">
        <f>IFERROR(X120/S120,"-")</f>
        <v>1.3333333333333334E-2</v>
      </c>
      <c r="Z120" s="152">
        <v>252</v>
      </c>
      <c r="AA120" s="231">
        <v>0</v>
      </c>
      <c r="AB120" s="154">
        <f>IFERROR(AA120/Z120,"-")</f>
        <v>0</v>
      </c>
      <c r="AC120" s="232">
        <v>1</v>
      </c>
      <c r="AD120" s="154">
        <f>IFERROR(AC120/Z120,"-")</f>
        <v>3.968253968253968E-3</v>
      </c>
      <c r="AE120" s="232">
        <v>1</v>
      </c>
      <c r="AF120" s="154">
        <f>IFERROR(AE120/Z120,"-")</f>
        <v>3.968253968253968E-3</v>
      </c>
      <c r="AG120" s="152">
        <v>420</v>
      </c>
      <c r="AH120" s="231">
        <v>0</v>
      </c>
      <c r="AI120" s="154">
        <f>IFERROR(AH120/AG120,"-")</f>
        <v>0</v>
      </c>
      <c r="AJ120" s="232">
        <v>1</v>
      </c>
      <c r="AK120" s="154">
        <f>IFERROR(AJ120/AG120,"-")</f>
        <v>2.3809523809523812E-3</v>
      </c>
      <c r="AL120" s="232">
        <v>1</v>
      </c>
      <c r="AM120" s="154">
        <f>IFERROR(AL120/AG120,"-")</f>
        <v>2.3809523809523812E-3</v>
      </c>
      <c r="AN120" s="152">
        <v>408</v>
      </c>
      <c r="AO120" s="231">
        <v>0</v>
      </c>
      <c r="AP120" s="154">
        <f>IFERROR(AO120/AN120,"-")</f>
        <v>0</v>
      </c>
      <c r="AQ120" s="232">
        <v>3</v>
      </c>
      <c r="AR120" s="154">
        <f>IFERROR(AQ120/AN120,"-")</f>
        <v>7.3529411764705881E-3</v>
      </c>
      <c r="AS120" s="232">
        <v>0</v>
      </c>
      <c r="AT120" s="154">
        <f>IFERROR(AS120/AN120,"-")</f>
        <v>0</v>
      </c>
      <c r="AU120" s="152">
        <v>336</v>
      </c>
      <c r="AV120" s="231">
        <v>0</v>
      </c>
      <c r="AW120" s="154">
        <f>IFERROR(AV120/AU120,"-")</f>
        <v>0</v>
      </c>
      <c r="AX120" s="232">
        <v>1</v>
      </c>
      <c r="AY120" s="154">
        <f>IFERROR(AX120/AU120,"-")</f>
        <v>2.976190476190476E-3</v>
      </c>
      <c r="AZ120" s="232">
        <v>0</v>
      </c>
      <c r="BA120" s="154">
        <f>IFERROR(AZ120/AU120,"-")</f>
        <v>0</v>
      </c>
      <c r="BB120" s="152">
        <f t="shared" si="159"/>
        <v>1496</v>
      </c>
      <c r="BC120" s="153">
        <f t="shared" si="160"/>
        <v>0</v>
      </c>
      <c r="BD120" s="154">
        <f>IFERROR(BC120/BB120,"-")</f>
        <v>0</v>
      </c>
      <c r="BE120" s="153">
        <f t="shared" si="161"/>
        <v>7</v>
      </c>
      <c r="BF120" s="154">
        <f>IFERROR(BE120/BB120,"-")</f>
        <v>4.6791443850267376E-3</v>
      </c>
      <c r="BG120" s="153">
        <f t="shared" si="162"/>
        <v>3</v>
      </c>
      <c r="BH120" s="154">
        <f>IFERROR(BG120/BB120,"-")</f>
        <v>2.0053475935828879E-3</v>
      </c>
      <c r="BJ120" s="264"/>
      <c r="BK120" s="273"/>
      <c r="BL120" s="208" t="s">
        <v>199</v>
      </c>
      <c r="BM120" s="38">
        <v>647</v>
      </c>
      <c r="BN120" s="38">
        <v>3</v>
      </c>
      <c r="BO120" s="84">
        <v>4.6367851622874804E-3</v>
      </c>
      <c r="BP120" s="38">
        <v>5</v>
      </c>
      <c r="BQ120" s="84">
        <v>7.7279752704791345E-3</v>
      </c>
      <c r="BR120" s="38">
        <v>7</v>
      </c>
      <c r="BS120" s="84">
        <v>1.0819165378670788E-2</v>
      </c>
      <c r="BU120" s="184"/>
      <c r="BV120" s="188" t="s">
        <v>199</v>
      </c>
      <c r="BW120" s="36">
        <f t="shared" si="158"/>
        <v>0.99331550802139035</v>
      </c>
      <c r="BX120" s="36">
        <f t="shared" si="195"/>
        <v>0.97681607418856264</v>
      </c>
      <c r="BY120" s="80"/>
      <c r="BZ120" s="138"/>
      <c r="CA120" s="80"/>
      <c r="CB120" s="80"/>
      <c r="CC120" s="80"/>
      <c r="CD120" s="80"/>
      <c r="CE120" s="80"/>
      <c r="CF120" s="80"/>
      <c r="CG120" s="80"/>
      <c r="CH120" s="80"/>
      <c r="CI120" s="80"/>
      <c r="CJ120" s="3"/>
      <c r="CK120" s="3"/>
      <c r="CL120" s="3"/>
      <c r="CM120" s="3"/>
      <c r="CN120" s="3"/>
      <c r="CO120" s="3"/>
      <c r="CP120" s="3"/>
      <c r="CQ120" s="80"/>
      <c r="CR120" s="80"/>
      <c r="CS120" s="80"/>
      <c r="CT120" s="80"/>
      <c r="CU120" s="80"/>
      <c r="CV120" s="80"/>
      <c r="CW120" s="3"/>
      <c r="CX120" s="3"/>
      <c r="CY120" s="80"/>
      <c r="CZ120" s="80"/>
      <c r="DA120" s="80"/>
      <c r="DB120" s="80"/>
      <c r="DC120" s="80"/>
      <c r="DD120" s="80"/>
      <c r="DE120" s="80"/>
      <c r="DF120" s="80"/>
      <c r="DG120" s="80"/>
      <c r="DH120" s="80"/>
      <c r="DI120" s="80"/>
      <c r="DJ120" s="80"/>
      <c r="DK120" s="80"/>
      <c r="DL120" s="80"/>
      <c r="DM120" s="80"/>
      <c r="DN120" s="80"/>
      <c r="DP120" s="138"/>
      <c r="DQ120" s="80"/>
      <c r="DR120" s="80"/>
      <c r="DS120" s="80"/>
      <c r="DT120" s="80"/>
      <c r="DU120" s="80"/>
      <c r="DV120" s="80"/>
      <c r="DW120" s="80"/>
      <c r="DX120" s="80"/>
      <c r="DY120" s="80"/>
      <c r="DZ120" s="80"/>
      <c r="EA120" s="80"/>
      <c r="EB120" s="80"/>
      <c r="EC120" s="80"/>
      <c r="ED120" s="80"/>
      <c r="EE120" s="80"/>
      <c r="EF120" s="80"/>
      <c r="EG120" s="80"/>
      <c r="EH120" s="80"/>
      <c r="EI120" s="80"/>
      <c r="EJ120" s="80"/>
      <c r="EK120" s="80"/>
      <c r="EL120" s="80"/>
      <c r="EM120" s="80"/>
      <c r="EN120" s="80"/>
      <c r="EO120" s="80"/>
      <c r="EP120" s="80"/>
      <c r="EQ120" s="80"/>
      <c r="ER120" s="80"/>
      <c r="ES120" s="80"/>
      <c r="ET120" s="80"/>
      <c r="EU120" s="80"/>
      <c r="EV120" s="80"/>
      <c r="EW120" s="80"/>
      <c r="EX120" s="80"/>
      <c r="EY120" s="80"/>
      <c r="EZ120" s="80"/>
      <c r="FA120" s="80"/>
      <c r="FB120" s="80"/>
      <c r="FC120" s="80"/>
      <c r="FD120" s="80"/>
      <c r="FE120" s="80"/>
      <c r="FF120" s="80"/>
      <c r="FG120" s="80"/>
      <c r="FH120" s="80"/>
      <c r="FI120" s="80"/>
      <c r="FJ120" s="80"/>
      <c r="FK120" s="80"/>
      <c r="FL120" s="80"/>
      <c r="FM120" s="80"/>
      <c r="FN120" s="80"/>
      <c r="FO120" s="80"/>
      <c r="FP120" s="80"/>
      <c r="FQ120" s="80"/>
      <c r="FR120" s="80"/>
      <c r="FS120" s="80"/>
      <c r="FT120" s="80"/>
      <c r="FU120" s="80"/>
      <c r="FV120" s="80"/>
      <c r="FW120" s="80"/>
      <c r="FX120" s="80"/>
      <c r="FY120" s="80"/>
      <c r="FZ120" s="80"/>
      <c r="GA120" s="80"/>
      <c r="GB120" s="80"/>
      <c r="GC120" s="80"/>
      <c r="GD120" s="80"/>
      <c r="GE120" s="80"/>
      <c r="GF120" s="80"/>
      <c r="GG120" s="80"/>
      <c r="GH120" s="80"/>
      <c r="GI120" s="80"/>
      <c r="GJ120" s="80"/>
      <c r="GK120" s="80"/>
      <c r="GL120" s="80"/>
      <c r="GM120" s="80"/>
      <c r="GN120" s="80"/>
      <c r="GO120" s="80"/>
      <c r="GP120" s="80"/>
      <c r="GQ120" s="80"/>
      <c r="GR120" s="80"/>
      <c r="GS120" s="80"/>
      <c r="GT120" s="80"/>
      <c r="GU120" s="80"/>
      <c r="GV120" s="80"/>
      <c r="GW120" s="80"/>
      <c r="GX120" s="80"/>
      <c r="GY120" s="80"/>
      <c r="GZ120" s="80"/>
      <c r="HA120" s="80"/>
      <c r="HB120" s="80"/>
      <c r="HC120" s="80"/>
      <c r="HD120" s="80"/>
      <c r="HE120" s="80"/>
      <c r="HF120" s="80"/>
      <c r="HG120" s="80"/>
      <c r="HH120" s="80"/>
      <c r="HI120" s="80"/>
      <c r="HJ120" s="80"/>
      <c r="HK120" s="80"/>
      <c r="HL120" s="80"/>
      <c r="HM120" s="80"/>
      <c r="HN120" s="80"/>
      <c r="HO120" s="80"/>
      <c r="HP120" s="80"/>
      <c r="HR120" s="80"/>
      <c r="HS120" s="80"/>
      <c r="HT120" s="80"/>
      <c r="HU120" s="80"/>
      <c r="HV120" s="80"/>
      <c r="HW120" s="80"/>
      <c r="HX120" s="80"/>
      <c r="HY120" s="80"/>
      <c r="HZ120" s="80"/>
      <c r="IA120" s="80"/>
      <c r="IB120" s="80"/>
      <c r="IC120" s="80"/>
      <c r="ID120" s="80"/>
      <c r="IE120" s="80"/>
      <c r="IF120" s="80"/>
      <c r="IG120" s="80"/>
      <c r="IH120" s="80"/>
      <c r="II120" s="80"/>
      <c r="IJ120" s="80"/>
      <c r="IK120" s="80"/>
      <c r="IL120" s="80"/>
      <c r="IM120" s="80"/>
      <c r="IN120" s="80"/>
      <c r="IO120" s="80"/>
      <c r="IP120" s="80"/>
      <c r="IQ120" s="80"/>
      <c r="IR120" s="80"/>
      <c r="IS120" s="80"/>
      <c r="IT120" s="80"/>
      <c r="IU120" s="80"/>
      <c r="IV120" s="80"/>
      <c r="IW120" s="80"/>
      <c r="IX120" s="80"/>
      <c r="IY120" s="80"/>
      <c r="IZ120" s="80"/>
      <c r="JA120" s="80"/>
      <c r="JB120" s="80"/>
    </row>
    <row r="121" spans="2:262" s="12" customFormat="1" ht="14.25" customHeight="1">
      <c r="B121" s="265"/>
      <c r="C121" s="274"/>
      <c r="D121" s="150" t="s">
        <v>67</v>
      </c>
      <c r="E121" s="37">
        <v>47</v>
      </c>
      <c r="F121" s="233">
        <v>2</v>
      </c>
      <c r="G121" s="13">
        <f t="shared" si="196"/>
        <v>4.2553191489361701E-2</v>
      </c>
      <c r="H121" s="33">
        <v>3</v>
      </c>
      <c r="I121" s="13">
        <f t="shared" si="197"/>
        <v>6.3829787234042548E-2</v>
      </c>
      <c r="J121" s="33">
        <v>1</v>
      </c>
      <c r="K121" s="13">
        <f t="shared" si="198"/>
        <v>2.1276595744680851E-2</v>
      </c>
      <c r="L121" s="37">
        <v>165</v>
      </c>
      <c r="M121" s="233">
        <v>1</v>
      </c>
      <c r="N121" s="13">
        <f t="shared" si="199"/>
        <v>6.0606060606060606E-3</v>
      </c>
      <c r="O121" s="33">
        <v>15</v>
      </c>
      <c r="P121" s="13">
        <f t="shared" si="200"/>
        <v>9.0909090909090912E-2</v>
      </c>
      <c r="Q121" s="33">
        <v>6</v>
      </c>
      <c r="R121" s="13">
        <f t="shared" si="201"/>
        <v>3.6363636363636362E-2</v>
      </c>
      <c r="S121" s="37">
        <v>10081</v>
      </c>
      <c r="T121" s="233">
        <v>425</v>
      </c>
      <c r="U121" s="13">
        <f t="shared" si="202"/>
        <v>4.2158516020236091E-2</v>
      </c>
      <c r="V121" s="33">
        <v>1358</v>
      </c>
      <c r="W121" s="13">
        <f t="shared" si="203"/>
        <v>0.13470885824818965</v>
      </c>
      <c r="X121" s="33">
        <v>808</v>
      </c>
      <c r="Y121" s="13">
        <f t="shared" si="204"/>
        <v>8.0150778692590019E-2</v>
      </c>
      <c r="Z121" s="37">
        <v>9418</v>
      </c>
      <c r="AA121" s="233">
        <v>247</v>
      </c>
      <c r="AB121" s="13">
        <f t="shared" si="205"/>
        <v>2.6226375026544915E-2</v>
      </c>
      <c r="AC121" s="33">
        <v>1022</v>
      </c>
      <c r="AD121" s="13">
        <f t="shared" si="206"/>
        <v>0.10851560840942875</v>
      </c>
      <c r="AE121" s="33">
        <v>802</v>
      </c>
      <c r="AF121" s="13">
        <f t="shared" si="207"/>
        <v>8.5156084094287529E-2</v>
      </c>
      <c r="AG121" s="37">
        <v>6252</v>
      </c>
      <c r="AH121" s="233">
        <v>107</v>
      </c>
      <c r="AI121" s="13">
        <f t="shared" si="208"/>
        <v>1.7114523352527191E-2</v>
      </c>
      <c r="AJ121" s="33">
        <v>495</v>
      </c>
      <c r="AK121" s="13">
        <f t="shared" si="209"/>
        <v>7.9174664107485609E-2</v>
      </c>
      <c r="AL121" s="33">
        <v>390</v>
      </c>
      <c r="AM121" s="13">
        <f t="shared" si="210"/>
        <v>6.2380038387715928E-2</v>
      </c>
      <c r="AN121" s="37">
        <v>2777</v>
      </c>
      <c r="AO121" s="233">
        <v>17</v>
      </c>
      <c r="AP121" s="13">
        <f t="shared" si="211"/>
        <v>6.1217140799423838E-3</v>
      </c>
      <c r="AQ121" s="33">
        <v>133</v>
      </c>
      <c r="AR121" s="13">
        <f t="shared" si="212"/>
        <v>4.7893410154843358E-2</v>
      </c>
      <c r="AS121" s="33">
        <v>114</v>
      </c>
      <c r="AT121" s="13">
        <f t="shared" si="213"/>
        <v>4.1051494418437161E-2</v>
      </c>
      <c r="AU121" s="37">
        <v>936</v>
      </c>
      <c r="AV121" s="233">
        <v>4</v>
      </c>
      <c r="AW121" s="13">
        <f t="shared" si="214"/>
        <v>4.2735042735042739E-3</v>
      </c>
      <c r="AX121" s="33">
        <v>20</v>
      </c>
      <c r="AY121" s="13">
        <f t="shared" si="215"/>
        <v>2.1367521367521368E-2</v>
      </c>
      <c r="AZ121" s="33">
        <v>18</v>
      </c>
      <c r="BA121" s="13">
        <f t="shared" si="216"/>
        <v>1.9230769230769232E-2</v>
      </c>
      <c r="BB121" s="37">
        <f t="shared" si="159"/>
        <v>29676</v>
      </c>
      <c r="BC121" s="69">
        <f t="shared" si="160"/>
        <v>803</v>
      </c>
      <c r="BD121" s="13">
        <f t="shared" si="217"/>
        <v>2.7058902817091252E-2</v>
      </c>
      <c r="BE121" s="69">
        <f t="shared" si="161"/>
        <v>3046</v>
      </c>
      <c r="BF121" s="13">
        <f t="shared" si="218"/>
        <v>0.10264186548052298</v>
      </c>
      <c r="BG121" s="69">
        <f t="shared" si="162"/>
        <v>2139</v>
      </c>
      <c r="BH121" s="13">
        <f t="shared" si="219"/>
        <v>7.2078447230084913E-2</v>
      </c>
      <c r="BJ121" s="265"/>
      <c r="BK121" s="274"/>
      <c r="BL121" s="203" t="s">
        <v>67</v>
      </c>
      <c r="BM121" s="38">
        <v>28215</v>
      </c>
      <c r="BN121" s="38">
        <v>715</v>
      </c>
      <c r="BO121" s="84">
        <v>2.5341130604288498E-2</v>
      </c>
      <c r="BP121" s="38">
        <v>2792</v>
      </c>
      <c r="BQ121" s="84">
        <v>9.8954456849193698E-2</v>
      </c>
      <c r="BR121" s="38">
        <v>2112</v>
      </c>
      <c r="BS121" s="84">
        <v>7.4853801169590645E-2</v>
      </c>
      <c r="BU121" s="185"/>
      <c r="BV121" s="187" t="s">
        <v>67</v>
      </c>
      <c r="BW121" s="36">
        <f t="shared" si="158"/>
        <v>0.79822078447230083</v>
      </c>
      <c r="BX121" s="36">
        <f t="shared" si="195"/>
        <v>0.80085061137692715</v>
      </c>
      <c r="BY121" s="80"/>
      <c r="BZ121" s="138"/>
      <c r="CA121" s="80"/>
      <c r="CB121" s="80"/>
      <c r="CC121" s="80"/>
      <c r="CD121" s="80"/>
      <c r="CE121" s="80"/>
      <c r="CF121" s="80"/>
      <c r="CG121" s="80"/>
      <c r="CH121" s="80"/>
      <c r="CI121" s="80"/>
      <c r="CJ121" s="3"/>
      <c r="CK121" s="3"/>
      <c r="CL121" s="3"/>
      <c r="CM121" s="3"/>
      <c r="CN121" s="3"/>
      <c r="CO121" s="3"/>
      <c r="CP121" s="3"/>
      <c r="CQ121" s="80"/>
      <c r="CR121" s="80"/>
      <c r="CS121" s="80"/>
      <c r="CT121" s="80"/>
      <c r="CU121" s="80"/>
      <c r="CV121" s="80"/>
      <c r="CW121" s="3"/>
      <c r="CX121" s="3"/>
      <c r="CY121" s="80"/>
      <c r="CZ121" s="80"/>
      <c r="DA121" s="80"/>
      <c r="DB121" s="80"/>
      <c r="DC121" s="80"/>
      <c r="DD121" s="80"/>
      <c r="DE121" s="80"/>
      <c r="DF121" s="80"/>
      <c r="DG121" s="80"/>
      <c r="DH121" s="80"/>
      <c r="DI121" s="80"/>
      <c r="DJ121" s="80"/>
      <c r="DK121" s="80"/>
      <c r="DL121" s="80"/>
      <c r="DM121" s="80"/>
      <c r="DN121" s="80"/>
      <c r="DP121" s="138"/>
      <c r="DQ121" s="80"/>
      <c r="DR121" s="80"/>
      <c r="DS121" s="80"/>
      <c r="DT121" s="80"/>
      <c r="DU121" s="80"/>
      <c r="DV121" s="80"/>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0"/>
      <c r="FD121" s="80"/>
      <c r="FE121" s="80"/>
      <c r="FF121" s="80"/>
      <c r="FG121" s="80"/>
      <c r="FH121" s="80"/>
      <c r="FI121" s="80"/>
      <c r="FJ121" s="80"/>
      <c r="FK121" s="80"/>
      <c r="FL121" s="80"/>
      <c r="FM121" s="80"/>
      <c r="FN121" s="80"/>
      <c r="FO121" s="80"/>
      <c r="FP121" s="80"/>
      <c r="FQ121" s="80"/>
      <c r="FR121" s="80"/>
      <c r="FS121" s="80"/>
      <c r="FT121" s="80"/>
      <c r="FU121" s="80"/>
      <c r="FV121" s="80"/>
      <c r="FW121" s="80"/>
      <c r="FX121" s="80"/>
      <c r="FY121" s="80"/>
      <c r="FZ121" s="80"/>
      <c r="GA121" s="80"/>
      <c r="GB121" s="80"/>
      <c r="GC121" s="80"/>
      <c r="GD121" s="80"/>
      <c r="GE121" s="80"/>
      <c r="GF121" s="80"/>
      <c r="GG121" s="80"/>
      <c r="GH121" s="80"/>
      <c r="GI121" s="80"/>
      <c r="GJ121" s="80"/>
      <c r="GK121" s="80"/>
      <c r="GL121" s="80"/>
      <c r="GM121" s="80"/>
      <c r="GN121" s="80"/>
      <c r="GO121" s="80"/>
      <c r="GP121" s="80"/>
      <c r="GQ121" s="80"/>
      <c r="GR121" s="80"/>
      <c r="GS121" s="80"/>
      <c r="GT121" s="80"/>
      <c r="GU121" s="80"/>
      <c r="GV121" s="80"/>
      <c r="GW121" s="80"/>
      <c r="GX121" s="80"/>
      <c r="GY121" s="80"/>
      <c r="GZ121" s="80"/>
      <c r="HA121" s="80"/>
      <c r="HB121" s="80"/>
      <c r="HC121" s="80"/>
      <c r="HD121" s="80"/>
      <c r="HE121" s="80"/>
      <c r="HF121" s="80"/>
      <c r="HG121" s="80"/>
      <c r="HH121" s="80"/>
      <c r="HI121" s="80"/>
      <c r="HJ121" s="80"/>
      <c r="HK121" s="80"/>
      <c r="HL121" s="80"/>
      <c r="HM121" s="80"/>
      <c r="HN121" s="80"/>
      <c r="HO121" s="80"/>
      <c r="HP121" s="80"/>
      <c r="HR121" s="80"/>
      <c r="HS121" s="80"/>
      <c r="HT121" s="80"/>
      <c r="HU121" s="80"/>
      <c r="HV121" s="80"/>
      <c r="HW121" s="80"/>
      <c r="HX121" s="80"/>
      <c r="HY121" s="80"/>
      <c r="HZ121" s="80"/>
      <c r="IA121" s="80"/>
      <c r="IB121" s="80"/>
      <c r="IC121" s="80"/>
      <c r="ID121" s="80"/>
      <c r="IE121" s="80"/>
      <c r="IF121" s="80"/>
      <c r="IG121" s="80"/>
      <c r="IH121" s="80"/>
      <c r="II121" s="80"/>
      <c r="IJ121" s="80"/>
      <c r="IK121" s="80"/>
      <c r="IL121" s="80"/>
      <c r="IM121" s="80"/>
      <c r="IN121" s="80"/>
      <c r="IO121" s="80"/>
      <c r="IP121" s="80"/>
      <c r="IQ121" s="80"/>
      <c r="IR121" s="80"/>
      <c r="IS121" s="80"/>
      <c r="IT121" s="80"/>
      <c r="IU121" s="80"/>
      <c r="IV121" s="80"/>
      <c r="IW121" s="80"/>
      <c r="IX121" s="80"/>
      <c r="IY121" s="80"/>
      <c r="IZ121" s="80"/>
      <c r="JA121" s="80"/>
      <c r="JB121" s="80"/>
    </row>
    <row r="122" spans="2:262" s="12" customFormat="1" ht="14.25" customHeight="1">
      <c r="B122" s="263">
        <v>24</v>
      </c>
      <c r="C122" s="272" t="s">
        <v>114</v>
      </c>
      <c r="D122" s="134" t="s">
        <v>138</v>
      </c>
      <c r="E122" s="119">
        <v>27</v>
      </c>
      <c r="F122" s="82">
        <v>0</v>
      </c>
      <c r="G122" s="71">
        <f t="shared" si="196"/>
        <v>0</v>
      </c>
      <c r="H122" s="72">
        <v>2</v>
      </c>
      <c r="I122" s="71">
        <f t="shared" si="197"/>
        <v>7.407407407407407E-2</v>
      </c>
      <c r="J122" s="72">
        <v>0</v>
      </c>
      <c r="K122" s="71">
        <f t="shared" si="198"/>
        <v>0</v>
      </c>
      <c r="L122" s="119">
        <v>68</v>
      </c>
      <c r="M122" s="82">
        <v>4</v>
      </c>
      <c r="N122" s="71">
        <f t="shared" si="199"/>
        <v>5.8823529411764705E-2</v>
      </c>
      <c r="O122" s="72">
        <v>4</v>
      </c>
      <c r="P122" s="71">
        <f t="shared" si="200"/>
        <v>5.8823529411764705E-2</v>
      </c>
      <c r="Q122" s="72">
        <v>0</v>
      </c>
      <c r="R122" s="71">
        <f t="shared" si="201"/>
        <v>0</v>
      </c>
      <c r="S122" s="119">
        <v>3309</v>
      </c>
      <c r="T122" s="82">
        <v>139</v>
      </c>
      <c r="U122" s="71">
        <f t="shared" si="202"/>
        <v>4.2006648534300396E-2</v>
      </c>
      <c r="V122" s="72">
        <v>420</v>
      </c>
      <c r="W122" s="71">
        <f t="shared" si="203"/>
        <v>0.12692656391659113</v>
      </c>
      <c r="X122" s="72">
        <v>297</v>
      </c>
      <c r="Y122" s="71">
        <f t="shared" si="204"/>
        <v>8.975521305530372E-2</v>
      </c>
      <c r="Z122" s="119">
        <v>2522</v>
      </c>
      <c r="AA122" s="82">
        <v>74</v>
      </c>
      <c r="AB122" s="71">
        <f t="shared" si="205"/>
        <v>2.9341792228390166E-2</v>
      </c>
      <c r="AC122" s="72">
        <v>230</v>
      </c>
      <c r="AD122" s="71">
        <f t="shared" si="206"/>
        <v>9.1197462331482945E-2</v>
      </c>
      <c r="AE122" s="72">
        <v>250</v>
      </c>
      <c r="AF122" s="71">
        <f t="shared" si="207"/>
        <v>9.9127676447264071E-2</v>
      </c>
      <c r="AG122" s="119">
        <v>1824</v>
      </c>
      <c r="AH122" s="82">
        <v>43</v>
      </c>
      <c r="AI122" s="71">
        <f t="shared" si="208"/>
        <v>2.3574561403508772E-2</v>
      </c>
      <c r="AJ122" s="72">
        <v>116</v>
      </c>
      <c r="AK122" s="71">
        <f t="shared" si="209"/>
        <v>6.3596491228070179E-2</v>
      </c>
      <c r="AL122" s="72">
        <v>142</v>
      </c>
      <c r="AM122" s="71">
        <f t="shared" si="210"/>
        <v>7.7850877192982462E-2</v>
      </c>
      <c r="AN122" s="119">
        <v>826</v>
      </c>
      <c r="AO122" s="82">
        <v>13</v>
      </c>
      <c r="AP122" s="71">
        <f t="shared" si="211"/>
        <v>1.5738498789346248E-2</v>
      </c>
      <c r="AQ122" s="72">
        <v>38</v>
      </c>
      <c r="AR122" s="71">
        <f t="shared" si="212"/>
        <v>4.6004842615012108E-2</v>
      </c>
      <c r="AS122" s="72">
        <v>54</v>
      </c>
      <c r="AT122" s="71">
        <f t="shared" si="213"/>
        <v>6.5375302663438259E-2</v>
      </c>
      <c r="AU122" s="119">
        <v>281</v>
      </c>
      <c r="AV122" s="82">
        <v>0</v>
      </c>
      <c r="AW122" s="71">
        <f t="shared" si="214"/>
        <v>0</v>
      </c>
      <c r="AX122" s="72">
        <v>5</v>
      </c>
      <c r="AY122" s="71">
        <f t="shared" si="215"/>
        <v>1.7793594306049824E-2</v>
      </c>
      <c r="AZ122" s="72">
        <v>6</v>
      </c>
      <c r="BA122" s="71">
        <f t="shared" si="216"/>
        <v>2.1352313167259787E-2</v>
      </c>
      <c r="BB122" s="119">
        <f t="shared" si="159"/>
        <v>8857</v>
      </c>
      <c r="BC122" s="73">
        <f t="shared" si="160"/>
        <v>273</v>
      </c>
      <c r="BD122" s="71">
        <f t="shared" si="217"/>
        <v>3.0823077791577284E-2</v>
      </c>
      <c r="BE122" s="73">
        <f t="shared" si="161"/>
        <v>815</v>
      </c>
      <c r="BF122" s="71">
        <f t="shared" si="218"/>
        <v>9.2017613187309472E-2</v>
      </c>
      <c r="BG122" s="73">
        <f t="shared" si="162"/>
        <v>749</v>
      </c>
      <c r="BH122" s="71">
        <f t="shared" si="219"/>
        <v>8.4565880094840243E-2</v>
      </c>
      <c r="BJ122" s="263">
        <v>24</v>
      </c>
      <c r="BK122" s="272" t="s">
        <v>114</v>
      </c>
      <c r="BL122" s="208" t="s">
        <v>138</v>
      </c>
      <c r="BM122" s="38">
        <v>8401</v>
      </c>
      <c r="BN122" s="38">
        <v>219</v>
      </c>
      <c r="BO122" s="84">
        <v>2.6068325199381025E-2</v>
      </c>
      <c r="BP122" s="38">
        <v>662</v>
      </c>
      <c r="BQ122" s="84">
        <v>7.8800142840138074E-2</v>
      </c>
      <c r="BR122" s="38">
        <v>728</v>
      </c>
      <c r="BS122" s="84">
        <v>8.665635043447209E-2</v>
      </c>
      <c r="BU122" s="183" t="s">
        <v>114</v>
      </c>
      <c r="BV122" s="188" t="s">
        <v>138</v>
      </c>
      <c r="BW122" s="36">
        <f t="shared" si="158"/>
        <v>0.79259342892627305</v>
      </c>
      <c r="BX122" s="36">
        <f t="shared" si="195"/>
        <v>0.80847518152600883</v>
      </c>
      <c r="BY122" s="80"/>
      <c r="BZ122" s="138"/>
      <c r="CA122" s="80"/>
      <c r="CB122" s="80"/>
      <c r="CC122" s="80"/>
      <c r="CD122" s="80"/>
      <c r="CE122" s="80"/>
      <c r="CF122" s="80"/>
      <c r="CG122" s="80"/>
      <c r="CH122" s="80"/>
      <c r="CI122" s="80"/>
      <c r="CJ122" s="3"/>
      <c r="CK122" s="3"/>
      <c r="CL122" s="3"/>
      <c r="CM122" s="3"/>
      <c r="CN122" s="3"/>
      <c r="CO122" s="3"/>
      <c r="CP122" s="3"/>
      <c r="CQ122" s="80"/>
      <c r="CR122" s="80"/>
      <c r="CS122" s="80"/>
      <c r="CT122" s="80"/>
      <c r="CU122" s="80"/>
      <c r="CV122" s="80"/>
      <c r="CW122" s="3"/>
      <c r="CX122" s="3"/>
      <c r="CY122" s="80"/>
      <c r="CZ122" s="80"/>
      <c r="DA122" s="80"/>
      <c r="DB122" s="80"/>
      <c r="DC122" s="80"/>
      <c r="DD122" s="80"/>
      <c r="DE122" s="80"/>
      <c r="DF122" s="80"/>
      <c r="DG122" s="80"/>
      <c r="DH122" s="80"/>
      <c r="DI122" s="80"/>
      <c r="DJ122" s="80"/>
      <c r="DK122" s="80"/>
      <c r="DL122" s="80"/>
      <c r="DM122" s="80"/>
      <c r="DN122" s="80"/>
      <c r="DP122" s="138"/>
      <c r="DQ122" s="80"/>
      <c r="DR122" s="80"/>
      <c r="DS122" s="80"/>
      <c r="DT122" s="80"/>
      <c r="DU122" s="80"/>
      <c r="DV122" s="80"/>
      <c r="DW122" s="80"/>
      <c r="DX122" s="80"/>
      <c r="DY122" s="80"/>
      <c r="DZ122" s="80"/>
      <c r="EA122" s="80"/>
      <c r="EB122" s="80"/>
      <c r="EC122" s="80"/>
      <c r="ED122" s="80"/>
      <c r="EE122" s="80"/>
      <c r="EF122" s="80"/>
      <c r="EG122" s="80"/>
      <c r="EH122" s="80"/>
      <c r="EI122" s="80"/>
      <c r="EJ122" s="80"/>
      <c r="EK122" s="80"/>
      <c r="EL122" s="80"/>
      <c r="EM122" s="80"/>
      <c r="EN122" s="80"/>
      <c r="EO122" s="80"/>
      <c r="EP122" s="80"/>
      <c r="EQ122" s="80"/>
      <c r="ER122" s="80"/>
      <c r="ES122" s="80"/>
      <c r="ET122" s="80"/>
      <c r="EU122" s="80"/>
      <c r="EV122" s="80"/>
      <c r="EW122" s="80"/>
      <c r="EX122" s="80"/>
      <c r="EY122" s="80"/>
      <c r="EZ122" s="80"/>
      <c r="FA122" s="80"/>
      <c r="FB122" s="80"/>
      <c r="FC122" s="80"/>
      <c r="FD122" s="80"/>
      <c r="FE122" s="80"/>
      <c r="FF122" s="80"/>
      <c r="FG122" s="80"/>
      <c r="FH122" s="80"/>
      <c r="FI122" s="80"/>
      <c r="FJ122" s="80"/>
      <c r="FK122" s="80"/>
      <c r="FL122" s="80"/>
      <c r="FM122" s="80"/>
      <c r="FN122" s="80"/>
      <c r="FO122" s="80"/>
      <c r="FP122" s="80"/>
      <c r="FQ122" s="80"/>
      <c r="FR122" s="80"/>
      <c r="FS122" s="80"/>
      <c r="FT122" s="80"/>
      <c r="FU122" s="80"/>
      <c r="FV122" s="80"/>
      <c r="FW122" s="80"/>
      <c r="FX122" s="80"/>
      <c r="FY122" s="80"/>
      <c r="FZ122" s="80"/>
      <c r="GA122" s="80"/>
      <c r="GB122" s="80"/>
      <c r="GC122" s="80"/>
      <c r="GD122" s="80"/>
      <c r="GE122" s="80"/>
      <c r="GF122" s="80"/>
      <c r="GG122" s="80"/>
      <c r="GH122" s="80"/>
      <c r="GI122" s="80"/>
      <c r="GJ122" s="80"/>
      <c r="GK122" s="80"/>
      <c r="GL122" s="80"/>
      <c r="GM122" s="80"/>
      <c r="GN122" s="80"/>
      <c r="GO122" s="80"/>
      <c r="GP122" s="80"/>
      <c r="GQ122" s="80"/>
      <c r="GR122" s="80"/>
      <c r="GS122" s="80"/>
      <c r="GT122" s="80"/>
      <c r="GU122" s="80"/>
      <c r="GV122" s="80"/>
      <c r="GW122" s="80"/>
      <c r="GX122" s="80"/>
      <c r="GY122" s="80"/>
      <c r="GZ122" s="80"/>
      <c r="HA122" s="80"/>
      <c r="HB122" s="80"/>
      <c r="HC122" s="80"/>
      <c r="HD122" s="80"/>
      <c r="HE122" s="80"/>
      <c r="HF122" s="80"/>
      <c r="HG122" s="80"/>
      <c r="HH122" s="80"/>
      <c r="HI122" s="80"/>
      <c r="HJ122" s="80"/>
      <c r="HK122" s="80"/>
      <c r="HL122" s="80"/>
      <c r="HM122" s="80"/>
      <c r="HN122" s="80"/>
      <c r="HO122" s="80"/>
      <c r="HP122" s="80"/>
      <c r="HR122" s="80"/>
      <c r="HS122" s="80"/>
      <c r="HT122" s="80"/>
      <c r="HU122" s="80"/>
      <c r="HV122" s="80"/>
      <c r="HW122" s="80"/>
      <c r="HX122" s="80"/>
      <c r="HY122" s="80"/>
      <c r="HZ122" s="80"/>
      <c r="IA122" s="80"/>
      <c r="IB122" s="80"/>
      <c r="IC122" s="80"/>
      <c r="ID122" s="80"/>
      <c r="IE122" s="80"/>
      <c r="IF122" s="80"/>
      <c r="IG122" s="80"/>
      <c r="IH122" s="80"/>
      <c r="II122" s="80"/>
      <c r="IJ122" s="80"/>
      <c r="IK122" s="80"/>
      <c r="IL122" s="80"/>
      <c r="IM122" s="80"/>
      <c r="IN122" s="80"/>
      <c r="IO122" s="80"/>
      <c r="IP122" s="80"/>
      <c r="IQ122" s="80"/>
      <c r="IR122" s="80"/>
      <c r="IS122" s="80"/>
      <c r="IT122" s="80"/>
      <c r="IU122" s="80"/>
      <c r="IV122" s="80"/>
      <c r="IW122" s="80"/>
      <c r="IX122" s="80"/>
      <c r="IY122" s="80"/>
      <c r="IZ122" s="80"/>
      <c r="JA122" s="80"/>
      <c r="JB122" s="80"/>
    </row>
    <row r="123" spans="2:262" s="12" customFormat="1" ht="14.25" customHeight="1">
      <c r="B123" s="264"/>
      <c r="C123" s="273"/>
      <c r="D123" s="207" t="s">
        <v>277</v>
      </c>
      <c r="E123" s="166">
        <v>2</v>
      </c>
      <c r="F123" s="214">
        <v>0</v>
      </c>
      <c r="G123" s="83">
        <f t="shared" si="196"/>
        <v>0</v>
      </c>
      <c r="H123" s="230">
        <v>0</v>
      </c>
      <c r="I123" s="83">
        <f>IFERROR(H123/E123,"-")</f>
        <v>0</v>
      </c>
      <c r="J123" s="230">
        <v>0</v>
      </c>
      <c r="K123" s="83">
        <f>IFERROR(J123/E123,"-")</f>
        <v>0</v>
      </c>
      <c r="L123" s="166">
        <v>6</v>
      </c>
      <c r="M123" s="214">
        <v>0</v>
      </c>
      <c r="N123" s="83">
        <f>IFERROR(M123/L123,"-")</f>
        <v>0</v>
      </c>
      <c r="O123" s="230">
        <v>2</v>
      </c>
      <c r="P123" s="83">
        <f>IFERROR(O123/L123,"-")</f>
        <v>0.33333333333333331</v>
      </c>
      <c r="Q123" s="230">
        <v>0</v>
      </c>
      <c r="R123" s="83">
        <f>IFERROR(Q123/L123,"-")</f>
        <v>0</v>
      </c>
      <c r="S123" s="166">
        <v>951</v>
      </c>
      <c r="T123" s="214">
        <v>55</v>
      </c>
      <c r="U123" s="83">
        <f>IFERROR(T123/S123,"-")</f>
        <v>5.783385909568875E-2</v>
      </c>
      <c r="V123" s="230">
        <v>136</v>
      </c>
      <c r="W123" s="83">
        <f>IFERROR(V123/S123,"-")</f>
        <v>0.14300736067297581</v>
      </c>
      <c r="X123" s="230">
        <v>82</v>
      </c>
      <c r="Y123" s="83">
        <f>IFERROR(X123/S123,"-")</f>
        <v>8.6225026288117776E-2</v>
      </c>
      <c r="Z123" s="166">
        <v>629</v>
      </c>
      <c r="AA123" s="214">
        <v>36</v>
      </c>
      <c r="AB123" s="83">
        <f>IFERROR(AA123/Z123,"-")</f>
        <v>5.7233704292527825E-2</v>
      </c>
      <c r="AC123" s="230">
        <v>82</v>
      </c>
      <c r="AD123" s="83">
        <f>IFERROR(AC123/Z123,"-")</f>
        <v>0.13036565977742448</v>
      </c>
      <c r="AE123" s="230">
        <v>69</v>
      </c>
      <c r="AF123" s="83">
        <f>IFERROR(AE123/Z123,"-")</f>
        <v>0.10969793322734499</v>
      </c>
      <c r="AG123" s="166">
        <v>379</v>
      </c>
      <c r="AH123" s="214">
        <v>10</v>
      </c>
      <c r="AI123" s="83">
        <f>IFERROR(AH123/AG123,"-")</f>
        <v>2.6385224274406333E-2</v>
      </c>
      <c r="AJ123" s="230">
        <v>29</v>
      </c>
      <c r="AK123" s="83">
        <f>IFERROR(AJ123/AG123,"-")</f>
        <v>7.6517150395778361E-2</v>
      </c>
      <c r="AL123" s="230">
        <v>38</v>
      </c>
      <c r="AM123" s="83">
        <f>IFERROR(AL123/AG123,"-")</f>
        <v>0.10026385224274406</v>
      </c>
      <c r="AN123" s="166">
        <v>178</v>
      </c>
      <c r="AO123" s="214">
        <v>3</v>
      </c>
      <c r="AP123" s="83">
        <f>IFERROR(AO123/AN123,"-")</f>
        <v>1.6853932584269662E-2</v>
      </c>
      <c r="AQ123" s="230">
        <v>12</v>
      </c>
      <c r="AR123" s="83">
        <f>IFERROR(AQ123/AN123,"-")</f>
        <v>6.741573033707865E-2</v>
      </c>
      <c r="AS123" s="230">
        <v>23</v>
      </c>
      <c r="AT123" s="83">
        <f>IFERROR(AS123/AN123,"-")</f>
        <v>0.12921348314606743</v>
      </c>
      <c r="AU123" s="166">
        <v>51</v>
      </c>
      <c r="AV123" s="214">
        <v>0</v>
      </c>
      <c r="AW123" s="83">
        <f>IFERROR(AV123/AU123,"-")</f>
        <v>0</v>
      </c>
      <c r="AX123" s="230">
        <v>0</v>
      </c>
      <c r="AY123" s="83">
        <f>IFERROR(AX123/AU123,"-")</f>
        <v>0</v>
      </c>
      <c r="AZ123" s="230">
        <v>3</v>
      </c>
      <c r="BA123" s="83">
        <f>IFERROR(AZ123/AU123,"-")</f>
        <v>5.8823529411764705E-2</v>
      </c>
      <c r="BB123" s="166">
        <f t="shared" si="159"/>
        <v>2196</v>
      </c>
      <c r="BC123" s="167">
        <f t="shared" si="160"/>
        <v>104</v>
      </c>
      <c r="BD123" s="83">
        <f>IFERROR(BC123/BB123,"-")</f>
        <v>4.7358834244080147E-2</v>
      </c>
      <c r="BE123" s="167">
        <f t="shared" si="161"/>
        <v>261</v>
      </c>
      <c r="BF123" s="83">
        <f>IFERROR(BE123/BB123,"-")</f>
        <v>0.11885245901639344</v>
      </c>
      <c r="BG123" s="167">
        <f t="shared" si="162"/>
        <v>215</v>
      </c>
      <c r="BH123" s="83">
        <f>IFERROR(BG123/BB123,"-")</f>
        <v>9.7905282331511842E-2</v>
      </c>
      <c r="BJ123" s="264"/>
      <c r="BK123" s="273"/>
      <c r="BL123" s="208" t="s">
        <v>276</v>
      </c>
      <c r="BM123" s="38">
        <v>2056</v>
      </c>
      <c r="BN123" s="38">
        <v>86</v>
      </c>
      <c r="BO123" s="84">
        <v>4.1828793774319063E-2</v>
      </c>
      <c r="BP123" s="38">
        <v>216</v>
      </c>
      <c r="BQ123" s="84">
        <v>0.10505836575875487</v>
      </c>
      <c r="BR123" s="38">
        <v>176</v>
      </c>
      <c r="BS123" s="84">
        <v>8.5603112840466927E-2</v>
      </c>
      <c r="BU123" s="218"/>
      <c r="BV123" s="208" t="s">
        <v>273</v>
      </c>
      <c r="BW123" s="36">
        <f t="shared" si="158"/>
        <v>0.73588342440801457</v>
      </c>
      <c r="BX123" s="36">
        <f t="shared" si="195"/>
        <v>0.76750972762645919</v>
      </c>
      <c r="BY123" s="80"/>
      <c r="BZ123" s="138"/>
      <c r="CA123" s="80"/>
      <c r="CB123" s="80"/>
      <c r="CC123" s="80"/>
      <c r="CD123" s="80"/>
      <c r="CE123" s="80"/>
      <c r="CF123" s="80"/>
      <c r="CG123" s="80"/>
      <c r="CH123" s="80"/>
      <c r="CI123" s="80"/>
      <c r="CJ123" s="3"/>
      <c r="CK123" s="3"/>
      <c r="CL123" s="3"/>
      <c r="CM123" s="3"/>
      <c r="CN123" s="3"/>
      <c r="CO123" s="3"/>
      <c r="CP123" s="3"/>
      <c r="CQ123" s="80"/>
      <c r="CR123" s="80"/>
      <c r="CS123" s="80"/>
      <c r="CT123" s="80"/>
      <c r="CU123" s="80"/>
      <c r="CV123" s="80"/>
      <c r="CW123" s="3"/>
      <c r="CX123" s="3"/>
      <c r="CY123" s="80"/>
      <c r="CZ123" s="80"/>
      <c r="DA123" s="80"/>
      <c r="DB123" s="80"/>
      <c r="DC123" s="80"/>
      <c r="DD123" s="80"/>
      <c r="DE123" s="80"/>
      <c r="DF123" s="80"/>
      <c r="DG123" s="80"/>
      <c r="DH123" s="80"/>
      <c r="DI123" s="80"/>
      <c r="DJ123" s="80"/>
      <c r="DK123" s="80"/>
      <c r="DL123" s="80"/>
      <c r="DM123" s="80"/>
      <c r="DN123" s="80"/>
      <c r="DP123" s="138"/>
      <c r="DQ123" s="80"/>
      <c r="DR123" s="80"/>
      <c r="DS123" s="80"/>
      <c r="DT123" s="80"/>
      <c r="DU123" s="80"/>
      <c r="DV123" s="80"/>
      <c r="DW123" s="80"/>
      <c r="DX123" s="80"/>
      <c r="DY123" s="80"/>
      <c r="DZ123" s="80"/>
      <c r="EA123" s="80"/>
      <c r="EB123" s="80"/>
      <c r="EC123" s="80"/>
      <c r="ED123" s="80"/>
      <c r="EE123" s="80"/>
      <c r="EF123" s="80"/>
      <c r="EG123" s="80"/>
      <c r="EH123" s="80"/>
      <c r="EI123" s="80"/>
      <c r="EJ123" s="80"/>
      <c r="EK123" s="80"/>
      <c r="EL123" s="80"/>
      <c r="EM123" s="80"/>
      <c r="EN123" s="80"/>
      <c r="EO123" s="80"/>
      <c r="EP123" s="80"/>
      <c r="EQ123" s="80"/>
      <c r="ER123" s="80"/>
      <c r="ES123" s="80"/>
      <c r="ET123" s="80"/>
      <c r="EU123" s="80"/>
      <c r="EV123" s="80"/>
      <c r="EW123" s="80"/>
      <c r="EX123" s="80"/>
      <c r="EY123" s="80"/>
      <c r="EZ123" s="80"/>
      <c r="FA123" s="80"/>
      <c r="FB123" s="80"/>
      <c r="FC123" s="80"/>
      <c r="FD123" s="80"/>
      <c r="FE123" s="80"/>
      <c r="FF123" s="80"/>
      <c r="FG123" s="80"/>
      <c r="FH123" s="80"/>
      <c r="FI123" s="80"/>
      <c r="FJ123" s="80"/>
      <c r="FK123" s="80"/>
      <c r="FL123" s="80"/>
      <c r="FM123" s="80"/>
      <c r="FN123" s="80"/>
      <c r="FO123" s="80"/>
      <c r="FP123" s="80"/>
      <c r="FQ123" s="80"/>
      <c r="FR123" s="80"/>
      <c r="FS123" s="80"/>
      <c r="FT123" s="80"/>
      <c r="FU123" s="80"/>
      <c r="FV123" s="80"/>
      <c r="FW123" s="80"/>
      <c r="FX123" s="80"/>
      <c r="FY123" s="80"/>
      <c r="FZ123" s="80"/>
      <c r="GA123" s="80"/>
      <c r="GB123" s="80"/>
      <c r="GC123" s="80"/>
      <c r="GD123" s="80"/>
      <c r="GE123" s="80"/>
      <c r="GF123" s="80"/>
      <c r="GG123" s="80"/>
      <c r="GH123" s="80"/>
      <c r="GI123" s="80"/>
      <c r="GJ123" s="80"/>
      <c r="GK123" s="80"/>
      <c r="GL123" s="80"/>
      <c r="GM123" s="80"/>
      <c r="GN123" s="80"/>
      <c r="GO123" s="80"/>
      <c r="GP123" s="80"/>
      <c r="GQ123" s="80"/>
      <c r="GR123" s="80"/>
      <c r="GS123" s="80"/>
      <c r="GT123" s="80"/>
      <c r="GU123" s="80"/>
      <c r="GV123" s="80"/>
      <c r="GW123" s="80"/>
      <c r="GX123" s="80"/>
      <c r="GY123" s="80"/>
      <c r="GZ123" s="80"/>
      <c r="HA123" s="80"/>
      <c r="HB123" s="80"/>
      <c r="HC123" s="80"/>
      <c r="HD123" s="80"/>
      <c r="HE123" s="80"/>
      <c r="HF123" s="80"/>
      <c r="HG123" s="80"/>
      <c r="HH123" s="80"/>
      <c r="HI123" s="80"/>
      <c r="HJ123" s="80"/>
      <c r="HK123" s="80"/>
      <c r="HL123" s="80"/>
      <c r="HM123" s="80"/>
      <c r="HN123" s="80"/>
      <c r="HO123" s="80"/>
      <c r="HP123" s="80"/>
      <c r="HR123" s="80"/>
      <c r="HS123" s="80"/>
      <c r="HT123" s="80"/>
      <c r="HU123" s="80"/>
      <c r="HV123" s="80"/>
      <c r="HW123" s="80"/>
      <c r="HX123" s="80"/>
      <c r="HY123" s="80"/>
      <c r="HZ123" s="80"/>
      <c r="IA123" s="80"/>
      <c r="IB123" s="80"/>
      <c r="IC123" s="80"/>
      <c r="ID123" s="80"/>
      <c r="IE123" s="80"/>
      <c r="IF123" s="80"/>
      <c r="IG123" s="80"/>
      <c r="IH123" s="80"/>
      <c r="II123" s="80"/>
      <c r="IJ123" s="80"/>
      <c r="IK123" s="80"/>
      <c r="IL123" s="80"/>
      <c r="IM123" s="80"/>
      <c r="IN123" s="80"/>
      <c r="IO123" s="80"/>
      <c r="IP123" s="80"/>
      <c r="IQ123" s="80"/>
      <c r="IR123" s="80"/>
      <c r="IS123" s="80"/>
      <c r="IT123" s="80"/>
      <c r="IU123" s="80"/>
      <c r="IV123" s="80"/>
      <c r="IW123" s="80"/>
      <c r="IX123" s="80"/>
      <c r="IY123" s="80"/>
      <c r="IZ123" s="80"/>
      <c r="JA123" s="80"/>
      <c r="JB123" s="80"/>
    </row>
    <row r="124" spans="2:262" s="12" customFormat="1" ht="14.25" customHeight="1">
      <c r="B124" s="264"/>
      <c r="C124" s="273"/>
      <c r="D124" s="165" t="s">
        <v>156</v>
      </c>
      <c r="E124" s="160">
        <v>2</v>
      </c>
      <c r="F124" s="161">
        <v>0</v>
      </c>
      <c r="G124" s="61">
        <f t="shared" si="196"/>
        <v>0</v>
      </c>
      <c r="H124" s="62">
        <v>0</v>
      </c>
      <c r="I124" s="61">
        <f t="shared" si="197"/>
        <v>0</v>
      </c>
      <c r="J124" s="62">
        <v>0</v>
      </c>
      <c r="K124" s="61">
        <f t="shared" si="198"/>
        <v>0</v>
      </c>
      <c r="L124" s="160">
        <v>1</v>
      </c>
      <c r="M124" s="161">
        <v>0</v>
      </c>
      <c r="N124" s="61">
        <f t="shared" si="199"/>
        <v>0</v>
      </c>
      <c r="O124" s="62">
        <v>0</v>
      </c>
      <c r="P124" s="61">
        <f t="shared" si="200"/>
        <v>0</v>
      </c>
      <c r="Q124" s="62">
        <v>0</v>
      </c>
      <c r="R124" s="61">
        <f t="shared" si="201"/>
        <v>0</v>
      </c>
      <c r="S124" s="160">
        <v>742</v>
      </c>
      <c r="T124" s="161">
        <v>25</v>
      </c>
      <c r="U124" s="61">
        <f t="shared" si="202"/>
        <v>3.3692722371967652E-2</v>
      </c>
      <c r="V124" s="62">
        <v>83</v>
      </c>
      <c r="W124" s="61">
        <f t="shared" si="203"/>
        <v>0.11185983827493262</v>
      </c>
      <c r="X124" s="62">
        <v>60</v>
      </c>
      <c r="Y124" s="61">
        <f t="shared" si="204"/>
        <v>8.0862533692722366E-2</v>
      </c>
      <c r="Z124" s="160">
        <v>430</v>
      </c>
      <c r="AA124" s="161">
        <v>15</v>
      </c>
      <c r="AB124" s="61">
        <f t="shared" si="205"/>
        <v>3.4883720930232558E-2</v>
      </c>
      <c r="AC124" s="62">
        <v>44</v>
      </c>
      <c r="AD124" s="61">
        <f t="shared" si="206"/>
        <v>0.10232558139534884</v>
      </c>
      <c r="AE124" s="62">
        <v>35</v>
      </c>
      <c r="AF124" s="61">
        <f t="shared" si="207"/>
        <v>8.1395348837209308E-2</v>
      </c>
      <c r="AG124" s="160">
        <v>218</v>
      </c>
      <c r="AH124" s="161">
        <v>6</v>
      </c>
      <c r="AI124" s="61">
        <f t="shared" si="208"/>
        <v>2.7522935779816515E-2</v>
      </c>
      <c r="AJ124" s="62">
        <v>25</v>
      </c>
      <c r="AK124" s="61">
        <f t="shared" si="209"/>
        <v>0.11467889908256881</v>
      </c>
      <c r="AL124" s="62">
        <v>13</v>
      </c>
      <c r="AM124" s="61">
        <f t="shared" si="210"/>
        <v>5.9633027522935783E-2</v>
      </c>
      <c r="AN124" s="160">
        <v>105</v>
      </c>
      <c r="AO124" s="161">
        <v>1</v>
      </c>
      <c r="AP124" s="61">
        <f t="shared" si="211"/>
        <v>9.5238095238095247E-3</v>
      </c>
      <c r="AQ124" s="62">
        <v>3</v>
      </c>
      <c r="AR124" s="61">
        <f t="shared" si="212"/>
        <v>2.8571428571428571E-2</v>
      </c>
      <c r="AS124" s="62">
        <v>8</v>
      </c>
      <c r="AT124" s="61">
        <f t="shared" si="213"/>
        <v>7.6190476190476197E-2</v>
      </c>
      <c r="AU124" s="160">
        <v>25</v>
      </c>
      <c r="AV124" s="161">
        <v>0</v>
      </c>
      <c r="AW124" s="61">
        <f t="shared" si="214"/>
        <v>0</v>
      </c>
      <c r="AX124" s="62">
        <v>0</v>
      </c>
      <c r="AY124" s="61">
        <f t="shared" si="215"/>
        <v>0</v>
      </c>
      <c r="AZ124" s="62">
        <v>1</v>
      </c>
      <c r="BA124" s="61">
        <f t="shared" si="216"/>
        <v>0.04</v>
      </c>
      <c r="BB124" s="160">
        <f t="shared" si="159"/>
        <v>1523</v>
      </c>
      <c r="BC124" s="63">
        <f t="shared" si="160"/>
        <v>47</v>
      </c>
      <c r="BD124" s="61">
        <f t="shared" si="217"/>
        <v>3.0860144451739988E-2</v>
      </c>
      <c r="BE124" s="63">
        <f t="shared" si="161"/>
        <v>155</v>
      </c>
      <c r="BF124" s="61">
        <f t="shared" si="218"/>
        <v>0.10177281680892974</v>
      </c>
      <c r="BG124" s="63">
        <f t="shared" si="162"/>
        <v>117</v>
      </c>
      <c r="BH124" s="61">
        <f t="shared" si="219"/>
        <v>7.6822061720288909E-2</v>
      </c>
      <c r="BJ124" s="264"/>
      <c r="BK124" s="273"/>
      <c r="BL124" s="208" t="s">
        <v>156</v>
      </c>
      <c r="BM124" s="38">
        <v>1543</v>
      </c>
      <c r="BN124" s="38">
        <v>44</v>
      </c>
      <c r="BO124" s="84">
        <v>2.8515878159429683E-2</v>
      </c>
      <c r="BP124" s="38">
        <v>133</v>
      </c>
      <c r="BQ124" s="84">
        <v>8.6195722618276086E-2</v>
      </c>
      <c r="BR124" s="38">
        <v>118</v>
      </c>
      <c r="BS124" s="84">
        <v>7.6474400518470514E-2</v>
      </c>
      <c r="BU124" s="184"/>
      <c r="BV124" s="188" t="s">
        <v>156</v>
      </c>
      <c r="BW124" s="36">
        <f t="shared" si="158"/>
        <v>0.79054497701904136</v>
      </c>
      <c r="BX124" s="36">
        <f t="shared" si="195"/>
        <v>0.80881399870382376</v>
      </c>
      <c r="BY124" s="80"/>
      <c r="BZ124" s="138"/>
      <c r="CA124" s="80"/>
      <c r="CB124" s="80"/>
      <c r="CC124" s="80"/>
      <c r="CD124" s="80"/>
      <c r="CE124" s="80"/>
      <c r="CF124" s="80"/>
      <c r="CG124" s="80"/>
      <c r="CH124" s="80"/>
      <c r="CI124" s="80"/>
      <c r="CJ124" s="3"/>
      <c r="CK124" s="3"/>
      <c r="CL124" s="3"/>
      <c r="CM124" s="3"/>
      <c r="CN124" s="3"/>
      <c r="CO124" s="3"/>
      <c r="CP124" s="3"/>
      <c r="CQ124" s="80"/>
      <c r="CR124" s="80"/>
      <c r="CS124" s="80"/>
      <c r="CT124" s="80"/>
      <c r="CU124" s="80"/>
      <c r="CV124" s="80"/>
      <c r="CW124" s="3"/>
      <c r="CX124" s="3"/>
      <c r="CY124" s="80"/>
      <c r="CZ124" s="80"/>
      <c r="DA124" s="80"/>
      <c r="DB124" s="80"/>
      <c r="DC124" s="80"/>
      <c r="DD124" s="80"/>
      <c r="DE124" s="80"/>
      <c r="DF124" s="80"/>
      <c r="DG124" s="80"/>
      <c r="DH124" s="80"/>
      <c r="DI124" s="80"/>
      <c r="DJ124" s="80"/>
      <c r="DK124" s="80"/>
      <c r="DL124" s="80"/>
      <c r="DM124" s="80"/>
      <c r="DN124" s="80"/>
      <c r="DP124" s="138"/>
      <c r="DQ124" s="80"/>
      <c r="DR124" s="80"/>
      <c r="DS124" s="80"/>
      <c r="DT124" s="80"/>
      <c r="DU124" s="80"/>
      <c r="DV124" s="80"/>
      <c r="DW124" s="80"/>
      <c r="DX124" s="80"/>
      <c r="DY124" s="80"/>
      <c r="DZ124" s="80"/>
      <c r="EA124" s="80"/>
      <c r="EB124" s="80"/>
      <c r="EC124" s="80"/>
      <c r="ED124" s="80"/>
      <c r="EE124" s="80"/>
      <c r="EF124" s="80"/>
      <c r="EG124" s="80"/>
      <c r="EH124" s="80"/>
      <c r="EI124" s="80"/>
      <c r="EJ124" s="80"/>
      <c r="EK124" s="80"/>
      <c r="EL124" s="80"/>
      <c r="EM124" s="80"/>
      <c r="EN124" s="80"/>
      <c r="EO124" s="80"/>
      <c r="EP124" s="80"/>
      <c r="EQ124" s="80"/>
      <c r="ER124" s="80"/>
      <c r="ES124" s="80"/>
      <c r="ET124" s="80"/>
      <c r="EU124" s="80"/>
      <c r="EV124" s="80"/>
      <c r="EW124" s="80"/>
      <c r="EX124" s="80"/>
      <c r="EY124" s="80"/>
      <c r="EZ124" s="80"/>
      <c r="FA124" s="80"/>
      <c r="FB124" s="80"/>
      <c r="FC124" s="80"/>
      <c r="FD124" s="80"/>
      <c r="FE124" s="80"/>
      <c r="FF124" s="80"/>
      <c r="FG124" s="80"/>
      <c r="FH124" s="80"/>
      <c r="FI124" s="80"/>
      <c r="FJ124" s="80"/>
      <c r="FK124" s="80"/>
      <c r="FL124" s="80"/>
      <c r="FM124" s="80"/>
      <c r="FN124" s="80"/>
      <c r="FO124" s="80"/>
      <c r="FP124" s="80"/>
      <c r="FQ124" s="80"/>
      <c r="FR124" s="80"/>
      <c r="FS124" s="80"/>
      <c r="FT124" s="80"/>
      <c r="FU124" s="80"/>
      <c r="FV124" s="80"/>
      <c r="FW124" s="80"/>
      <c r="FX124" s="80"/>
      <c r="FY124" s="80"/>
      <c r="FZ124" s="80"/>
      <c r="GA124" s="80"/>
      <c r="GB124" s="80"/>
      <c r="GC124" s="80"/>
      <c r="GD124" s="80"/>
      <c r="GE124" s="80"/>
      <c r="GF124" s="80"/>
      <c r="GG124" s="80"/>
      <c r="GH124" s="80"/>
      <c r="GI124" s="80"/>
      <c r="GJ124" s="80"/>
      <c r="GK124" s="80"/>
      <c r="GL124" s="80"/>
      <c r="GM124" s="80"/>
      <c r="GN124" s="80"/>
      <c r="GO124" s="80"/>
      <c r="GP124" s="80"/>
      <c r="GQ124" s="80"/>
      <c r="GR124" s="80"/>
      <c r="GS124" s="80"/>
      <c r="GT124" s="80"/>
      <c r="GU124" s="80"/>
      <c r="GV124" s="80"/>
      <c r="GW124" s="80"/>
      <c r="GX124" s="80"/>
      <c r="GY124" s="80"/>
      <c r="GZ124" s="80"/>
      <c r="HA124" s="80"/>
      <c r="HB124" s="80"/>
      <c r="HC124" s="80"/>
      <c r="HD124" s="80"/>
      <c r="HE124" s="80"/>
      <c r="HF124" s="80"/>
      <c r="HG124" s="80"/>
      <c r="HH124" s="80"/>
      <c r="HI124" s="80"/>
      <c r="HJ124" s="80"/>
      <c r="HK124" s="80"/>
      <c r="HL124" s="80"/>
      <c r="HM124" s="80"/>
      <c r="HN124" s="80"/>
      <c r="HO124" s="80"/>
      <c r="HP124" s="80"/>
      <c r="HR124" s="80"/>
      <c r="HS124" s="80"/>
      <c r="HT124" s="80"/>
      <c r="HU124" s="80"/>
      <c r="HV124" s="80"/>
      <c r="HW124" s="80"/>
      <c r="HX124" s="80"/>
      <c r="HY124" s="80"/>
      <c r="HZ124" s="80"/>
      <c r="IA124" s="80"/>
      <c r="IB124" s="80"/>
      <c r="IC124" s="80"/>
      <c r="ID124" s="80"/>
      <c r="IE124" s="80"/>
      <c r="IF124" s="80"/>
      <c r="IG124" s="80"/>
      <c r="IH124" s="80"/>
      <c r="II124" s="80"/>
      <c r="IJ124" s="80"/>
      <c r="IK124" s="80"/>
      <c r="IL124" s="80"/>
      <c r="IM124" s="80"/>
      <c r="IN124" s="80"/>
      <c r="IO124" s="80"/>
      <c r="IP124" s="80"/>
      <c r="IQ124" s="80"/>
      <c r="IR124" s="80"/>
      <c r="IS124" s="80"/>
      <c r="IT124" s="80"/>
      <c r="IU124" s="80"/>
      <c r="IV124" s="80"/>
      <c r="IW124" s="80"/>
      <c r="IX124" s="80"/>
      <c r="IY124" s="80"/>
      <c r="IZ124" s="80"/>
      <c r="JA124" s="80"/>
      <c r="JB124" s="80"/>
    </row>
    <row r="125" spans="2:262" s="12" customFormat="1" ht="14.25" customHeight="1">
      <c r="B125" s="264"/>
      <c r="C125" s="273"/>
      <c r="D125" s="135" t="s">
        <v>200</v>
      </c>
      <c r="E125" s="152">
        <v>1</v>
      </c>
      <c r="F125" s="231">
        <v>0</v>
      </c>
      <c r="G125" s="154">
        <f>IFERROR(F125/E125,"-")</f>
        <v>0</v>
      </c>
      <c r="H125" s="232">
        <v>0</v>
      </c>
      <c r="I125" s="154">
        <f>IFERROR(H125/E125,"-")</f>
        <v>0</v>
      </c>
      <c r="J125" s="232">
        <v>0</v>
      </c>
      <c r="K125" s="154">
        <f>IFERROR(J125/E125,"-")</f>
        <v>0</v>
      </c>
      <c r="L125" s="152">
        <v>2</v>
      </c>
      <c r="M125" s="231">
        <v>0</v>
      </c>
      <c r="N125" s="154">
        <f>IFERROR(M125/L125,"-")</f>
        <v>0</v>
      </c>
      <c r="O125" s="232">
        <v>0</v>
      </c>
      <c r="P125" s="154">
        <f>IFERROR(O125/L125,"-")</f>
        <v>0</v>
      </c>
      <c r="Q125" s="232">
        <v>0</v>
      </c>
      <c r="R125" s="154">
        <f>IFERROR(Q125/L125,"-")</f>
        <v>0</v>
      </c>
      <c r="S125" s="152">
        <v>47</v>
      </c>
      <c r="T125" s="231">
        <v>1</v>
      </c>
      <c r="U125" s="154">
        <f>IFERROR(T125/S125,"-")</f>
        <v>2.1276595744680851E-2</v>
      </c>
      <c r="V125" s="232">
        <v>0</v>
      </c>
      <c r="W125" s="154">
        <f>IFERROR(V125/S125,"-")</f>
        <v>0</v>
      </c>
      <c r="X125" s="232">
        <v>0</v>
      </c>
      <c r="Y125" s="154">
        <f>IFERROR(X125/S125,"-")</f>
        <v>0</v>
      </c>
      <c r="Z125" s="152">
        <v>129</v>
      </c>
      <c r="AA125" s="231">
        <v>1</v>
      </c>
      <c r="AB125" s="154">
        <f>IFERROR(AA125/Z125,"-")</f>
        <v>7.7519379844961239E-3</v>
      </c>
      <c r="AC125" s="232">
        <v>1</v>
      </c>
      <c r="AD125" s="154">
        <f>IFERROR(AC125/Z125,"-")</f>
        <v>7.7519379844961239E-3</v>
      </c>
      <c r="AE125" s="232">
        <v>3</v>
      </c>
      <c r="AF125" s="154">
        <f>IFERROR(AE125/Z125,"-")</f>
        <v>2.3255813953488372E-2</v>
      </c>
      <c r="AG125" s="152">
        <v>198</v>
      </c>
      <c r="AH125" s="231">
        <v>0</v>
      </c>
      <c r="AI125" s="154">
        <f>IFERROR(AH125/AG125,"-")</f>
        <v>0</v>
      </c>
      <c r="AJ125" s="232">
        <v>0</v>
      </c>
      <c r="AK125" s="154">
        <f>IFERROR(AJ125/AG125,"-")</f>
        <v>0</v>
      </c>
      <c r="AL125" s="232">
        <v>1</v>
      </c>
      <c r="AM125" s="154">
        <f>IFERROR(AL125/AG125,"-")</f>
        <v>5.0505050505050509E-3</v>
      </c>
      <c r="AN125" s="152">
        <v>225</v>
      </c>
      <c r="AO125" s="231">
        <v>0</v>
      </c>
      <c r="AP125" s="154">
        <f>IFERROR(AO125/AN125,"-")</f>
        <v>0</v>
      </c>
      <c r="AQ125" s="232">
        <v>1</v>
      </c>
      <c r="AR125" s="154">
        <f>IFERROR(AQ125/AN125,"-")</f>
        <v>4.4444444444444444E-3</v>
      </c>
      <c r="AS125" s="232">
        <v>1</v>
      </c>
      <c r="AT125" s="154">
        <f>IFERROR(AS125/AN125,"-")</f>
        <v>4.4444444444444444E-3</v>
      </c>
      <c r="AU125" s="152">
        <v>205</v>
      </c>
      <c r="AV125" s="231">
        <v>0</v>
      </c>
      <c r="AW125" s="154">
        <f>IFERROR(AV125/AU125,"-")</f>
        <v>0</v>
      </c>
      <c r="AX125" s="232">
        <v>0</v>
      </c>
      <c r="AY125" s="154">
        <f>IFERROR(AX125/AU125,"-")</f>
        <v>0</v>
      </c>
      <c r="AZ125" s="232">
        <v>0</v>
      </c>
      <c r="BA125" s="154">
        <f>IFERROR(AZ125/AU125,"-")</f>
        <v>0</v>
      </c>
      <c r="BB125" s="152">
        <f t="shared" si="159"/>
        <v>807</v>
      </c>
      <c r="BC125" s="153">
        <f t="shared" si="160"/>
        <v>2</v>
      </c>
      <c r="BD125" s="154">
        <f>IFERROR(BC125/BB125,"-")</f>
        <v>2.4783147459727386E-3</v>
      </c>
      <c r="BE125" s="153">
        <f t="shared" si="161"/>
        <v>2</v>
      </c>
      <c r="BF125" s="154">
        <f>IFERROR(BE125/BB125,"-")</f>
        <v>2.4783147459727386E-3</v>
      </c>
      <c r="BG125" s="153">
        <f t="shared" si="162"/>
        <v>5</v>
      </c>
      <c r="BH125" s="154">
        <f>IFERROR(BG125/BB125,"-")</f>
        <v>6.1957868649318466E-3</v>
      </c>
      <c r="BJ125" s="264"/>
      <c r="BK125" s="273"/>
      <c r="BL125" s="208" t="s">
        <v>199</v>
      </c>
      <c r="BM125" s="38">
        <v>320</v>
      </c>
      <c r="BN125" s="38">
        <v>0</v>
      </c>
      <c r="BO125" s="84">
        <v>0</v>
      </c>
      <c r="BP125" s="38">
        <v>2</v>
      </c>
      <c r="BQ125" s="84">
        <v>6.2500000000000003E-3</v>
      </c>
      <c r="BR125" s="38">
        <v>3</v>
      </c>
      <c r="BS125" s="84">
        <v>9.3749999999999997E-3</v>
      </c>
      <c r="BU125" s="184"/>
      <c r="BV125" s="188" t="s">
        <v>199</v>
      </c>
      <c r="BW125" s="36">
        <f t="shared" si="158"/>
        <v>0.98884758364312264</v>
      </c>
      <c r="BX125" s="36">
        <f t="shared" si="195"/>
        <v>0.984375</v>
      </c>
      <c r="BY125" s="80"/>
      <c r="BZ125" s="138"/>
      <c r="CA125" s="80"/>
      <c r="CB125" s="80"/>
      <c r="CC125" s="80"/>
      <c r="CD125" s="80"/>
      <c r="CE125" s="80"/>
      <c r="CF125" s="80"/>
      <c r="CG125" s="80"/>
      <c r="CH125" s="80"/>
      <c r="CI125" s="80"/>
      <c r="CJ125" s="3"/>
      <c r="CK125" s="3"/>
      <c r="CL125" s="3"/>
      <c r="CM125" s="3"/>
      <c r="CN125" s="3"/>
      <c r="CO125" s="3"/>
      <c r="CP125" s="3"/>
      <c r="CQ125" s="80"/>
      <c r="CR125" s="80"/>
      <c r="CS125" s="80"/>
      <c r="CT125" s="80"/>
      <c r="CU125" s="80"/>
      <c r="CV125" s="80"/>
      <c r="CW125" s="3"/>
      <c r="CX125" s="3"/>
      <c r="CY125" s="80"/>
      <c r="CZ125" s="80"/>
      <c r="DA125" s="80"/>
      <c r="DB125" s="80"/>
      <c r="DC125" s="80"/>
      <c r="DD125" s="80"/>
      <c r="DE125" s="80"/>
      <c r="DF125" s="80"/>
      <c r="DG125" s="80"/>
      <c r="DH125" s="80"/>
      <c r="DI125" s="80"/>
      <c r="DJ125" s="80"/>
      <c r="DK125" s="80"/>
      <c r="DL125" s="80"/>
      <c r="DM125" s="80"/>
      <c r="DN125" s="80"/>
      <c r="DP125" s="138"/>
      <c r="DQ125" s="80"/>
      <c r="DR125" s="80"/>
      <c r="DS125" s="80"/>
      <c r="DT125" s="80"/>
      <c r="DU125" s="80"/>
      <c r="DV125" s="80"/>
      <c r="DW125" s="80"/>
      <c r="DX125" s="80"/>
      <c r="DY125" s="80"/>
      <c r="DZ125" s="80"/>
      <c r="EA125" s="80"/>
      <c r="EB125" s="80"/>
      <c r="EC125" s="80"/>
      <c r="ED125" s="80"/>
      <c r="EE125" s="80"/>
      <c r="EF125" s="80"/>
      <c r="EG125" s="80"/>
      <c r="EH125" s="80"/>
      <c r="EI125" s="80"/>
      <c r="EJ125" s="80"/>
      <c r="EK125" s="80"/>
      <c r="EL125" s="80"/>
      <c r="EM125" s="80"/>
      <c r="EN125" s="80"/>
      <c r="EO125" s="80"/>
      <c r="EP125" s="80"/>
      <c r="EQ125" s="80"/>
      <c r="ER125" s="80"/>
      <c r="ES125" s="80"/>
      <c r="ET125" s="80"/>
      <c r="EU125" s="80"/>
      <c r="EV125" s="80"/>
      <c r="EW125" s="80"/>
      <c r="EX125" s="80"/>
      <c r="EY125" s="80"/>
      <c r="EZ125" s="80"/>
      <c r="FA125" s="80"/>
      <c r="FB125" s="80"/>
      <c r="FC125" s="80"/>
      <c r="FD125" s="80"/>
      <c r="FE125" s="80"/>
      <c r="FF125" s="80"/>
      <c r="FG125" s="80"/>
      <c r="FH125" s="80"/>
      <c r="FI125" s="80"/>
      <c r="FJ125" s="80"/>
      <c r="FK125" s="80"/>
      <c r="FL125" s="80"/>
      <c r="FM125" s="80"/>
      <c r="FN125" s="80"/>
      <c r="FO125" s="80"/>
      <c r="FP125" s="80"/>
      <c r="FQ125" s="80"/>
      <c r="FR125" s="80"/>
      <c r="FS125" s="80"/>
      <c r="FT125" s="80"/>
      <c r="FU125" s="80"/>
      <c r="FV125" s="80"/>
      <c r="FW125" s="80"/>
      <c r="FX125" s="80"/>
      <c r="FY125" s="80"/>
      <c r="FZ125" s="80"/>
      <c r="GA125" s="80"/>
      <c r="GB125" s="80"/>
      <c r="GC125" s="80"/>
      <c r="GD125" s="80"/>
      <c r="GE125" s="80"/>
      <c r="GF125" s="80"/>
      <c r="GG125" s="80"/>
      <c r="GH125" s="80"/>
      <c r="GI125" s="80"/>
      <c r="GJ125" s="80"/>
      <c r="GK125" s="80"/>
      <c r="GL125" s="80"/>
      <c r="GM125" s="80"/>
      <c r="GN125" s="80"/>
      <c r="GO125" s="80"/>
      <c r="GP125" s="80"/>
      <c r="GQ125" s="80"/>
      <c r="GR125" s="80"/>
      <c r="GS125" s="80"/>
      <c r="GT125" s="80"/>
      <c r="GU125" s="80"/>
      <c r="GV125" s="80"/>
      <c r="GW125" s="80"/>
      <c r="GX125" s="80"/>
      <c r="GY125" s="80"/>
      <c r="GZ125" s="80"/>
      <c r="HA125" s="80"/>
      <c r="HB125" s="80"/>
      <c r="HC125" s="80"/>
      <c r="HD125" s="80"/>
      <c r="HE125" s="80"/>
      <c r="HF125" s="80"/>
      <c r="HG125" s="80"/>
      <c r="HH125" s="80"/>
      <c r="HI125" s="80"/>
      <c r="HJ125" s="80"/>
      <c r="HK125" s="80"/>
      <c r="HL125" s="80"/>
      <c r="HM125" s="80"/>
      <c r="HN125" s="80"/>
      <c r="HO125" s="80"/>
      <c r="HP125" s="80"/>
      <c r="HR125" s="80"/>
      <c r="HS125" s="80"/>
      <c r="HT125" s="80"/>
      <c r="HU125" s="80"/>
      <c r="HV125" s="80"/>
      <c r="HW125" s="80"/>
      <c r="HX125" s="80"/>
      <c r="HY125" s="80"/>
      <c r="HZ125" s="80"/>
      <c r="IA125" s="80"/>
      <c r="IB125" s="80"/>
      <c r="IC125" s="80"/>
      <c r="ID125" s="80"/>
      <c r="IE125" s="80"/>
      <c r="IF125" s="80"/>
      <c r="IG125" s="80"/>
      <c r="IH125" s="80"/>
      <c r="II125" s="80"/>
      <c r="IJ125" s="80"/>
      <c r="IK125" s="80"/>
      <c r="IL125" s="80"/>
      <c r="IM125" s="80"/>
      <c r="IN125" s="80"/>
      <c r="IO125" s="80"/>
      <c r="IP125" s="80"/>
      <c r="IQ125" s="80"/>
      <c r="IR125" s="80"/>
      <c r="IS125" s="80"/>
      <c r="IT125" s="80"/>
      <c r="IU125" s="80"/>
      <c r="IV125" s="80"/>
      <c r="IW125" s="80"/>
      <c r="IX125" s="80"/>
      <c r="IY125" s="80"/>
      <c r="IZ125" s="80"/>
      <c r="JA125" s="80"/>
      <c r="JB125" s="80"/>
    </row>
    <row r="126" spans="2:262" s="12" customFormat="1" ht="14.25" customHeight="1">
      <c r="B126" s="265"/>
      <c r="C126" s="274"/>
      <c r="D126" s="203" t="s">
        <v>67</v>
      </c>
      <c r="E126" s="38">
        <v>32</v>
      </c>
      <c r="F126" s="34">
        <v>0</v>
      </c>
      <c r="G126" s="55">
        <f t="shared" si="196"/>
        <v>0</v>
      </c>
      <c r="H126" s="56">
        <v>2</v>
      </c>
      <c r="I126" s="55">
        <f t="shared" si="197"/>
        <v>6.25E-2</v>
      </c>
      <c r="J126" s="56">
        <v>0</v>
      </c>
      <c r="K126" s="55">
        <f t="shared" si="198"/>
        <v>0</v>
      </c>
      <c r="L126" s="38">
        <v>77</v>
      </c>
      <c r="M126" s="34">
        <v>4</v>
      </c>
      <c r="N126" s="55">
        <f t="shared" si="199"/>
        <v>5.1948051948051951E-2</v>
      </c>
      <c r="O126" s="56">
        <v>6</v>
      </c>
      <c r="P126" s="55">
        <f t="shared" si="200"/>
        <v>7.792207792207792E-2</v>
      </c>
      <c r="Q126" s="56">
        <v>0</v>
      </c>
      <c r="R126" s="55">
        <f t="shared" si="201"/>
        <v>0</v>
      </c>
      <c r="S126" s="38">
        <v>5049</v>
      </c>
      <c r="T126" s="34">
        <v>220</v>
      </c>
      <c r="U126" s="55">
        <f t="shared" si="202"/>
        <v>4.357298474945534E-2</v>
      </c>
      <c r="V126" s="56">
        <v>639</v>
      </c>
      <c r="W126" s="55">
        <f t="shared" si="203"/>
        <v>0.12655971479500891</v>
      </c>
      <c r="X126" s="56">
        <v>439</v>
      </c>
      <c r="Y126" s="55">
        <f t="shared" si="204"/>
        <v>8.6947910477322241E-2</v>
      </c>
      <c r="Z126" s="38">
        <v>3710</v>
      </c>
      <c r="AA126" s="34">
        <v>126</v>
      </c>
      <c r="AB126" s="55">
        <f t="shared" si="205"/>
        <v>3.3962264150943396E-2</v>
      </c>
      <c r="AC126" s="56">
        <v>357</v>
      </c>
      <c r="AD126" s="55">
        <f t="shared" si="206"/>
        <v>9.6226415094339629E-2</v>
      </c>
      <c r="AE126" s="56">
        <v>357</v>
      </c>
      <c r="AF126" s="55">
        <f t="shared" si="207"/>
        <v>9.6226415094339629E-2</v>
      </c>
      <c r="AG126" s="38">
        <v>2619</v>
      </c>
      <c r="AH126" s="34">
        <v>59</v>
      </c>
      <c r="AI126" s="55">
        <f t="shared" si="208"/>
        <v>2.2527682321496753E-2</v>
      </c>
      <c r="AJ126" s="56">
        <v>170</v>
      </c>
      <c r="AK126" s="55">
        <f t="shared" si="209"/>
        <v>6.4910271095838107E-2</v>
      </c>
      <c r="AL126" s="56">
        <v>194</v>
      </c>
      <c r="AM126" s="55">
        <f t="shared" si="210"/>
        <v>7.407407407407407E-2</v>
      </c>
      <c r="AN126" s="38">
        <v>1334</v>
      </c>
      <c r="AO126" s="34">
        <v>17</v>
      </c>
      <c r="AP126" s="55">
        <f t="shared" si="211"/>
        <v>1.2743628185907047E-2</v>
      </c>
      <c r="AQ126" s="56">
        <v>54</v>
      </c>
      <c r="AR126" s="55">
        <f t="shared" si="212"/>
        <v>4.0479760119940027E-2</v>
      </c>
      <c r="AS126" s="56">
        <v>86</v>
      </c>
      <c r="AT126" s="55">
        <f t="shared" si="213"/>
        <v>6.4467766116941536E-2</v>
      </c>
      <c r="AU126" s="38">
        <v>562</v>
      </c>
      <c r="AV126" s="34">
        <v>0</v>
      </c>
      <c r="AW126" s="55">
        <f t="shared" si="214"/>
        <v>0</v>
      </c>
      <c r="AX126" s="56">
        <v>5</v>
      </c>
      <c r="AY126" s="55">
        <f t="shared" si="215"/>
        <v>8.8967971530249119E-3</v>
      </c>
      <c r="AZ126" s="56">
        <v>10</v>
      </c>
      <c r="BA126" s="55">
        <f t="shared" si="216"/>
        <v>1.7793594306049824E-2</v>
      </c>
      <c r="BB126" s="38">
        <f t="shared" si="159"/>
        <v>13383</v>
      </c>
      <c r="BC126" s="57">
        <f t="shared" si="160"/>
        <v>426</v>
      </c>
      <c r="BD126" s="55">
        <f t="shared" si="217"/>
        <v>3.1831427930957182E-2</v>
      </c>
      <c r="BE126" s="57">
        <f t="shared" si="161"/>
        <v>1233</v>
      </c>
      <c r="BF126" s="55">
        <f t="shared" si="218"/>
        <v>9.213180901143242E-2</v>
      </c>
      <c r="BG126" s="57">
        <f t="shared" si="162"/>
        <v>1086</v>
      </c>
      <c r="BH126" s="55">
        <f t="shared" si="219"/>
        <v>8.1147724725397899E-2</v>
      </c>
      <c r="BJ126" s="265"/>
      <c r="BK126" s="274"/>
      <c r="BL126" s="203" t="s">
        <v>67</v>
      </c>
      <c r="BM126" s="38">
        <v>12320</v>
      </c>
      <c r="BN126" s="38">
        <v>349</v>
      </c>
      <c r="BO126" s="84">
        <v>2.8327922077922077E-2</v>
      </c>
      <c r="BP126" s="38">
        <v>1013</v>
      </c>
      <c r="BQ126" s="84">
        <v>8.2224025974025977E-2</v>
      </c>
      <c r="BR126" s="38">
        <v>1025</v>
      </c>
      <c r="BS126" s="84">
        <v>8.3198051948051951E-2</v>
      </c>
      <c r="BU126" s="185"/>
      <c r="BV126" s="187" t="s">
        <v>67</v>
      </c>
      <c r="BW126" s="36">
        <f t="shared" si="158"/>
        <v>0.79488903833221247</v>
      </c>
      <c r="BX126" s="36">
        <f t="shared" si="195"/>
        <v>0.80625000000000002</v>
      </c>
      <c r="BY126" s="80"/>
      <c r="BZ126" s="138"/>
      <c r="CA126" s="80"/>
      <c r="CB126" s="80"/>
      <c r="CC126" s="80"/>
      <c r="CD126" s="80"/>
      <c r="CE126" s="80"/>
      <c r="CF126" s="80"/>
      <c r="CG126" s="80"/>
      <c r="CH126" s="80"/>
      <c r="CI126" s="80"/>
      <c r="CJ126" s="3"/>
      <c r="CK126" s="3"/>
      <c r="CL126" s="3"/>
      <c r="CM126" s="3"/>
      <c r="CN126" s="3"/>
      <c r="CO126" s="3"/>
      <c r="CP126" s="3"/>
      <c r="CQ126" s="80"/>
      <c r="CR126" s="80"/>
      <c r="CS126" s="80"/>
      <c r="CT126" s="80"/>
      <c r="CU126" s="80"/>
      <c r="CV126" s="80"/>
      <c r="CW126" s="3"/>
      <c r="CX126" s="3"/>
      <c r="CY126" s="80"/>
      <c r="CZ126" s="80"/>
      <c r="DA126" s="80"/>
      <c r="DB126" s="80"/>
      <c r="DC126" s="80"/>
      <c r="DD126" s="80"/>
      <c r="DE126" s="80"/>
      <c r="DF126" s="80"/>
      <c r="DG126" s="80"/>
      <c r="DH126" s="80"/>
      <c r="DI126" s="80"/>
      <c r="DJ126" s="80"/>
      <c r="DK126" s="80"/>
      <c r="DL126" s="80"/>
      <c r="DM126" s="80"/>
      <c r="DN126" s="80"/>
      <c r="DP126" s="138"/>
      <c r="DQ126" s="80"/>
      <c r="DR126" s="80"/>
      <c r="DS126" s="80"/>
      <c r="DT126" s="80"/>
      <c r="DU126" s="80"/>
      <c r="DV126" s="80"/>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0"/>
      <c r="FD126" s="80"/>
      <c r="FE126" s="80"/>
      <c r="FF126" s="80"/>
      <c r="FG126" s="80"/>
      <c r="FH126" s="80"/>
      <c r="FI126" s="80"/>
      <c r="FJ126" s="80"/>
      <c r="FK126" s="80"/>
      <c r="FL126" s="80"/>
      <c r="FM126" s="80"/>
      <c r="FN126" s="80"/>
      <c r="FO126" s="80"/>
      <c r="FP126" s="80"/>
      <c r="FQ126" s="80"/>
      <c r="FR126" s="80"/>
      <c r="FS126" s="80"/>
      <c r="FT126" s="80"/>
      <c r="FU126" s="80"/>
      <c r="FV126" s="80"/>
      <c r="FW126" s="80"/>
      <c r="FX126" s="80"/>
      <c r="FY126" s="80"/>
      <c r="FZ126" s="80"/>
      <c r="GA126" s="80"/>
      <c r="GB126" s="80"/>
      <c r="GC126" s="80"/>
      <c r="GD126" s="80"/>
      <c r="GE126" s="80"/>
      <c r="GF126" s="80"/>
      <c r="GG126" s="80"/>
      <c r="GH126" s="80"/>
      <c r="GI126" s="80"/>
      <c r="GJ126" s="80"/>
      <c r="GK126" s="80"/>
      <c r="GL126" s="80"/>
      <c r="GM126" s="80"/>
      <c r="GN126" s="80"/>
      <c r="GO126" s="80"/>
      <c r="GP126" s="80"/>
      <c r="GQ126" s="80"/>
      <c r="GR126" s="80"/>
      <c r="GS126" s="80"/>
      <c r="GT126" s="80"/>
      <c r="GU126" s="80"/>
      <c r="GV126" s="80"/>
      <c r="GW126" s="80"/>
      <c r="GX126" s="80"/>
      <c r="GY126" s="80"/>
      <c r="GZ126" s="80"/>
      <c r="HA126" s="80"/>
      <c r="HB126" s="80"/>
      <c r="HC126" s="80"/>
      <c r="HD126" s="80"/>
      <c r="HE126" s="80"/>
      <c r="HF126" s="80"/>
      <c r="HG126" s="80"/>
      <c r="HH126" s="80"/>
      <c r="HI126" s="80"/>
      <c r="HJ126" s="80"/>
      <c r="HK126" s="80"/>
      <c r="HL126" s="80"/>
      <c r="HM126" s="80"/>
      <c r="HN126" s="80"/>
      <c r="HO126" s="80"/>
      <c r="HP126" s="80"/>
      <c r="HR126" s="80"/>
      <c r="HS126" s="80"/>
      <c r="HT126" s="80"/>
      <c r="HU126" s="80"/>
      <c r="HV126" s="80"/>
      <c r="HW126" s="80"/>
      <c r="HX126" s="80"/>
      <c r="HY126" s="80"/>
      <c r="HZ126" s="80"/>
      <c r="IA126" s="80"/>
      <c r="IB126" s="80"/>
      <c r="IC126" s="80"/>
      <c r="ID126" s="80"/>
      <c r="IE126" s="80"/>
      <c r="IF126" s="80"/>
      <c r="IG126" s="80"/>
      <c r="IH126" s="80"/>
      <c r="II126" s="80"/>
      <c r="IJ126" s="80"/>
      <c r="IK126" s="80"/>
      <c r="IL126" s="80"/>
      <c r="IM126" s="80"/>
      <c r="IN126" s="80"/>
      <c r="IO126" s="80"/>
      <c r="IP126" s="80"/>
      <c r="IQ126" s="80"/>
      <c r="IR126" s="80"/>
      <c r="IS126" s="80"/>
      <c r="IT126" s="80"/>
      <c r="IU126" s="80"/>
      <c r="IV126" s="80"/>
      <c r="IW126" s="80"/>
      <c r="IX126" s="80"/>
      <c r="IY126" s="80"/>
      <c r="IZ126" s="80"/>
      <c r="JA126" s="80"/>
      <c r="JB126" s="80"/>
    </row>
    <row r="127" spans="2:262" s="12" customFormat="1" ht="14.25" customHeight="1">
      <c r="B127" s="263">
        <v>25</v>
      </c>
      <c r="C127" s="272" t="s">
        <v>115</v>
      </c>
      <c r="D127" s="134" t="s">
        <v>138</v>
      </c>
      <c r="E127" s="119">
        <v>12</v>
      </c>
      <c r="F127" s="82">
        <v>0</v>
      </c>
      <c r="G127" s="71">
        <f t="shared" si="196"/>
        <v>0</v>
      </c>
      <c r="H127" s="72">
        <v>2</v>
      </c>
      <c r="I127" s="71">
        <f t="shared" si="197"/>
        <v>0.16666666666666666</v>
      </c>
      <c r="J127" s="72">
        <v>1</v>
      </c>
      <c r="K127" s="71">
        <f t="shared" si="198"/>
        <v>8.3333333333333329E-2</v>
      </c>
      <c r="L127" s="119">
        <v>20</v>
      </c>
      <c r="M127" s="82">
        <v>1</v>
      </c>
      <c r="N127" s="71">
        <f t="shared" si="199"/>
        <v>0.05</v>
      </c>
      <c r="O127" s="72">
        <v>3</v>
      </c>
      <c r="P127" s="71">
        <f t="shared" si="200"/>
        <v>0.15</v>
      </c>
      <c r="Q127" s="72">
        <v>1</v>
      </c>
      <c r="R127" s="71">
        <f t="shared" si="201"/>
        <v>0.05</v>
      </c>
      <c r="S127" s="119">
        <v>1970</v>
      </c>
      <c r="T127" s="82">
        <v>96</v>
      </c>
      <c r="U127" s="71">
        <f t="shared" si="202"/>
        <v>4.8730964467005075E-2</v>
      </c>
      <c r="V127" s="72">
        <v>284</v>
      </c>
      <c r="W127" s="71">
        <f t="shared" si="203"/>
        <v>0.14416243654822336</v>
      </c>
      <c r="X127" s="72">
        <v>146</v>
      </c>
      <c r="Y127" s="71">
        <f t="shared" si="204"/>
        <v>7.4111675126903559E-2</v>
      </c>
      <c r="Z127" s="119">
        <v>1634</v>
      </c>
      <c r="AA127" s="82">
        <v>44</v>
      </c>
      <c r="AB127" s="71">
        <f t="shared" si="205"/>
        <v>2.6927784577723379E-2</v>
      </c>
      <c r="AC127" s="72">
        <v>223</v>
      </c>
      <c r="AD127" s="71">
        <f t="shared" si="206"/>
        <v>0.13647490820073441</v>
      </c>
      <c r="AE127" s="72">
        <v>147</v>
      </c>
      <c r="AF127" s="71">
        <f t="shared" si="207"/>
        <v>8.996328029375765E-2</v>
      </c>
      <c r="AG127" s="119">
        <v>1079</v>
      </c>
      <c r="AH127" s="82">
        <v>36</v>
      </c>
      <c r="AI127" s="71">
        <f t="shared" si="208"/>
        <v>3.3364226135310475E-2</v>
      </c>
      <c r="AJ127" s="72">
        <v>110</v>
      </c>
      <c r="AK127" s="71">
        <f t="shared" si="209"/>
        <v>0.10194624652455977</v>
      </c>
      <c r="AL127" s="72">
        <v>78</v>
      </c>
      <c r="AM127" s="71">
        <f t="shared" si="210"/>
        <v>7.2289156626506021E-2</v>
      </c>
      <c r="AN127" s="119">
        <v>577</v>
      </c>
      <c r="AO127" s="82">
        <v>12</v>
      </c>
      <c r="AP127" s="71">
        <f t="shared" si="211"/>
        <v>2.0797227036395149E-2</v>
      </c>
      <c r="AQ127" s="72">
        <v>43</v>
      </c>
      <c r="AR127" s="71">
        <f t="shared" si="212"/>
        <v>7.452339688041594E-2</v>
      </c>
      <c r="AS127" s="72">
        <v>23</v>
      </c>
      <c r="AT127" s="71">
        <f t="shared" si="213"/>
        <v>3.9861351819757362E-2</v>
      </c>
      <c r="AU127" s="119">
        <v>227</v>
      </c>
      <c r="AV127" s="82">
        <v>0</v>
      </c>
      <c r="AW127" s="71">
        <f t="shared" si="214"/>
        <v>0</v>
      </c>
      <c r="AX127" s="72">
        <v>12</v>
      </c>
      <c r="AY127" s="71">
        <f t="shared" si="215"/>
        <v>5.2863436123348019E-2</v>
      </c>
      <c r="AZ127" s="72">
        <v>3</v>
      </c>
      <c r="BA127" s="71">
        <f t="shared" si="216"/>
        <v>1.3215859030837005E-2</v>
      </c>
      <c r="BB127" s="119">
        <f t="shared" si="159"/>
        <v>5519</v>
      </c>
      <c r="BC127" s="73">
        <f t="shared" si="160"/>
        <v>189</v>
      </c>
      <c r="BD127" s="71">
        <f t="shared" si="217"/>
        <v>3.4245334299691975E-2</v>
      </c>
      <c r="BE127" s="73">
        <f t="shared" si="161"/>
        <v>677</v>
      </c>
      <c r="BF127" s="71">
        <f t="shared" si="218"/>
        <v>0.12266714984598659</v>
      </c>
      <c r="BG127" s="73">
        <f t="shared" si="162"/>
        <v>399</v>
      </c>
      <c r="BH127" s="71">
        <f t="shared" si="219"/>
        <v>7.2295705743794167E-2</v>
      </c>
      <c r="BJ127" s="263">
        <v>25</v>
      </c>
      <c r="BK127" s="272" t="s">
        <v>115</v>
      </c>
      <c r="BL127" s="208" t="s">
        <v>138</v>
      </c>
      <c r="BM127" s="38">
        <v>5255</v>
      </c>
      <c r="BN127" s="38">
        <v>143</v>
      </c>
      <c r="BO127" s="84">
        <v>2.7212178877259751E-2</v>
      </c>
      <c r="BP127" s="38">
        <v>610</v>
      </c>
      <c r="BQ127" s="84">
        <v>0.11607992388201713</v>
      </c>
      <c r="BR127" s="38">
        <v>314</v>
      </c>
      <c r="BS127" s="84">
        <v>5.9752616555661275E-2</v>
      </c>
      <c r="BU127" s="183" t="s">
        <v>115</v>
      </c>
      <c r="BV127" s="188" t="s">
        <v>138</v>
      </c>
      <c r="BW127" s="36">
        <f t="shared" si="158"/>
        <v>0.77079181011052722</v>
      </c>
      <c r="BX127" s="36">
        <f t="shared" si="195"/>
        <v>0.79695528068506183</v>
      </c>
      <c r="BY127" s="80"/>
      <c r="BZ127" s="138"/>
      <c r="CA127" s="80"/>
      <c r="CB127" s="80"/>
      <c r="CC127" s="80"/>
      <c r="CD127" s="80"/>
      <c r="CE127" s="80"/>
      <c r="CF127" s="80"/>
      <c r="CG127" s="80"/>
      <c r="CH127" s="80"/>
      <c r="CI127" s="80"/>
      <c r="CJ127" s="3"/>
      <c r="CK127" s="3"/>
      <c r="CL127" s="3"/>
      <c r="CM127" s="3"/>
      <c r="CN127" s="3"/>
      <c r="CO127" s="3"/>
      <c r="CP127" s="3"/>
      <c r="CQ127" s="80"/>
      <c r="CR127" s="80"/>
      <c r="CS127" s="80"/>
      <c r="CT127" s="80"/>
      <c r="CU127" s="80"/>
      <c r="CV127" s="80"/>
      <c r="CW127" s="3"/>
      <c r="CX127" s="3"/>
      <c r="CY127" s="80"/>
      <c r="CZ127" s="80"/>
      <c r="DA127" s="80"/>
      <c r="DB127" s="80"/>
      <c r="DC127" s="80"/>
      <c r="DD127" s="80"/>
      <c r="DE127" s="80"/>
      <c r="DF127" s="80"/>
      <c r="DG127" s="80"/>
      <c r="DH127" s="80"/>
      <c r="DI127" s="80"/>
      <c r="DJ127" s="80"/>
      <c r="DK127" s="80"/>
      <c r="DL127" s="80"/>
      <c r="DM127" s="80"/>
      <c r="DN127" s="80"/>
      <c r="DP127" s="138"/>
      <c r="DQ127" s="80"/>
      <c r="DR127" s="80"/>
      <c r="DS127" s="80"/>
      <c r="DT127" s="80"/>
      <c r="DU127" s="80"/>
      <c r="DV127" s="80"/>
      <c r="DW127" s="80"/>
      <c r="DX127" s="80"/>
      <c r="DY127" s="80"/>
      <c r="DZ127" s="80"/>
      <c r="EA127" s="80"/>
      <c r="EB127" s="80"/>
      <c r="EC127" s="80"/>
      <c r="ED127" s="80"/>
      <c r="EE127" s="80"/>
      <c r="EF127" s="80"/>
      <c r="EG127" s="80"/>
      <c r="EH127" s="80"/>
      <c r="EI127" s="80"/>
      <c r="EJ127" s="80"/>
      <c r="EK127" s="80"/>
      <c r="EL127" s="80"/>
      <c r="EM127" s="80"/>
      <c r="EN127" s="80"/>
      <c r="EO127" s="80"/>
      <c r="EP127" s="80"/>
      <c r="EQ127" s="80"/>
      <c r="ER127" s="80"/>
      <c r="ES127" s="80"/>
      <c r="ET127" s="80"/>
      <c r="EU127" s="80"/>
      <c r="EV127" s="80"/>
      <c r="EW127" s="80"/>
      <c r="EX127" s="80"/>
      <c r="EY127" s="80"/>
      <c r="EZ127" s="80"/>
      <c r="FA127" s="80"/>
      <c r="FB127" s="80"/>
      <c r="FC127" s="80"/>
      <c r="FD127" s="80"/>
      <c r="FE127" s="80"/>
      <c r="FF127" s="80"/>
      <c r="FG127" s="80"/>
      <c r="FH127" s="80"/>
      <c r="FI127" s="80"/>
      <c r="FJ127" s="80"/>
      <c r="FK127" s="80"/>
      <c r="FL127" s="80"/>
      <c r="FM127" s="80"/>
      <c r="FN127" s="80"/>
      <c r="FO127" s="80"/>
      <c r="FP127" s="80"/>
      <c r="FQ127" s="80"/>
      <c r="FR127" s="80"/>
      <c r="FS127" s="80"/>
      <c r="FT127" s="80"/>
      <c r="FU127" s="80"/>
      <c r="FV127" s="80"/>
      <c r="FW127" s="80"/>
      <c r="FX127" s="80"/>
      <c r="FY127" s="80"/>
      <c r="FZ127" s="80"/>
      <c r="GA127" s="80"/>
      <c r="GB127" s="80"/>
      <c r="GC127" s="80"/>
      <c r="GD127" s="80"/>
      <c r="GE127" s="80"/>
      <c r="GF127" s="80"/>
      <c r="GG127" s="80"/>
      <c r="GH127" s="80"/>
      <c r="GI127" s="80"/>
      <c r="GJ127" s="80"/>
      <c r="GK127" s="80"/>
      <c r="GL127" s="80"/>
      <c r="GM127" s="80"/>
      <c r="GN127" s="80"/>
      <c r="GO127" s="80"/>
      <c r="GP127" s="80"/>
      <c r="GQ127" s="80"/>
      <c r="GR127" s="80"/>
      <c r="GS127" s="80"/>
      <c r="GT127" s="80"/>
      <c r="GU127" s="80"/>
      <c r="GV127" s="80"/>
      <c r="GW127" s="80"/>
      <c r="GX127" s="80"/>
      <c r="GY127" s="80"/>
      <c r="GZ127" s="80"/>
      <c r="HA127" s="80"/>
      <c r="HB127" s="80"/>
      <c r="HC127" s="80"/>
      <c r="HD127" s="80"/>
      <c r="HE127" s="80"/>
      <c r="HF127" s="80"/>
      <c r="HG127" s="80"/>
      <c r="HH127" s="80"/>
      <c r="HI127" s="80"/>
      <c r="HJ127" s="80"/>
      <c r="HK127" s="80"/>
      <c r="HL127" s="80"/>
      <c r="HM127" s="80"/>
      <c r="HN127" s="80"/>
      <c r="HO127" s="80"/>
      <c r="HP127" s="80"/>
      <c r="HR127" s="80"/>
      <c r="HS127" s="80"/>
      <c r="HT127" s="80"/>
      <c r="HU127" s="80"/>
      <c r="HV127" s="80"/>
      <c r="HW127" s="80"/>
      <c r="HX127" s="80"/>
      <c r="HY127" s="80"/>
      <c r="HZ127" s="80"/>
      <c r="IA127" s="80"/>
      <c r="IB127" s="80"/>
      <c r="IC127" s="80"/>
      <c r="ID127" s="80"/>
      <c r="IE127" s="80"/>
      <c r="IF127" s="80"/>
      <c r="IG127" s="80"/>
      <c r="IH127" s="80"/>
      <c r="II127" s="80"/>
      <c r="IJ127" s="80"/>
      <c r="IK127" s="80"/>
      <c r="IL127" s="80"/>
      <c r="IM127" s="80"/>
      <c r="IN127" s="80"/>
      <c r="IO127" s="80"/>
      <c r="IP127" s="80"/>
      <c r="IQ127" s="80"/>
      <c r="IR127" s="80"/>
      <c r="IS127" s="80"/>
      <c r="IT127" s="80"/>
      <c r="IU127" s="80"/>
      <c r="IV127" s="80"/>
      <c r="IW127" s="80"/>
      <c r="IX127" s="80"/>
      <c r="IY127" s="80"/>
      <c r="IZ127" s="80"/>
      <c r="JA127" s="80"/>
      <c r="JB127" s="80"/>
    </row>
    <row r="128" spans="2:262" s="12" customFormat="1" ht="14.25" customHeight="1">
      <c r="B128" s="264"/>
      <c r="C128" s="273"/>
      <c r="D128" s="207" t="s">
        <v>277</v>
      </c>
      <c r="E128" s="166">
        <v>0</v>
      </c>
      <c r="F128" s="214">
        <v>0</v>
      </c>
      <c r="G128" s="83" t="str">
        <f t="shared" si="196"/>
        <v>-</v>
      </c>
      <c r="H128" s="230">
        <v>0</v>
      </c>
      <c r="I128" s="83" t="str">
        <f>IFERROR(H128/E128,"-")</f>
        <v>-</v>
      </c>
      <c r="J128" s="230">
        <v>0</v>
      </c>
      <c r="K128" s="83" t="str">
        <f>IFERROR(J128/E128,"-")</f>
        <v>-</v>
      </c>
      <c r="L128" s="166">
        <v>2</v>
      </c>
      <c r="M128" s="214">
        <v>0</v>
      </c>
      <c r="N128" s="83">
        <f>IFERROR(M128/L128,"-")</f>
        <v>0</v>
      </c>
      <c r="O128" s="230">
        <v>0</v>
      </c>
      <c r="P128" s="83">
        <f>IFERROR(O128/L128,"-")</f>
        <v>0</v>
      </c>
      <c r="Q128" s="230">
        <v>0</v>
      </c>
      <c r="R128" s="83">
        <f>IFERROR(Q128/L128,"-")</f>
        <v>0</v>
      </c>
      <c r="S128" s="166">
        <v>561</v>
      </c>
      <c r="T128" s="214">
        <v>21</v>
      </c>
      <c r="U128" s="83">
        <f>IFERROR(T128/S128,"-")</f>
        <v>3.7433155080213901E-2</v>
      </c>
      <c r="V128" s="230">
        <v>98</v>
      </c>
      <c r="W128" s="83">
        <f>IFERROR(V128/S128,"-")</f>
        <v>0.17468805704099821</v>
      </c>
      <c r="X128" s="230">
        <v>44</v>
      </c>
      <c r="Y128" s="83">
        <f>IFERROR(X128/S128,"-")</f>
        <v>7.8431372549019607E-2</v>
      </c>
      <c r="Z128" s="166">
        <v>416</v>
      </c>
      <c r="AA128" s="214">
        <v>18</v>
      </c>
      <c r="AB128" s="83">
        <f>IFERROR(AA128/Z128,"-")</f>
        <v>4.3269230769230768E-2</v>
      </c>
      <c r="AC128" s="230">
        <v>63</v>
      </c>
      <c r="AD128" s="83">
        <f>IFERROR(AC128/Z128,"-")</f>
        <v>0.15144230769230768</v>
      </c>
      <c r="AE128" s="230">
        <v>33</v>
      </c>
      <c r="AF128" s="83">
        <f>IFERROR(AE128/Z128,"-")</f>
        <v>7.9326923076923073E-2</v>
      </c>
      <c r="AG128" s="166">
        <v>243</v>
      </c>
      <c r="AH128" s="214">
        <v>7</v>
      </c>
      <c r="AI128" s="83">
        <f>IFERROR(AH128/AG128,"-")</f>
        <v>2.8806584362139918E-2</v>
      </c>
      <c r="AJ128" s="230">
        <v>29</v>
      </c>
      <c r="AK128" s="83">
        <f>IFERROR(AJ128/AG128,"-")</f>
        <v>0.11934156378600823</v>
      </c>
      <c r="AL128" s="230">
        <v>21</v>
      </c>
      <c r="AM128" s="83">
        <f>IFERROR(AL128/AG128,"-")</f>
        <v>8.6419753086419748E-2</v>
      </c>
      <c r="AN128" s="166">
        <v>140</v>
      </c>
      <c r="AO128" s="214">
        <v>5</v>
      </c>
      <c r="AP128" s="83">
        <f>IFERROR(AO128/AN128,"-")</f>
        <v>3.5714285714285712E-2</v>
      </c>
      <c r="AQ128" s="230">
        <v>17</v>
      </c>
      <c r="AR128" s="83">
        <f>IFERROR(AQ128/AN128,"-")</f>
        <v>0.12142857142857143</v>
      </c>
      <c r="AS128" s="230">
        <v>8</v>
      </c>
      <c r="AT128" s="83">
        <f>IFERROR(AS128/AN128,"-")</f>
        <v>5.7142857142857141E-2</v>
      </c>
      <c r="AU128" s="166">
        <v>31</v>
      </c>
      <c r="AV128" s="214">
        <v>0</v>
      </c>
      <c r="AW128" s="83">
        <f>IFERROR(AV128/AU128,"-")</f>
        <v>0</v>
      </c>
      <c r="AX128" s="230">
        <v>1</v>
      </c>
      <c r="AY128" s="83">
        <f>IFERROR(AX128/AU128,"-")</f>
        <v>3.2258064516129031E-2</v>
      </c>
      <c r="AZ128" s="230">
        <v>1</v>
      </c>
      <c r="BA128" s="83">
        <f>IFERROR(AZ128/AU128,"-")</f>
        <v>3.2258064516129031E-2</v>
      </c>
      <c r="BB128" s="166">
        <f t="shared" si="159"/>
        <v>1393</v>
      </c>
      <c r="BC128" s="167">
        <f t="shared" si="160"/>
        <v>51</v>
      </c>
      <c r="BD128" s="83">
        <f>IFERROR(BC128/BB128,"-")</f>
        <v>3.6611629576453697E-2</v>
      </c>
      <c r="BE128" s="167">
        <f t="shared" si="161"/>
        <v>208</v>
      </c>
      <c r="BF128" s="83">
        <f>IFERROR(BE128/BB128,"-")</f>
        <v>0.14931801866475233</v>
      </c>
      <c r="BG128" s="167">
        <f t="shared" si="162"/>
        <v>107</v>
      </c>
      <c r="BH128" s="83">
        <f>IFERROR(BG128/BB128,"-")</f>
        <v>7.6812634601579319E-2</v>
      </c>
      <c r="BJ128" s="264"/>
      <c r="BK128" s="273"/>
      <c r="BL128" s="208" t="s">
        <v>276</v>
      </c>
      <c r="BM128" s="38">
        <v>1312</v>
      </c>
      <c r="BN128" s="38">
        <v>38</v>
      </c>
      <c r="BO128" s="84">
        <v>2.8963414634146343E-2</v>
      </c>
      <c r="BP128" s="38">
        <v>183</v>
      </c>
      <c r="BQ128" s="84">
        <v>0.13948170731707318</v>
      </c>
      <c r="BR128" s="38">
        <v>98</v>
      </c>
      <c r="BS128" s="84">
        <v>7.4695121951219509E-2</v>
      </c>
      <c r="BU128" s="218"/>
      <c r="BV128" s="208" t="s">
        <v>273</v>
      </c>
      <c r="BW128" s="36">
        <f t="shared" si="158"/>
        <v>0.73725771715721466</v>
      </c>
      <c r="BX128" s="36">
        <f t="shared" si="195"/>
        <v>0.75685975609756095</v>
      </c>
      <c r="BY128" s="80"/>
      <c r="BZ128" s="138"/>
      <c r="CA128" s="80"/>
      <c r="CB128" s="80"/>
      <c r="CC128" s="80"/>
      <c r="CD128" s="80"/>
      <c r="CE128" s="80"/>
      <c r="CF128" s="80"/>
      <c r="CG128" s="80"/>
      <c r="CH128" s="80"/>
      <c r="CI128" s="80"/>
      <c r="CJ128" s="3"/>
      <c r="CK128" s="3"/>
      <c r="CL128" s="3"/>
      <c r="CM128" s="3"/>
      <c r="CN128" s="3"/>
      <c r="CO128" s="3"/>
      <c r="CP128" s="3"/>
      <c r="CQ128" s="80"/>
      <c r="CR128" s="80"/>
      <c r="CS128" s="80"/>
      <c r="CT128" s="80"/>
      <c r="CU128" s="80"/>
      <c r="CV128" s="80"/>
      <c r="CW128" s="3"/>
      <c r="CX128" s="3"/>
      <c r="CY128" s="80"/>
      <c r="CZ128" s="80"/>
      <c r="DA128" s="80"/>
      <c r="DB128" s="80"/>
      <c r="DC128" s="80"/>
      <c r="DD128" s="80"/>
      <c r="DE128" s="80"/>
      <c r="DF128" s="80"/>
      <c r="DG128" s="80"/>
      <c r="DH128" s="80"/>
      <c r="DI128" s="80"/>
      <c r="DJ128" s="80"/>
      <c r="DK128" s="80"/>
      <c r="DL128" s="80"/>
      <c r="DM128" s="80"/>
      <c r="DN128" s="80"/>
      <c r="DP128" s="138"/>
      <c r="DQ128" s="80"/>
      <c r="DR128" s="80"/>
      <c r="DS128" s="80"/>
      <c r="DT128" s="80"/>
      <c r="DU128" s="80"/>
      <c r="DV128" s="80"/>
      <c r="DW128" s="80"/>
      <c r="DX128" s="80"/>
      <c r="DY128" s="80"/>
      <c r="DZ128" s="80"/>
      <c r="EA128" s="80"/>
      <c r="EB128" s="80"/>
      <c r="EC128" s="80"/>
      <c r="ED128" s="80"/>
      <c r="EE128" s="80"/>
      <c r="EF128" s="80"/>
      <c r="EG128" s="80"/>
      <c r="EH128" s="80"/>
      <c r="EI128" s="80"/>
      <c r="EJ128" s="80"/>
      <c r="EK128" s="80"/>
      <c r="EL128" s="80"/>
      <c r="EM128" s="80"/>
      <c r="EN128" s="80"/>
      <c r="EO128" s="80"/>
      <c r="EP128" s="80"/>
      <c r="EQ128" s="80"/>
      <c r="ER128" s="80"/>
      <c r="ES128" s="80"/>
      <c r="ET128" s="80"/>
      <c r="EU128" s="80"/>
      <c r="EV128" s="80"/>
      <c r="EW128" s="80"/>
      <c r="EX128" s="80"/>
      <c r="EY128" s="80"/>
      <c r="EZ128" s="80"/>
      <c r="FA128" s="80"/>
      <c r="FB128" s="80"/>
      <c r="FC128" s="80"/>
      <c r="FD128" s="80"/>
      <c r="FE128" s="80"/>
      <c r="FF128" s="80"/>
      <c r="FG128" s="80"/>
      <c r="FH128" s="80"/>
      <c r="FI128" s="80"/>
      <c r="FJ128" s="80"/>
      <c r="FK128" s="80"/>
      <c r="FL128" s="80"/>
      <c r="FM128" s="80"/>
      <c r="FN128" s="80"/>
      <c r="FO128" s="80"/>
      <c r="FP128" s="80"/>
      <c r="FQ128" s="80"/>
      <c r="FR128" s="80"/>
      <c r="FS128" s="80"/>
      <c r="FT128" s="80"/>
      <c r="FU128" s="80"/>
      <c r="FV128" s="80"/>
      <c r="FW128" s="80"/>
      <c r="FX128" s="80"/>
      <c r="FY128" s="80"/>
      <c r="FZ128" s="80"/>
      <c r="GA128" s="80"/>
      <c r="GB128" s="80"/>
      <c r="GC128" s="80"/>
      <c r="GD128" s="80"/>
      <c r="GE128" s="80"/>
      <c r="GF128" s="80"/>
      <c r="GG128" s="80"/>
      <c r="GH128" s="80"/>
      <c r="GI128" s="80"/>
      <c r="GJ128" s="80"/>
      <c r="GK128" s="80"/>
      <c r="GL128" s="80"/>
      <c r="GM128" s="80"/>
      <c r="GN128" s="80"/>
      <c r="GO128" s="80"/>
      <c r="GP128" s="80"/>
      <c r="GQ128" s="80"/>
      <c r="GR128" s="80"/>
      <c r="GS128" s="80"/>
      <c r="GT128" s="80"/>
      <c r="GU128" s="80"/>
      <c r="GV128" s="80"/>
      <c r="GW128" s="80"/>
      <c r="GX128" s="80"/>
      <c r="GY128" s="80"/>
      <c r="GZ128" s="80"/>
      <c r="HA128" s="80"/>
      <c r="HB128" s="80"/>
      <c r="HC128" s="80"/>
      <c r="HD128" s="80"/>
      <c r="HE128" s="80"/>
      <c r="HF128" s="80"/>
      <c r="HG128" s="80"/>
      <c r="HH128" s="80"/>
      <c r="HI128" s="80"/>
      <c r="HJ128" s="80"/>
      <c r="HK128" s="80"/>
      <c r="HL128" s="80"/>
      <c r="HM128" s="80"/>
      <c r="HN128" s="80"/>
      <c r="HO128" s="80"/>
      <c r="HP128" s="80"/>
      <c r="HR128" s="80"/>
      <c r="HS128" s="80"/>
      <c r="HT128" s="80"/>
      <c r="HU128" s="80"/>
      <c r="HV128" s="80"/>
      <c r="HW128" s="80"/>
      <c r="HX128" s="80"/>
      <c r="HY128" s="80"/>
      <c r="HZ128" s="80"/>
      <c r="IA128" s="80"/>
      <c r="IB128" s="80"/>
      <c r="IC128" s="80"/>
      <c r="ID128" s="80"/>
      <c r="IE128" s="80"/>
      <c r="IF128" s="80"/>
      <c r="IG128" s="80"/>
      <c r="IH128" s="80"/>
      <c r="II128" s="80"/>
      <c r="IJ128" s="80"/>
      <c r="IK128" s="80"/>
      <c r="IL128" s="80"/>
      <c r="IM128" s="80"/>
      <c r="IN128" s="80"/>
      <c r="IO128" s="80"/>
      <c r="IP128" s="80"/>
      <c r="IQ128" s="80"/>
      <c r="IR128" s="80"/>
      <c r="IS128" s="80"/>
      <c r="IT128" s="80"/>
      <c r="IU128" s="80"/>
      <c r="IV128" s="80"/>
      <c r="IW128" s="80"/>
      <c r="IX128" s="80"/>
      <c r="IY128" s="80"/>
      <c r="IZ128" s="80"/>
      <c r="JA128" s="80"/>
      <c r="JB128" s="80"/>
    </row>
    <row r="129" spans="2:262" s="12" customFormat="1" ht="14.25" customHeight="1">
      <c r="B129" s="264"/>
      <c r="C129" s="273"/>
      <c r="D129" s="165" t="s">
        <v>156</v>
      </c>
      <c r="E129" s="160">
        <v>0</v>
      </c>
      <c r="F129" s="161">
        <v>0</v>
      </c>
      <c r="G129" s="61" t="str">
        <f t="shared" si="196"/>
        <v>-</v>
      </c>
      <c r="H129" s="62">
        <v>0</v>
      </c>
      <c r="I129" s="61" t="str">
        <f t="shared" si="197"/>
        <v>-</v>
      </c>
      <c r="J129" s="62">
        <v>0</v>
      </c>
      <c r="K129" s="61" t="str">
        <f t="shared" si="198"/>
        <v>-</v>
      </c>
      <c r="L129" s="160">
        <v>2</v>
      </c>
      <c r="M129" s="161">
        <v>0</v>
      </c>
      <c r="N129" s="61">
        <f t="shared" si="199"/>
        <v>0</v>
      </c>
      <c r="O129" s="62">
        <v>1</v>
      </c>
      <c r="P129" s="61">
        <f t="shared" si="200"/>
        <v>0.5</v>
      </c>
      <c r="Q129" s="62">
        <v>0</v>
      </c>
      <c r="R129" s="61">
        <f t="shared" si="201"/>
        <v>0</v>
      </c>
      <c r="S129" s="160">
        <v>667</v>
      </c>
      <c r="T129" s="161">
        <v>18</v>
      </c>
      <c r="U129" s="61">
        <f t="shared" si="202"/>
        <v>2.6986506746626688E-2</v>
      </c>
      <c r="V129" s="62">
        <v>83</v>
      </c>
      <c r="W129" s="61">
        <f t="shared" si="203"/>
        <v>0.12443778110944528</v>
      </c>
      <c r="X129" s="62">
        <v>53</v>
      </c>
      <c r="Y129" s="61">
        <f t="shared" si="204"/>
        <v>7.9460269865067462E-2</v>
      </c>
      <c r="Z129" s="160">
        <v>402</v>
      </c>
      <c r="AA129" s="161">
        <v>12</v>
      </c>
      <c r="AB129" s="61">
        <f t="shared" si="205"/>
        <v>2.9850746268656716E-2</v>
      </c>
      <c r="AC129" s="62">
        <v>46</v>
      </c>
      <c r="AD129" s="61">
        <f t="shared" si="206"/>
        <v>0.11442786069651742</v>
      </c>
      <c r="AE129" s="62">
        <v>26</v>
      </c>
      <c r="AF129" s="61">
        <f t="shared" si="207"/>
        <v>6.4676616915422883E-2</v>
      </c>
      <c r="AG129" s="160">
        <v>234</v>
      </c>
      <c r="AH129" s="161">
        <v>5</v>
      </c>
      <c r="AI129" s="61">
        <f t="shared" si="208"/>
        <v>2.1367521367521368E-2</v>
      </c>
      <c r="AJ129" s="62">
        <v>25</v>
      </c>
      <c r="AK129" s="61">
        <f t="shared" si="209"/>
        <v>0.10683760683760683</v>
      </c>
      <c r="AL129" s="62">
        <v>18</v>
      </c>
      <c r="AM129" s="61">
        <f t="shared" si="210"/>
        <v>7.6923076923076927E-2</v>
      </c>
      <c r="AN129" s="160">
        <v>92</v>
      </c>
      <c r="AO129" s="161">
        <v>1</v>
      </c>
      <c r="AP129" s="61">
        <f t="shared" si="211"/>
        <v>1.0869565217391304E-2</v>
      </c>
      <c r="AQ129" s="62">
        <v>8</v>
      </c>
      <c r="AR129" s="61">
        <f t="shared" si="212"/>
        <v>8.6956521739130432E-2</v>
      </c>
      <c r="AS129" s="62">
        <v>3</v>
      </c>
      <c r="AT129" s="61">
        <f t="shared" si="213"/>
        <v>3.2608695652173912E-2</v>
      </c>
      <c r="AU129" s="160">
        <v>38</v>
      </c>
      <c r="AV129" s="161">
        <v>0</v>
      </c>
      <c r="AW129" s="61">
        <f t="shared" si="214"/>
        <v>0</v>
      </c>
      <c r="AX129" s="62">
        <v>2</v>
      </c>
      <c r="AY129" s="61">
        <f t="shared" si="215"/>
        <v>5.2631578947368418E-2</v>
      </c>
      <c r="AZ129" s="62">
        <v>2</v>
      </c>
      <c r="BA129" s="61">
        <f t="shared" si="216"/>
        <v>5.2631578947368418E-2</v>
      </c>
      <c r="BB129" s="160">
        <f t="shared" si="159"/>
        <v>1435</v>
      </c>
      <c r="BC129" s="63">
        <f t="shared" si="160"/>
        <v>36</v>
      </c>
      <c r="BD129" s="61">
        <f t="shared" si="217"/>
        <v>2.5087108013937282E-2</v>
      </c>
      <c r="BE129" s="63">
        <f t="shared" si="161"/>
        <v>165</v>
      </c>
      <c r="BF129" s="61">
        <f t="shared" si="218"/>
        <v>0.11498257839721254</v>
      </c>
      <c r="BG129" s="63">
        <f t="shared" si="162"/>
        <v>102</v>
      </c>
      <c r="BH129" s="61">
        <f t="shared" si="219"/>
        <v>7.1080139372822301E-2</v>
      </c>
      <c r="BJ129" s="264"/>
      <c r="BK129" s="273"/>
      <c r="BL129" s="208" t="s">
        <v>156</v>
      </c>
      <c r="BM129" s="38">
        <v>1378</v>
      </c>
      <c r="BN129" s="38">
        <v>34</v>
      </c>
      <c r="BO129" s="84">
        <v>2.4673439767779391E-2</v>
      </c>
      <c r="BP129" s="38">
        <v>146</v>
      </c>
      <c r="BQ129" s="84">
        <v>0.10595065312046444</v>
      </c>
      <c r="BR129" s="38">
        <v>100</v>
      </c>
      <c r="BS129" s="84">
        <v>7.2568940493468792E-2</v>
      </c>
      <c r="BU129" s="184"/>
      <c r="BV129" s="188" t="s">
        <v>156</v>
      </c>
      <c r="BW129" s="36">
        <f t="shared" si="158"/>
        <v>0.78885017421602788</v>
      </c>
      <c r="BX129" s="36">
        <f t="shared" si="195"/>
        <v>0.79680696661828743</v>
      </c>
      <c r="BY129" s="80"/>
      <c r="BZ129" s="138"/>
      <c r="CA129" s="80"/>
      <c r="CB129" s="80"/>
      <c r="CC129" s="80"/>
      <c r="CD129" s="80"/>
      <c r="CE129" s="80"/>
      <c r="CF129" s="80"/>
      <c r="CG129" s="80"/>
      <c r="CH129" s="80"/>
      <c r="CI129" s="80"/>
      <c r="CJ129" s="3"/>
      <c r="CK129" s="3"/>
      <c r="CL129" s="3"/>
      <c r="CM129" s="3"/>
      <c r="CN129" s="3"/>
      <c r="CO129" s="3"/>
      <c r="CP129" s="3"/>
      <c r="CQ129" s="80"/>
      <c r="CR129" s="80"/>
      <c r="CS129" s="80"/>
      <c r="CT129" s="80"/>
      <c r="CU129" s="80"/>
      <c r="CV129" s="80"/>
      <c r="CW129" s="3"/>
      <c r="CX129" s="3"/>
      <c r="CY129" s="80"/>
      <c r="CZ129" s="80"/>
      <c r="DA129" s="80"/>
      <c r="DB129" s="80"/>
      <c r="DC129" s="80"/>
      <c r="DD129" s="80"/>
      <c r="DE129" s="80"/>
      <c r="DF129" s="80"/>
      <c r="DG129" s="80"/>
      <c r="DH129" s="80"/>
      <c r="DI129" s="80"/>
      <c r="DJ129" s="80"/>
      <c r="DK129" s="80"/>
      <c r="DL129" s="80"/>
      <c r="DM129" s="80"/>
      <c r="DN129" s="80"/>
      <c r="DP129" s="138"/>
      <c r="DQ129" s="80"/>
      <c r="DR129" s="80"/>
      <c r="DS129" s="80"/>
      <c r="DT129" s="80"/>
      <c r="DU129" s="80"/>
      <c r="DV129" s="80"/>
      <c r="DW129" s="80"/>
      <c r="DX129" s="80"/>
      <c r="DY129" s="80"/>
      <c r="DZ129" s="80"/>
      <c r="EA129" s="80"/>
      <c r="EB129" s="80"/>
      <c r="EC129" s="80"/>
      <c r="ED129" s="80"/>
      <c r="EE129" s="80"/>
      <c r="EF129" s="80"/>
      <c r="EG129" s="80"/>
      <c r="EH129" s="80"/>
      <c r="EI129" s="80"/>
      <c r="EJ129" s="80"/>
      <c r="EK129" s="80"/>
      <c r="EL129" s="80"/>
      <c r="EM129" s="80"/>
      <c r="EN129" s="80"/>
      <c r="EO129" s="80"/>
      <c r="EP129" s="80"/>
      <c r="EQ129" s="80"/>
      <c r="ER129" s="80"/>
      <c r="ES129" s="80"/>
      <c r="ET129" s="80"/>
      <c r="EU129" s="80"/>
      <c r="EV129" s="80"/>
      <c r="EW129" s="80"/>
      <c r="EX129" s="80"/>
      <c r="EY129" s="80"/>
      <c r="EZ129" s="80"/>
      <c r="FA129" s="80"/>
      <c r="FB129" s="80"/>
      <c r="FC129" s="80"/>
      <c r="FD129" s="80"/>
      <c r="FE129" s="80"/>
      <c r="FF129" s="80"/>
      <c r="FG129" s="80"/>
      <c r="FH129" s="80"/>
      <c r="FI129" s="80"/>
      <c r="FJ129" s="80"/>
      <c r="FK129" s="80"/>
      <c r="FL129" s="80"/>
      <c r="FM129" s="80"/>
      <c r="FN129" s="80"/>
      <c r="FO129" s="80"/>
      <c r="FP129" s="80"/>
      <c r="FQ129" s="80"/>
      <c r="FR129" s="80"/>
      <c r="FS129" s="80"/>
      <c r="FT129" s="80"/>
      <c r="FU129" s="80"/>
      <c r="FV129" s="80"/>
      <c r="FW129" s="80"/>
      <c r="FX129" s="80"/>
      <c r="FY129" s="80"/>
      <c r="FZ129" s="80"/>
      <c r="GA129" s="80"/>
      <c r="GB129" s="80"/>
      <c r="GC129" s="80"/>
      <c r="GD129" s="80"/>
      <c r="GE129" s="80"/>
      <c r="GF129" s="80"/>
      <c r="GG129" s="80"/>
      <c r="GH129" s="80"/>
      <c r="GI129" s="80"/>
      <c r="GJ129" s="80"/>
      <c r="GK129" s="80"/>
      <c r="GL129" s="80"/>
      <c r="GM129" s="80"/>
      <c r="GN129" s="80"/>
      <c r="GO129" s="80"/>
      <c r="GP129" s="80"/>
      <c r="GQ129" s="80"/>
      <c r="GR129" s="80"/>
      <c r="GS129" s="80"/>
      <c r="GT129" s="80"/>
      <c r="GU129" s="80"/>
      <c r="GV129" s="80"/>
      <c r="GW129" s="80"/>
      <c r="GX129" s="80"/>
      <c r="GY129" s="80"/>
      <c r="GZ129" s="80"/>
      <c r="HA129" s="80"/>
      <c r="HB129" s="80"/>
      <c r="HC129" s="80"/>
      <c r="HD129" s="80"/>
      <c r="HE129" s="80"/>
      <c r="HF129" s="80"/>
      <c r="HG129" s="80"/>
      <c r="HH129" s="80"/>
      <c r="HI129" s="80"/>
      <c r="HJ129" s="80"/>
      <c r="HK129" s="80"/>
      <c r="HL129" s="80"/>
      <c r="HM129" s="80"/>
      <c r="HN129" s="80"/>
      <c r="HO129" s="80"/>
      <c r="HP129" s="80"/>
      <c r="HR129" s="80"/>
      <c r="HS129" s="80"/>
      <c r="HT129" s="80"/>
      <c r="HU129" s="80"/>
      <c r="HV129" s="80"/>
      <c r="HW129" s="80"/>
      <c r="HX129" s="80"/>
      <c r="HY129" s="80"/>
      <c r="HZ129" s="80"/>
      <c r="IA129" s="80"/>
      <c r="IB129" s="80"/>
      <c r="IC129" s="80"/>
      <c r="ID129" s="80"/>
      <c r="IE129" s="80"/>
      <c r="IF129" s="80"/>
      <c r="IG129" s="80"/>
      <c r="IH129" s="80"/>
      <c r="II129" s="80"/>
      <c r="IJ129" s="80"/>
      <c r="IK129" s="80"/>
      <c r="IL129" s="80"/>
      <c r="IM129" s="80"/>
      <c r="IN129" s="80"/>
      <c r="IO129" s="80"/>
      <c r="IP129" s="80"/>
      <c r="IQ129" s="80"/>
      <c r="IR129" s="80"/>
      <c r="IS129" s="80"/>
      <c r="IT129" s="80"/>
      <c r="IU129" s="80"/>
      <c r="IV129" s="80"/>
      <c r="IW129" s="80"/>
      <c r="IX129" s="80"/>
      <c r="IY129" s="80"/>
      <c r="IZ129" s="80"/>
      <c r="JA129" s="80"/>
      <c r="JB129" s="80"/>
    </row>
    <row r="130" spans="2:262" s="12" customFormat="1" ht="14.25" customHeight="1">
      <c r="B130" s="264"/>
      <c r="C130" s="273"/>
      <c r="D130" s="135" t="s">
        <v>200</v>
      </c>
      <c r="E130" s="152">
        <v>0</v>
      </c>
      <c r="F130" s="231">
        <v>0</v>
      </c>
      <c r="G130" s="154" t="str">
        <f>IFERROR(F130/E130,"-")</f>
        <v>-</v>
      </c>
      <c r="H130" s="232">
        <v>0</v>
      </c>
      <c r="I130" s="154" t="str">
        <f>IFERROR(H130/E130,"-")</f>
        <v>-</v>
      </c>
      <c r="J130" s="232">
        <v>0</v>
      </c>
      <c r="K130" s="154" t="str">
        <f>IFERROR(J130/E130,"-")</f>
        <v>-</v>
      </c>
      <c r="L130" s="152">
        <v>2</v>
      </c>
      <c r="M130" s="231">
        <v>0</v>
      </c>
      <c r="N130" s="154">
        <f>IFERROR(M130/L130,"-")</f>
        <v>0</v>
      </c>
      <c r="O130" s="232">
        <v>0</v>
      </c>
      <c r="P130" s="154">
        <f>IFERROR(O130/L130,"-")</f>
        <v>0</v>
      </c>
      <c r="Q130" s="232">
        <v>0</v>
      </c>
      <c r="R130" s="154">
        <f>IFERROR(Q130/L130,"-")</f>
        <v>0</v>
      </c>
      <c r="S130" s="152">
        <v>39</v>
      </c>
      <c r="T130" s="231">
        <v>0</v>
      </c>
      <c r="U130" s="154">
        <f>IFERROR(T130/S130,"-")</f>
        <v>0</v>
      </c>
      <c r="V130" s="232">
        <v>2</v>
      </c>
      <c r="W130" s="154">
        <f>IFERROR(V130/S130,"-")</f>
        <v>5.128205128205128E-2</v>
      </c>
      <c r="X130" s="232">
        <v>0</v>
      </c>
      <c r="Y130" s="154">
        <f>IFERROR(X130/S130,"-")</f>
        <v>0</v>
      </c>
      <c r="Z130" s="152">
        <v>136</v>
      </c>
      <c r="AA130" s="231">
        <v>0</v>
      </c>
      <c r="AB130" s="154">
        <f>IFERROR(AA130/Z130,"-")</f>
        <v>0</v>
      </c>
      <c r="AC130" s="232">
        <v>1</v>
      </c>
      <c r="AD130" s="154">
        <f>IFERROR(AC130/Z130,"-")</f>
        <v>7.3529411764705881E-3</v>
      </c>
      <c r="AE130" s="232">
        <v>2</v>
      </c>
      <c r="AF130" s="154">
        <f>IFERROR(AE130/Z130,"-")</f>
        <v>1.4705882352941176E-2</v>
      </c>
      <c r="AG130" s="152">
        <v>174</v>
      </c>
      <c r="AH130" s="231">
        <v>0</v>
      </c>
      <c r="AI130" s="154">
        <f>IFERROR(AH130/AG130,"-")</f>
        <v>0</v>
      </c>
      <c r="AJ130" s="232">
        <v>2</v>
      </c>
      <c r="AK130" s="154">
        <f>IFERROR(AJ130/AG130,"-")</f>
        <v>1.1494252873563218E-2</v>
      </c>
      <c r="AL130" s="232">
        <v>2</v>
      </c>
      <c r="AM130" s="154">
        <f>IFERROR(AL130/AG130,"-")</f>
        <v>1.1494252873563218E-2</v>
      </c>
      <c r="AN130" s="152">
        <v>184</v>
      </c>
      <c r="AO130" s="231">
        <v>0</v>
      </c>
      <c r="AP130" s="154">
        <f>IFERROR(AO130/AN130,"-")</f>
        <v>0</v>
      </c>
      <c r="AQ130" s="232">
        <v>3</v>
      </c>
      <c r="AR130" s="154">
        <f>IFERROR(AQ130/AN130,"-")</f>
        <v>1.6304347826086956E-2</v>
      </c>
      <c r="AS130" s="232">
        <v>0</v>
      </c>
      <c r="AT130" s="154">
        <f>IFERROR(AS130/AN130,"-")</f>
        <v>0</v>
      </c>
      <c r="AU130" s="152">
        <v>185</v>
      </c>
      <c r="AV130" s="231">
        <v>0</v>
      </c>
      <c r="AW130" s="154">
        <f>IFERROR(AV130/AU130,"-")</f>
        <v>0</v>
      </c>
      <c r="AX130" s="232">
        <v>0</v>
      </c>
      <c r="AY130" s="154">
        <f>IFERROR(AX130/AU130,"-")</f>
        <v>0</v>
      </c>
      <c r="AZ130" s="232">
        <v>0</v>
      </c>
      <c r="BA130" s="154">
        <f>IFERROR(AZ130/AU130,"-")</f>
        <v>0</v>
      </c>
      <c r="BB130" s="152">
        <f t="shared" si="159"/>
        <v>720</v>
      </c>
      <c r="BC130" s="153">
        <f t="shared" si="160"/>
        <v>0</v>
      </c>
      <c r="BD130" s="154">
        <f>IFERROR(BC130/BB130,"-")</f>
        <v>0</v>
      </c>
      <c r="BE130" s="153">
        <f t="shared" si="161"/>
        <v>8</v>
      </c>
      <c r="BF130" s="154">
        <f>IFERROR(BE130/BB130,"-")</f>
        <v>1.1111111111111112E-2</v>
      </c>
      <c r="BG130" s="153">
        <f t="shared" si="162"/>
        <v>4</v>
      </c>
      <c r="BH130" s="154">
        <f>IFERROR(BG130/BB130,"-")</f>
        <v>5.5555555555555558E-3</v>
      </c>
      <c r="BJ130" s="264"/>
      <c r="BK130" s="273"/>
      <c r="BL130" s="208" t="s">
        <v>199</v>
      </c>
      <c r="BM130" s="38">
        <v>297</v>
      </c>
      <c r="BN130" s="38">
        <v>0</v>
      </c>
      <c r="BO130" s="84">
        <v>0</v>
      </c>
      <c r="BP130" s="38">
        <v>11</v>
      </c>
      <c r="BQ130" s="84">
        <v>3.7037037037037035E-2</v>
      </c>
      <c r="BR130" s="38">
        <v>6</v>
      </c>
      <c r="BS130" s="84">
        <v>2.0202020202020204E-2</v>
      </c>
      <c r="BU130" s="184"/>
      <c r="BV130" s="188" t="s">
        <v>199</v>
      </c>
      <c r="BW130" s="36">
        <f t="shared" si="158"/>
        <v>0.98333333333333328</v>
      </c>
      <c r="BX130" s="36">
        <f t="shared" si="195"/>
        <v>0.9427609427609428</v>
      </c>
      <c r="BY130" s="80"/>
      <c r="BZ130" s="138"/>
      <c r="CA130" s="80"/>
      <c r="CB130" s="80"/>
      <c r="CC130" s="80"/>
      <c r="CD130" s="80"/>
      <c r="CE130" s="80"/>
      <c r="CF130" s="80"/>
      <c r="CG130" s="80"/>
      <c r="CH130" s="80"/>
      <c r="CI130" s="80"/>
      <c r="CJ130" s="3"/>
      <c r="CK130" s="3"/>
      <c r="CL130" s="3"/>
      <c r="CM130" s="3"/>
      <c r="CN130" s="3"/>
      <c r="CO130" s="3"/>
      <c r="CP130" s="3"/>
      <c r="CQ130" s="80"/>
      <c r="CR130" s="80"/>
      <c r="CS130" s="80"/>
      <c r="CT130" s="80"/>
      <c r="CU130" s="80"/>
      <c r="CV130" s="80"/>
      <c r="CW130" s="3"/>
      <c r="CX130" s="3"/>
      <c r="CY130" s="80"/>
      <c r="CZ130" s="80"/>
      <c r="DA130" s="80"/>
      <c r="DB130" s="80"/>
      <c r="DC130" s="80"/>
      <c r="DD130" s="80"/>
      <c r="DE130" s="80"/>
      <c r="DF130" s="80"/>
      <c r="DG130" s="80"/>
      <c r="DH130" s="80"/>
      <c r="DI130" s="80"/>
      <c r="DJ130" s="80"/>
      <c r="DK130" s="80"/>
      <c r="DL130" s="80"/>
      <c r="DM130" s="80"/>
      <c r="DN130" s="80"/>
      <c r="DP130" s="138"/>
      <c r="DQ130" s="80"/>
      <c r="DR130" s="80"/>
      <c r="DS130" s="80"/>
      <c r="DT130" s="80"/>
      <c r="DU130" s="80"/>
      <c r="DV130" s="80"/>
      <c r="DW130" s="80"/>
      <c r="DX130" s="80"/>
      <c r="DY130" s="80"/>
      <c r="DZ130" s="80"/>
      <c r="EA130" s="80"/>
      <c r="EB130" s="80"/>
      <c r="EC130" s="80"/>
      <c r="ED130" s="80"/>
      <c r="EE130" s="80"/>
      <c r="EF130" s="80"/>
      <c r="EG130" s="80"/>
      <c r="EH130" s="80"/>
      <c r="EI130" s="80"/>
      <c r="EJ130" s="80"/>
      <c r="EK130" s="80"/>
      <c r="EL130" s="80"/>
      <c r="EM130" s="80"/>
      <c r="EN130" s="80"/>
      <c r="EO130" s="80"/>
      <c r="EP130" s="80"/>
      <c r="EQ130" s="80"/>
      <c r="ER130" s="80"/>
      <c r="ES130" s="80"/>
      <c r="ET130" s="80"/>
      <c r="EU130" s="80"/>
      <c r="EV130" s="80"/>
      <c r="EW130" s="80"/>
      <c r="EX130" s="80"/>
      <c r="EY130" s="80"/>
      <c r="EZ130" s="80"/>
      <c r="FA130" s="80"/>
      <c r="FB130" s="80"/>
      <c r="FC130" s="80"/>
      <c r="FD130" s="80"/>
      <c r="FE130" s="80"/>
      <c r="FF130" s="80"/>
      <c r="FG130" s="80"/>
      <c r="FH130" s="80"/>
      <c r="FI130" s="80"/>
      <c r="FJ130" s="80"/>
      <c r="FK130" s="80"/>
      <c r="FL130" s="80"/>
      <c r="FM130" s="80"/>
      <c r="FN130" s="80"/>
      <c r="FO130" s="80"/>
      <c r="FP130" s="80"/>
      <c r="FQ130" s="80"/>
      <c r="FR130" s="80"/>
      <c r="FS130" s="80"/>
      <c r="FT130" s="80"/>
      <c r="FU130" s="80"/>
      <c r="FV130" s="80"/>
      <c r="FW130" s="80"/>
      <c r="FX130" s="80"/>
      <c r="FY130" s="80"/>
      <c r="FZ130" s="80"/>
      <c r="GA130" s="80"/>
      <c r="GB130" s="80"/>
      <c r="GC130" s="80"/>
      <c r="GD130" s="80"/>
      <c r="GE130" s="80"/>
      <c r="GF130" s="80"/>
      <c r="GG130" s="80"/>
      <c r="GH130" s="80"/>
      <c r="GI130" s="80"/>
      <c r="GJ130" s="80"/>
      <c r="GK130" s="80"/>
      <c r="GL130" s="80"/>
      <c r="GM130" s="80"/>
      <c r="GN130" s="80"/>
      <c r="GO130" s="80"/>
      <c r="GP130" s="80"/>
      <c r="GQ130" s="80"/>
      <c r="GR130" s="80"/>
      <c r="GS130" s="80"/>
      <c r="GT130" s="80"/>
      <c r="GU130" s="80"/>
      <c r="GV130" s="80"/>
      <c r="GW130" s="80"/>
      <c r="GX130" s="80"/>
      <c r="GY130" s="80"/>
      <c r="GZ130" s="80"/>
      <c r="HA130" s="80"/>
      <c r="HB130" s="80"/>
      <c r="HC130" s="80"/>
      <c r="HD130" s="80"/>
      <c r="HE130" s="80"/>
      <c r="HF130" s="80"/>
      <c r="HG130" s="80"/>
      <c r="HH130" s="80"/>
      <c r="HI130" s="80"/>
      <c r="HJ130" s="80"/>
      <c r="HK130" s="80"/>
      <c r="HL130" s="80"/>
      <c r="HM130" s="80"/>
      <c r="HN130" s="80"/>
      <c r="HO130" s="80"/>
      <c r="HP130" s="80"/>
      <c r="HR130" s="80"/>
      <c r="HS130" s="80"/>
      <c r="HT130" s="80"/>
      <c r="HU130" s="80"/>
      <c r="HV130" s="80"/>
      <c r="HW130" s="80"/>
      <c r="HX130" s="80"/>
      <c r="HY130" s="80"/>
      <c r="HZ130" s="80"/>
      <c r="IA130" s="80"/>
      <c r="IB130" s="80"/>
      <c r="IC130" s="80"/>
      <c r="ID130" s="80"/>
      <c r="IE130" s="80"/>
      <c r="IF130" s="80"/>
      <c r="IG130" s="80"/>
      <c r="IH130" s="80"/>
      <c r="II130" s="80"/>
      <c r="IJ130" s="80"/>
      <c r="IK130" s="80"/>
      <c r="IL130" s="80"/>
      <c r="IM130" s="80"/>
      <c r="IN130" s="80"/>
      <c r="IO130" s="80"/>
      <c r="IP130" s="80"/>
      <c r="IQ130" s="80"/>
      <c r="IR130" s="80"/>
      <c r="IS130" s="80"/>
      <c r="IT130" s="80"/>
      <c r="IU130" s="80"/>
      <c r="IV130" s="80"/>
      <c r="IW130" s="80"/>
      <c r="IX130" s="80"/>
      <c r="IY130" s="80"/>
      <c r="IZ130" s="80"/>
      <c r="JA130" s="80"/>
      <c r="JB130" s="80"/>
    </row>
    <row r="131" spans="2:262" s="12" customFormat="1" ht="14.25" customHeight="1">
      <c r="B131" s="265"/>
      <c r="C131" s="274"/>
      <c r="D131" s="150" t="s">
        <v>67</v>
      </c>
      <c r="E131" s="37">
        <v>12</v>
      </c>
      <c r="F131" s="233">
        <v>0</v>
      </c>
      <c r="G131" s="13">
        <f t="shared" si="196"/>
        <v>0</v>
      </c>
      <c r="H131" s="33">
        <v>2</v>
      </c>
      <c r="I131" s="13">
        <f t="shared" si="197"/>
        <v>0.16666666666666666</v>
      </c>
      <c r="J131" s="33">
        <v>1</v>
      </c>
      <c r="K131" s="13">
        <f t="shared" si="198"/>
        <v>8.3333333333333329E-2</v>
      </c>
      <c r="L131" s="37">
        <v>26</v>
      </c>
      <c r="M131" s="233">
        <v>1</v>
      </c>
      <c r="N131" s="13">
        <f t="shared" si="199"/>
        <v>3.8461538461538464E-2</v>
      </c>
      <c r="O131" s="33">
        <v>4</v>
      </c>
      <c r="P131" s="13">
        <f t="shared" si="200"/>
        <v>0.15384615384615385</v>
      </c>
      <c r="Q131" s="33">
        <v>1</v>
      </c>
      <c r="R131" s="13">
        <f t="shared" si="201"/>
        <v>3.8461538461538464E-2</v>
      </c>
      <c r="S131" s="37">
        <v>3237</v>
      </c>
      <c r="T131" s="233">
        <v>135</v>
      </c>
      <c r="U131" s="13">
        <f t="shared" si="202"/>
        <v>4.1705282669138088E-2</v>
      </c>
      <c r="V131" s="33">
        <v>467</v>
      </c>
      <c r="W131" s="13">
        <f t="shared" si="203"/>
        <v>0.14426938523324065</v>
      </c>
      <c r="X131" s="33">
        <v>243</v>
      </c>
      <c r="Y131" s="13">
        <f t="shared" si="204"/>
        <v>7.506950880444857E-2</v>
      </c>
      <c r="Z131" s="37">
        <v>2588</v>
      </c>
      <c r="AA131" s="233">
        <v>74</v>
      </c>
      <c r="AB131" s="13">
        <f t="shared" si="205"/>
        <v>2.8593508500772798E-2</v>
      </c>
      <c r="AC131" s="33">
        <v>333</v>
      </c>
      <c r="AD131" s="13">
        <f t="shared" si="206"/>
        <v>0.12867078825347758</v>
      </c>
      <c r="AE131" s="33">
        <v>208</v>
      </c>
      <c r="AF131" s="13">
        <f t="shared" si="207"/>
        <v>8.0370942812983001E-2</v>
      </c>
      <c r="AG131" s="37">
        <v>1730</v>
      </c>
      <c r="AH131" s="233">
        <v>48</v>
      </c>
      <c r="AI131" s="13">
        <f t="shared" si="208"/>
        <v>2.7745664739884393E-2</v>
      </c>
      <c r="AJ131" s="33">
        <v>166</v>
      </c>
      <c r="AK131" s="13">
        <f t="shared" si="209"/>
        <v>9.595375722543352E-2</v>
      </c>
      <c r="AL131" s="33">
        <v>119</v>
      </c>
      <c r="AM131" s="13">
        <f t="shared" si="210"/>
        <v>6.8786127167630051E-2</v>
      </c>
      <c r="AN131" s="37">
        <v>993</v>
      </c>
      <c r="AO131" s="233">
        <v>18</v>
      </c>
      <c r="AP131" s="13">
        <f t="shared" si="211"/>
        <v>1.812688821752266E-2</v>
      </c>
      <c r="AQ131" s="33">
        <v>71</v>
      </c>
      <c r="AR131" s="13">
        <f t="shared" si="212"/>
        <v>7.1500503524672715E-2</v>
      </c>
      <c r="AS131" s="33">
        <v>34</v>
      </c>
      <c r="AT131" s="13">
        <f t="shared" si="213"/>
        <v>3.4239677744209468E-2</v>
      </c>
      <c r="AU131" s="37">
        <v>481</v>
      </c>
      <c r="AV131" s="233">
        <v>0</v>
      </c>
      <c r="AW131" s="13">
        <f t="shared" si="214"/>
        <v>0</v>
      </c>
      <c r="AX131" s="33">
        <v>15</v>
      </c>
      <c r="AY131" s="13">
        <f t="shared" si="215"/>
        <v>3.1185031185031187E-2</v>
      </c>
      <c r="AZ131" s="33">
        <v>6</v>
      </c>
      <c r="BA131" s="13">
        <f t="shared" si="216"/>
        <v>1.2474012474012475E-2</v>
      </c>
      <c r="BB131" s="37">
        <f t="shared" si="159"/>
        <v>9067</v>
      </c>
      <c r="BC131" s="69">
        <f t="shared" si="160"/>
        <v>276</v>
      </c>
      <c r="BD131" s="13">
        <f t="shared" si="217"/>
        <v>3.0440057350832689E-2</v>
      </c>
      <c r="BE131" s="69">
        <f t="shared" si="161"/>
        <v>1058</v>
      </c>
      <c r="BF131" s="13">
        <f t="shared" si="218"/>
        <v>0.11668688651152531</v>
      </c>
      <c r="BG131" s="69">
        <f t="shared" si="162"/>
        <v>612</v>
      </c>
      <c r="BH131" s="13">
        <f t="shared" si="219"/>
        <v>6.7497518473585524E-2</v>
      </c>
      <c r="BJ131" s="265"/>
      <c r="BK131" s="274"/>
      <c r="BL131" s="203" t="s">
        <v>67</v>
      </c>
      <c r="BM131" s="38">
        <v>8242</v>
      </c>
      <c r="BN131" s="38">
        <v>215</v>
      </c>
      <c r="BO131" s="84">
        <v>2.6085901480223248E-2</v>
      </c>
      <c r="BP131" s="38">
        <v>950</v>
      </c>
      <c r="BQ131" s="84">
        <v>0.11526328561028877</v>
      </c>
      <c r="BR131" s="38">
        <v>518</v>
      </c>
      <c r="BS131" s="84">
        <v>6.2848823101189027E-2</v>
      </c>
      <c r="BU131" s="185"/>
      <c r="BV131" s="187" t="s">
        <v>67</v>
      </c>
      <c r="BW131" s="36">
        <f t="shared" si="158"/>
        <v>0.78537553766405643</v>
      </c>
      <c r="BX131" s="36">
        <f t="shared" si="195"/>
        <v>0.79580198980829897</v>
      </c>
      <c r="BY131" s="80"/>
      <c r="BZ131" s="138"/>
      <c r="CA131" s="80"/>
      <c r="CB131" s="80"/>
      <c r="CC131" s="80"/>
      <c r="CD131" s="80"/>
      <c r="CE131" s="80"/>
      <c r="CF131" s="80"/>
      <c r="CG131" s="80"/>
      <c r="CH131" s="80"/>
      <c r="CI131" s="80"/>
      <c r="CJ131" s="3"/>
      <c r="CK131" s="3"/>
      <c r="CL131" s="3"/>
      <c r="CM131" s="3"/>
      <c r="CN131" s="3"/>
      <c r="CO131" s="3"/>
      <c r="CP131" s="3"/>
      <c r="CQ131" s="80"/>
      <c r="CR131" s="80"/>
      <c r="CS131" s="80"/>
      <c r="CT131" s="80"/>
      <c r="CU131" s="80"/>
      <c r="CV131" s="80"/>
      <c r="CW131" s="3"/>
      <c r="CX131" s="3"/>
      <c r="CY131" s="80"/>
      <c r="CZ131" s="80"/>
      <c r="DA131" s="80"/>
      <c r="DB131" s="80"/>
      <c r="DC131" s="80"/>
      <c r="DD131" s="80"/>
      <c r="DE131" s="80"/>
      <c r="DF131" s="80"/>
      <c r="DG131" s="80"/>
      <c r="DH131" s="80"/>
      <c r="DI131" s="80"/>
      <c r="DJ131" s="80"/>
      <c r="DK131" s="80"/>
      <c r="DL131" s="80"/>
      <c r="DM131" s="80"/>
      <c r="DN131" s="80"/>
      <c r="DP131" s="138"/>
      <c r="DQ131" s="80"/>
      <c r="DR131" s="80"/>
      <c r="DS131" s="80"/>
      <c r="DT131" s="80"/>
      <c r="DU131" s="80"/>
      <c r="DV131" s="80"/>
      <c r="DW131" s="80"/>
      <c r="DX131" s="80"/>
      <c r="DY131" s="80"/>
      <c r="DZ131" s="80"/>
      <c r="EA131" s="80"/>
      <c r="EB131" s="80"/>
      <c r="EC131" s="80"/>
      <c r="ED131" s="80"/>
      <c r="EE131" s="80"/>
      <c r="EF131" s="80"/>
      <c r="EG131" s="80"/>
      <c r="EH131" s="80"/>
      <c r="EI131" s="80"/>
      <c r="EJ131" s="80"/>
      <c r="EK131" s="80"/>
      <c r="EL131" s="80"/>
      <c r="EM131" s="80"/>
      <c r="EN131" s="80"/>
      <c r="EO131" s="80"/>
      <c r="EP131" s="80"/>
      <c r="EQ131" s="80"/>
      <c r="ER131" s="80"/>
      <c r="ES131" s="80"/>
      <c r="ET131" s="80"/>
      <c r="EU131" s="80"/>
      <c r="EV131" s="80"/>
      <c r="EW131" s="80"/>
      <c r="EX131" s="80"/>
      <c r="EY131" s="80"/>
      <c r="EZ131" s="80"/>
      <c r="FA131" s="80"/>
      <c r="FB131" s="80"/>
      <c r="FC131" s="80"/>
      <c r="FD131" s="80"/>
      <c r="FE131" s="80"/>
      <c r="FF131" s="80"/>
      <c r="FG131" s="80"/>
      <c r="FH131" s="80"/>
      <c r="FI131" s="80"/>
      <c r="FJ131" s="80"/>
      <c r="FK131" s="80"/>
      <c r="FL131" s="80"/>
      <c r="FM131" s="80"/>
      <c r="FN131" s="80"/>
      <c r="FO131" s="80"/>
      <c r="FP131" s="80"/>
      <c r="FQ131" s="80"/>
      <c r="FR131" s="80"/>
      <c r="FS131" s="80"/>
      <c r="FT131" s="80"/>
      <c r="FU131" s="80"/>
      <c r="FV131" s="80"/>
      <c r="FW131" s="80"/>
      <c r="FX131" s="80"/>
      <c r="FY131" s="80"/>
      <c r="FZ131" s="80"/>
      <c r="GA131" s="80"/>
      <c r="GB131" s="80"/>
      <c r="GC131" s="80"/>
      <c r="GD131" s="80"/>
      <c r="GE131" s="80"/>
      <c r="GF131" s="80"/>
      <c r="GG131" s="80"/>
      <c r="GH131" s="80"/>
      <c r="GI131" s="80"/>
      <c r="GJ131" s="80"/>
      <c r="GK131" s="80"/>
      <c r="GL131" s="80"/>
      <c r="GM131" s="80"/>
      <c r="GN131" s="80"/>
      <c r="GO131" s="80"/>
      <c r="GP131" s="80"/>
      <c r="GQ131" s="80"/>
      <c r="GR131" s="80"/>
      <c r="GS131" s="80"/>
      <c r="GT131" s="80"/>
      <c r="GU131" s="80"/>
      <c r="GV131" s="80"/>
      <c r="GW131" s="80"/>
      <c r="GX131" s="80"/>
      <c r="GY131" s="80"/>
      <c r="GZ131" s="80"/>
      <c r="HA131" s="80"/>
      <c r="HB131" s="80"/>
      <c r="HC131" s="80"/>
      <c r="HD131" s="80"/>
      <c r="HE131" s="80"/>
      <c r="HF131" s="80"/>
      <c r="HG131" s="80"/>
      <c r="HH131" s="80"/>
      <c r="HI131" s="80"/>
      <c r="HJ131" s="80"/>
      <c r="HK131" s="80"/>
      <c r="HL131" s="80"/>
      <c r="HM131" s="80"/>
      <c r="HN131" s="80"/>
      <c r="HO131" s="80"/>
      <c r="HP131" s="80"/>
      <c r="HR131" s="80"/>
      <c r="HS131" s="80"/>
      <c r="HT131" s="80"/>
      <c r="HU131" s="80"/>
      <c r="HV131" s="80"/>
      <c r="HW131" s="80"/>
      <c r="HX131" s="80"/>
      <c r="HY131" s="80"/>
      <c r="HZ131" s="80"/>
      <c r="IA131" s="80"/>
      <c r="IB131" s="80"/>
      <c r="IC131" s="80"/>
      <c r="ID131" s="80"/>
      <c r="IE131" s="80"/>
      <c r="IF131" s="80"/>
      <c r="IG131" s="80"/>
      <c r="IH131" s="80"/>
      <c r="II131" s="80"/>
      <c r="IJ131" s="80"/>
      <c r="IK131" s="80"/>
      <c r="IL131" s="80"/>
      <c r="IM131" s="80"/>
      <c r="IN131" s="80"/>
      <c r="IO131" s="80"/>
      <c r="IP131" s="80"/>
      <c r="IQ131" s="80"/>
      <c r="IR131" s="80"/>
      <c r="IS131" s="80"/>
      <c r="IT131" s="80"/>
      <c r="IU131" s="80"/>
      <c r="IV131" s="80"/>
      <c r="IW131" s="80"/>
      <c r="IX131" s="80"/>
      <c r="IY131" s="80"/>
      <c r="IZ131" s="80"/>
      <c r="JA131" s="80"/>
      <c r="JB131" s="80"/>
    </row>
    <row r="132" spans="2:262" s="12" customFormat="1" ht="14.25" customHeight="1">
      <c r="B132" s="263">
        <v>26</v>
      </c>
      <c r="C132" s="272" t="s">
        <v>30</v>
      </c>
      <c r="D132" s="134" t="s">
        <v>138</v>
      </c>
      <c r="E132" s="119">
        <v>240</v>
      </c>
      <c r="F132" s="82">
        <v>5</v>
      </c>
      <c r="G132" s="71">
        <f t="shared" si="196"/>
        <v>2.0833333333333332E-2</v>
      </c>
      <c r="H132" s="72">
        <v>31</v>
      </c>
      <c r="I132" s="71">
        <f t="shared" si="197"/>
        <v>0.12916666666666668</v>
      </c>
      <c r="J132" s="72">
        <v>10</v>
      </c>
      <c r="K132" s="71">
        <f t="shared" si="198"/>
        <v>4.1666666666666664E-2</v>
      </c>
      <c r="L132" s="119">
        <v>629</v>
      </c>
      <c r="M132" s="82">
        <v>11</v>
      </c>
      <c r="N132" s="71">
        <f t="shared" si="199"/>
        <v>1.7488076311605722E-2</v>
      </c>
      <c r="O132" s="72">
        <v>72</v>
      </c>
      <c r="P132" s="71">
        <f t="shared" si="200"/>
        <v>0.11446740858505565</v>
      </c>
      <c r="Q132" s="72">
        <v>18</v>
      </c>
      <c r="R132" s="71">
        <f t="shared" si="201"/>
        <v>2.8616852146263912E-2</v>
      </c>
      <c r="S132" s="119">
        <v>35540</v>
      </c>
      <c r="T132" s="82">
        <v>1747</v>
      </c>
      <c r="U132" s="71">
        <f t="shared" si="202"/>
        <v>4.9155880697805292E-2</v>
      </c>
      <c r="V132" s="72">
        <v>7462</v>
      </c>
      <c r="W132" s="71">
        <f t="shared" si="203"/>
        <v>0.20996060776589759</v>
      </c>
      <c r="X132" s="72">
        <v>1924</v>
      </c>
      <c r="Y132" s="71">
        <f t="shared" si="204"/>
        <v>5.4136184580754081E-2</v>
      </c>
      <c r="Z132" s="119">
        <v>30457</v>
      </c>
      <c r="AA132" s="82">
        <v>1127</v>
      </c>
      <c r="AB132" s="71">
        <f t="shared" si="205"/>
        <v>3.7002987818892212E-2</v>
      </c>
      <c r="AC132" s="72">
        <v>5615</v>
      </c>
      <c r="AD132" s="71">
        <f t="shared" si="206"/>
        <v>0.18435827560166793</v>
      </c>
      <c r="AE132" s="72">
        <v>1750</v>
      </c>
      <c r="AF132" s="71">
        <f t="shared" si="207"/>
        <v>5.745805561939784E-2</v>
      </c>
      <c r="AG132" s="119">
        <v>17171</v>
      </c>
      <c r="AH132" s="82">
        <v>395</v>
      </c>
      <c r="AI132" s="71">
        <f t="shared" si="208"/>
        <v>2.3003901927668744E-2</v>
      </c>
      <c r="AJ132" s="72">
        <v>2360</v>
      </c>
      <c r="AK132" s="71">
        <f t="shared" si="209"/>
        <v>0.13744103430202084</v>
      </c>
      <c r="AL132" s="72">
        <v>785</v>
      </c>
      <c r="AM132" s="71">
        <f t="shared" si="210"/>
        <v>4.5716615223341681E-2</v>
      </c>
      <c r="AN132" s="119">
        <v>7579</v>
      </c>
      <c r="AO132" s="82">
        <v>98</v>
      </c>
      <c r="AP132" s="71">
        <f t="shared" si="211"/>
        <v>1.2930465760654439E-2</v>
      </c>
      <c r="AQ132" s="72">
        <v>712</v>
      </c>
      <c r="AR132" s="71">
        <f t="shared" si="212"/>
        <v>9.3943792056999598E-2</v>
      </c>
      <c r="AS132" s="72">
        <v>235</v>
      </c>
      <c r="AT132" s="71">
        <f t="shared" si="213"/>
        <v>3.1006729119936668E-2</v>
      </c>
      <c r="AU132" s="119">
        <v>2455</v>
      </c>
      <c r="AV132" s="82">
        <v>16</v>
      </c>
      <c r="AW132" s="71">
        <f t="shared" si="214"/>
        <v>6.5173116089613037E-3</v>
      </c>
      <c r="AX132" s="72">
        <v>170</v>
      </c>
      <c r="AY132" s="71">
        <f t="shared" si="215"/>
        <v>6.9246435845213852E-2</v>
      </c>
      <c r="AZ132" s="72">
        <v>38</v>
      </c>
      <c r="BA132" s="71">
        <f t="shared" si="216"/>
        <v>1.5478615071283095E-2</v>
      </c>
      <c r="BB132" s="119">
        <f t="shared" si="159"/>
        <v>94071</v>
      </c>
      <c r="BC132" s="73">
        <f t="shared" si="160"/>
        <v>3399</v>
      </c>
      <c r="BD132" s="71">
        <f t="shared" si="217"/>
        <v>3.6132283062792994E-2</v>
      </c>
      <c r="BE132" s="73">
        <f t="shared" si="161"/>
        <v>16422</v>
      </c>
      <c r="BF132" s="71">
        <f t="shared" si="218"/>
        <v>0.17457027139075804</v>
      </c>
      <c r="BG132" s="73">
        <f t="shared" si="162"/>
        <v>4760</v>
      </c>
      <c r="BH132" s="71">
        <f t="shared" si="219"/>
        <v>5.0600078663987837E-2</v>
      </c>
      <c r="BJ132" s="263">
        <v>26</v>
      </c>
      <c r="BK132" s="272" t="s">
        <v>30</v>
      </c>
      <c r="BL132" s="208" t="s">
        <v>138</v>
      </c>
      <c r="BM132" s="38">
        <v>89485</v>
      </c>
      <c r="BN132" s="38">
        <v>2742</v>
      </c>
      <c r="BO132" s="84">
        <v>3.0642007040286082E-2</v>
      </c>
      <c r="BP132" s="38">
        <v>14817</v>
      </c>
      <c r="BQ132" s="84">
        <v>0.16558082360172097</v>
      </c>
      <c r="BR132" s="38">
        <v>4416</v>
      </c>
      <c r="BS132" s="84">
        <v>4.9349052913896185E-2</v>
      </c>
      <c r="BU132" s="183" t="s">
        <v>30</v>
      </c>
      <c r="BV132" s="188" t="s">
        <v>138</v>
      </c>
      <c r="BW132" s="36">
        <f t="shared" si="158"/>
        <v>0.73869736688246113</v>
      </c>
      <c r="BX132" s="36">
        <f t="shared" si="195"/>
        <v>0.7544281164440968</v>
      </c>
      <c r="BY132" s="80"/>
      <c r="BZ132" s="138"/>
      <c r="CA132" s="80"/>
      <c r="CB132" s="80"/>
      <c r="CC132" s="80"/>
      <c r="CD132" s="80"/>
      <c r="CE132" s="80"/>
      <c r="CF132" s="80"/>
      <c r="CG132" s="80"/>
      <c r="CH132" s="80"/>
      <c r="CI132" s="80"/>
      <c r="CJ132" s="3"/>
      <c r="CK132" s="3"/>
      <c r="CL132" s="3"/>
      <c r="CM132" s="3"/>
      <c r="CN132" s="3"/>
      <c r="CO132" s="3"/>
      <c r="CP132" s="3"/>
      <c r="CQ132" s="80"/>
      <c r="CR132" s="80"/>
      <c r="CS132" s="80"/>
      <c r="CT132" s="80"/>
      <c r="CU132" s="80"/>
      <c r="CV132" s="80"/>
      <c r="CW132" s="3"/>
      <c r="CX132" s="3"/>
      <c r="CY132" s="80"/>
      <c r="CZ132" s="80"/>
      <c r="DA132" s="80"/>
      <c r="DB132" s="80"/>
      <c r="DC132" s="80"/>
      <c r="DD132" s="80"/>
      <c r="DE132" s="80"/>
      <c r="DF132" s="80"/>
      <c r="DG132" s="80"/>
      <c r="DH132" s="80"/>
      <c r="DI132" s="80"/>
      <c r="DJ132" s="80"/>
      <c r="DK132" s="80"/>
      <c r="DL132" s="80"/>
      <c r="DM132" s="80"/>
      <c r="DN132" s="80"/>
      <c r="DP132" s="138"/>
      <c r="DQ132" s="80"/>
      <c r="DR132" s="80"/>
      <c r="DS132" s="80"/>
      <c r="DT132" s="80"/>
      <c r="DU132" s="80"/>
      <c r="DV132" s="80"/>
      <c r="DW132" s="80"/>
      <c r="DX132" s="80"/>
      <c r="DY132" s="80"/>
      <c r="DZ132" s="80"/>
      <c r="EA132" s="80"/>
      <c r="EB132" s="80"/>
      <c r="EC132" s="80"/>
      <c r="ED132" s="80"/>
      <c r="EE132" s="80"/>
      <c r="EF132" s="80"/>
      <c r="EG132" s="80"/>
      <c r="EH132" s="80"/>
      <c r="EI132" s="80"/>
      <c r="EJ132" s="80"/>
      <c r="EK132" s="80"/>
      <c r="EL132" s="80"/>
      <c r="EM132" s="80"/>
      <c r="EN132" s="80"/>
      <c r="EO132" s="80"/>
      <c r="EP132" s="80"/>
      <c r="EQ132" s="80"/>
      <c r="ER132" s="80"/>
      <c r="ES132" s="80"/>
      <c r="ET132" s="80"/>
      <c r="EU132" s="80"/>
      <c r="EV132" s="80"/>
      <c r="EW132" s="80"/>
      <c r="EX132" s="80"/>
      <c r="EY132" s="80"/>
      <c r="EZ132" s="80"/>
      <c r="FA132" s="80"/>
      <c r="FB132" s="80"/>
      <c r="FC132" s="80"/>
      <c r="FD132" s="80"/>
      <c r="FE132" s="80"/>
      <c r="FF132" s="80"/>
      <c r="FG132" s="80"/>
      <c r="FH132" s="80"/>
      <c r="FI132" s="80"/>
      <c r="FJ132" s="80"/>
      <c r="FK132" s="80"/>
      <c r="FL132" s="80"/>
      <c r="FM132" s="80"/>
      <c r="FN132" s="80"/>
      <c r="FO132" s="80"/>
      <c r="FP132" s="80"/>
      <c r="FQ132" s="80"/>
      <c r="FR132" s="80"/>
      <c r="FS132" s="80"/>
      <c r="FT132" s="80"/>
      <c r="FU132" s="80"/>
      <c r="FV132" s="80"/>
      <c r="FW132" s="80"/>
      <c r="FX132" s="80"/>
      <c r="FY132" s="80"/>
      <c r="FZ132" s="80"/>
      <c r="GA132" s="80"/>
      <c r="GB132" s="80"/>
      <c r="GC132" s="80"/>
      <c r="GD132" s="80"/>
      <c r="GE132" s="80"/>
      <c r="GF132" s="80"/>
      <c r="GG132" s="80"/>
      <c r="GH132" s="80"/>
      <c r="GI132" s="80"/>
      <c r="GJ132" s="80"/>
      <c r="GK132" s="80"/>
      <c r="GL132" s="80"/>
      <c r="GM132" s="80"/>
      <c r="GN132" s="80"/>
      <c r="GO132" s="80"/>
      <c r="GP132" s="80"/>
      <c r="GQ132" s="80"/>
      <c r="GR132" s="80"/>
      <c r="GS132" s="80"/>
      <c r="GT132" s="80"/>
      <c r="GU132" s="80"/>
      <c r="GV132" s="80"/>
      <c r="GW132" s="80"/>
      <c r="GX132" s="80"/>
      <c r="GY132" s="80"/>
      <c r="GZ132" s="80"/>
      <c r="HA132" s="80"/>
      <c r="HB132" s="80"/>
      <c r="HC132" s="80"/>
      <c r="HD132" s="80"/>
      <c r="HE132" s="80"/>
      <c r="HF132" s="80"/>
      <c r="HG132" s="80"/>
      <c r="HH132" s="80"/>
      <c r="HI132" s="80"/>
      <c r="HJ132" s="80"/>
      <c r="HK132" s="80"/>
      <c r="HL132" s="80"/>
      <c r="HM132" s="80"/>
      <c r="HN132" s="80"/>
      <c r="HO132" s="80"/>
      <c r="HP132" s="80"/>
      <c r="HR132" s="80"/>
      <c r="HS132" s="80"/>
      <c r="HT132" s="80"/>
      <c r="HU132" s="80"/>
      <c r="HV132" s="80"/>
      <c r="HW132" s="80"/>
      <c r="HX132" s="80"/>
      <c r="HY132" s="80"/>
      <c r="HZ132" s="80"/>
      <c r="IA132" s="80"/>
      <c r="IB132" s="80"/>
      <c r="IC132" s="80"/>
      <c r="ID132" s="80"/>
      <c r="IE132" s="80"/>
      <c r="IF132" s="80"/>
      <c r="IG132" s="80"/>
      <c r="IH132" s="80"/>
      <c r="II132" s="80"/>
      <c r="IJ132" s="80"/>
      <c r="IK132" s="80"/>
      <c r="IL132" s="80"/>
      <c r="IM132" s="80"/>
      <c r="IN132" s="80"/>
      <c r="IO132" s="80"/>
      <c r="IP132" s="80"/>
      <c r="IQ132" s="80"/>
      <c r="IR132" s="80"/>
      <c r="IS132" s="80"/>
      <c r="IT132" s="80"/>
      <c r="IU132" s="80"/>
      <c r="IV132" s="80"/>
      <c r="IW132" s="80"/>
      <c r="IX132" s="80"/>
      <c r="IY132" s="80"/>
      <c r="IZ132" s="80"/>
      <c r="JA132" s="80"/>
      <c r="JB132" s="80"/>
    </row>
    <row r="133" spans="2:262" s="12" customFormat="1" ht="14.25" customHeight="1">
      <c r="B133" s="264"/>
      <c r="C133" s="273"/>
      <c r="D133" s="207" t="s">
        <v>277</v>
      </c>
      <c r="E133" s="166">
        <v>25</v>
      </c>
      <c r="F133" s="214">
        <v>2</v>
      </c>
      <c r="G133" s="83">
        <f t="shared" si="196"/>
        <v>0.08</v>
      </c>
      <c r="H133" s="230">
        <v>4</v>
      </c>
      <c r="I133" s="83">
        <f>IFERROR(H133/E133,"-")</f>
        <v>0.16</v>
      </c>
      <c r="J133" s="230">
        <v>0</v>
      </c>
      <c r="K133" s="83">
        <f>IFERROR(J133/E133,"-")</f>
        <v>0</v>
      </c>
      <c r="L133" s="166">
        <v>54</v>
      </c>
      <c r="M133" s="214">
        <v>2</v>
      </c>
      <c r="N133" s="83">
        <f>IFERROR(M133/L133,"-")</f>
        <v>3.7037037037037035E-2</v>
      </c>
      <c r="O133" s="230">
        <v>10</v>
      </c>
      <c r="P133" s="83">
        <f>IFERROR(O133/L133,"-")</f>
        <v>0.18518518518518517</v>
      </c>
      <c r="Q133" s="230">
        <v>1</v>
      </c>
      <c r="R133" s="83">
        <f>IFERROR(Q133/L133,"-")</f>
        <v>1.8518518518518517E-2</v>
      </c>
      <c r="S133" s="166">
        <v>10062</v>
      </c>
      <c r="T133" s="214">
        <v>641</v>
      </c>
      <c r="U133" s="83">
        <f>IFERROR(T133/S133,"-")</f>
        <v>6.3705028821307894E-2</v>
      </c>
      <c r="V133" s="230">
        <v>2414</v>
      </c>
      <c r="W133" s="83">
        <f>IFERROR(V133/S133,"-")</f>
        <v>0.23991254223812364</v>
      </c>
      <c r="X133" s="230">
        <v>593</v>
      </c>
      <c r="Y133" s="83">
        <f>IFERROR(X133/S133,"-")</f>
        <v>5.893460544623335E-2</v>
      </c>
      <c r="Z133" s="166">
        <v>7567</v>
      </c>
      <c r="AA133" s="214">
        <v>351</v>
      </c>
      <c r="AB133" s="83">
        <f>IFERROR(AA133/Z133,"-")</f>
        <v>4.6385621778776268E-2</v>
      </c>
      <c r="AC133" s="230">
        <v>1715</v>
      </c>
      <c r="AD133" s="83">
        <f>IFERROR(AC133/Z133,"-")</f>
        <v>0.22664199814986125</v>
      </c>
      <c r="AE133" s="230">
        <v>493</v>
      </c>
      <c r="AF133" s="83">
        <f>IFERROR(AE133/Z133,"-")</f>
        <v>6.5151314920047582E-2</v>
      </c>
      <c r="AG133" s="166">
        <v>4479</v>
      </c>
      <c r="AH133" s="214">
        <v>170</v>
      </c>
      <c r="AI133" s="83">
        <f>IFERROR(AH133/AG133,"-")</f>
        <v>3.7954900647465956E-2</v>
      </c>
      <c r="AJ133" s="230">
        <v>788</v>
      </c>
      <c r="AK133" s="83">
        <f>IFERROR(AJ133/AG133,"-")</f>
        <v>0.17593212770707747</v>
      </c>
      <c r="AL133" s="230">
        <v>248</v>
      </c>
      <c r="AM133" s="83">
        <f>IFERROR(AL133/AG133,"-")</f>
        <v>5.5369502121009155E-2</v>
      </c>
      <c r="AN133" s="166">
        <v>1793</v>
      </c>
      <c r="AO133" s="214">
        <v>32</v>
      </c>
      <c r="AP133" s="83">
        <f>IFERROR(AO133/AN133,"-")</f>
        <v>1.7847183491355272E-2</v>
      </c>
      <c r="AQ133" s="230">
        <v>213</v>
      </c>
      <c r="AR133" s="83">
        <f>IFERROR(AQ133/AN133,"-")</f>
        <v>0.11879531511433351</v>
      </c>
      <c r="AS133" s="230">
        <v>93</v>
      </c>
      <c r="AT133" s="83">
        <f>IFERROR(AS133/AN133,"-")</f>
        <v>5.1868377021751254E-2</v>
      </c>
      <c r="AU133" s="166">
        <v>372</v>
      </c>
      <c r="AV133" s="214">
        <v>7</v>
      </c>
      <c r="AW133" s="83">
        <f>IFERROR(AV133/AU133,"-")</f>
        <v>1.8817204301075269E-2</v>
      </c>
      <c r="AX133" s="230">
        <v>28</v>
      </c>
      <c r="AY133" s="83">
        <f>IFERROR(AX133/AU133,"-")</f>
        <v>7.5268817204301078E-2</v>
      </c>
      <c r="AZ133" s="230">
        <v>6</v>
      </c>
      <c r="BA133" s="83">
        <f>IFERROR(AZ133/AU133,"-")</f>
        <v>1.6129032258064516E-2</v>
      </c>
      <c r="BB133" s="166">
        <f t="shared" si="159"/>
        <v>24352</v>
      </c>
      <c r="BC133" s="167">
        <f t="shared" si="160"/>
        <v>1205</v>
      </c>
      <c r="BD133" s="83">
        <f>IFERROR(BC133/BB133,"-")</f>
        <v>4.9482588699080156E-2</v>
      </c>
      <c r="BE133" s="167">
        <f t="shared" si="161"/>
        <v>5172</v>
      </c>
      <c r="BF133" s="83">
        <f>IFERROR(BE133/BB133,"-")</f>
        <v>0.2123850197109067</v>
      </c>
      <c r="BG133" s="167">
        <f t="shared" si="162"/>
        <v>1434</v>
      </c>
      <c r="BH133" s="83">
        <f>IFERROR(BG133/BB133,"-")</f>
        <v>5.888633377135348E-2</v>
      </c>
      <c r="BJ133" s="264"/>
      <c r="BK133" s="273"/>
      <c r="BL133" s="208" t="s">
        <v>276</v>
      </c>
      <c r="BM133" s="38">
        <v>24039</v>
      </c>
      <c r="BN133" s="38">
        <v>1052</v>
      </c>
      <c r="BO133" s="84">
        <v>4.3762219726278133E-2</v>
      </c>
      <c r="BP133" s="38">
        <v>4820</v>
      </c>
      <c r="BQ133" s="84">
        <v>0.20050750863180664</v>
      </c>
      <c r="BR133" s="38">
        <v>1389</v>
      </c>
      <c r="BS133" s="84">
        <v>5.7781105703232249E-2</v>
      </c>
      <c r="BU133" s="218"/>
      <c r="BV133" s="208" t="s">
        <v>273</v>
      </c>
      <c r="BW133" s="36">
        <f t="shared" si="158"/>
        <v>0.67924605781865965</v>
      </c>
      <c r="BX133" s="36">
        <f t="shared" si="195"/>
        <v>0.69794916593868295</v>
      </c>
      <c r="BY133" s="80"/>
      <c r="BZ133" s="138"/>
      <c r="CA133" s="80"/>
      <c r="CB133" s="80"/>
      <c r="CC133" s="80"/>
      <c r="CD133" s="80"/>
      <c r="CE133" s="80"/>
      <c r="CF133" s="80"/>
      <c r="CG133" s="80"/>
      <c r="CH133" s="80"/>
      <c r="CI133" s="80"/>
      <c r="CJ133" s="3"/>
      <c r="CK133" s="3"/>
      <c r="CL133" s="3"/>
      <c r="CM133" s="3"/>
      <c r="CN133" s="3"/>
      <c r="CO133" s="3"/>
      <c r="CP133" s="3"/>
      <c r="CQ133" s="80"/>
      <c r="CR133" s="80"/>
      <c r="CS133" s="80"/>
      <c r="CT133" s="80"/>
      <c r="CU133" s="80"/>
      <c r="CV133" s="80"/>
      <c r="CW133" s="3"/>
      <c r="CX133" s="3"/>
      <c r="CY133" s="80"/>
      <c r="CZ133" s="80"/>
      <c r="DA133" s="80"/>
      <c r="DB133" s="80"/>
      <c r="DC133" s="80"/>
      <c r="DD133" s="80"/>
      <c r="DE133" s="80"/>
      <c r="DF133" s="80"/>
      <c r="DG133" s="80"/>
      <c r="DH133" s="80"/>
      <c r="DI133" s="80"/>
      <c r="DJ133" s="80"/>
      <c r="DK133" s="80"/>
      <c r="DL133" s="80"/>
      <c r="DM133" s="80"/>
      <c r="DN133" s="80"/>
      <c r="DP133" s="138"/>
      <c r="DQ133" s="80"/>
      <c r="DR133" s="80"/>
      <c r="DS133" s="80"/>
      <c r="DT133" s="80"/>
      <c r="DU133" s="80"/>
      <c r="DV133" s="80"/>
      <c r="DW133" s="80"/>
      <c r="DX133" s="80"/>
      <c r="DY133" s="80"/>
      <c r="DZ133" s="80"/>
      <c r="EA133" s="80"/>
      <c r="EB133" s="80"/>
      <c r="EC133" s="80"/>
      <c r="ED133" s="80"/>
      <c r="EE133" s="80"/>
      <c r="EF133" s="80"/>
      <c r="EG133" s="80"/>
      <c r="EH133" s="80"/>
      <c r="EI133" s="80"/>
      <c r="EJ133" s="80"/>
      <c r="EK133" s="80"/>
      <c r="EL133" s="80"/>
      <c r="EM133" s="80"/>
      <c r="EN133" s="80"/>
      <c r="EO133" s="80"/>
      <c r="EP133" s="80"/>
      <c r="EQ133" s="80"/>
      <c r="ER133" s="80"/>
      <c r="ES133" s="80"/>
      <c r="ET133" s="80"/>
      <c r="EU133" s="80"/>
      <c r="EV133" s="80"/>
      <c r="EW133" s="80"/>
      <c r="EX133" s="80"/>
      <c r="EY133" s="80"/>
      <c r="EZ133" s="80"/>
      <c r="FA133" s="80"/>
      <c r="FB133" s="80"/>
      <c r="FC133" s="80"/>
      <c r="FD133" s="80"/>
      <c r="FE133" s="80"/>
      <c r="FF133" s="80"/>
      <c r="FG133" s="80"/>
      <c r="FH133" s="80"/>
      <c r="FI133" s="80"/>
      <c r="FJ133" s="80"/>
      <c r="FK133" s="80"/>
      <c r="FL133" s="80"/>
      <c r="FM133" s="80"/>
      <c r="FN133" s="80"/>
      <c r="FO133" s="80"/>
      <c r="FP133" s="80"/>
      <c r="FQ133" s="80"/>
      <c r="FR133" s="80"/>
      <c r="FS133" s="80"/>
      <c r="FT133" s="80"/>
      <c r="FU133" s="80"/>
      <c r="FV133" s="80"/>
      <c r="FW133" s="80"/>
      <c r="FX133" s="80"/>
      <c r="FY133" s="80"/>
      <c r="FZ133" s="80"/>
      <c r="GA133" s="80"/>
      <c r="GB133" s="80"/>
      <c r="GC133" s="80"/>
      <c r="GD133" s="80"/>
      <c r="GE133" s="80"/>
      <c r="GF133" s="80"/>
      <c r="GG133" s="80"/>
      <c r="GH133" s="80"/>
      <c r="GI133" s="80"/>
      <c r="GJ133" s="80"/>
      <c r="GK133" s="80"/>
      <c r="GL133" s="80"/>
      <c r="GM133" s="80"/>
      <c r="GN133" s="80"/>
      <c r="GO133" s="80"/>
      <c r="GP133" s="80"/>
      <c r="GQ133" s="80"/>
      <c r="GR133" s="80"/>
      <c r="GS133" s="80"/>
      <c r="GT133" s="80"/>
      <c r="GU133" s="80"/>
      <c r="GV133" s="80"/>
      <c r="GW133" s="80"/>
      <c r="GX133" s="80"/>
      <c r="GY133" s="80"/>
      <c r="GZ133" s="80"/>
      <c r="HA133" s="80"/>
      <c r="HB133" s="80"/>
      <c r="HC133" s="80"/>
      <c r="HD133" s="80"/>
      <c r="HE133" s="80"/>
      <c r="HF133" s="80"/>
      <c r="HG133" s="80"/>
      <c r="HH133" s="80"/>
      <c r="HI133" s="80"/>
      <c r="HJ133" s="80"/>
      <c r="HK133" s="80"/>
      <c r="HL133" s="80"/>
      <c r="HM133" s="80"/>
      <c r="HN133" s="80"/>
      <c r="HO133" s="80"/>
      <c r="HP133" s="80"/>
      <c r="HR133" s="80"/>
      <c r="HS133" s="80"/>
      <c r="HT133" s="80"/>
      <c r="HU133" s="80"/>
      <c r="HV133" s="80"/>
      <c r="HW133" s="80"/>
      <c r="HX133" s="80"/>
      <c r="HY133" s="80"/>
      <c r="HZ133" s="80"/>
      <c r="IA133" s="80"/>
      <c r="IB133" s="80"/>
      <c r="IC133" s="80"/>
      <c r="ID133" s="80"/>
      <c r="IE133" s="80"/>
      <c r="IF133" s="80"/>
      <c r="IG133" s="80"/>
      <c r="IH133" s="80"/>
      <c r="II133" s="80"/>
      <c r="IJ133" s="80"/>
      <c r="IK133" s="80"/>
      <c r="IL133" s="80"/>
      <c r="IM133" s="80"/>
      <c r="IN133" s="80"/>
      <c r="IO133" s="80"/>
      <c r="IP133" s="80"/>
      <c r="IQ133" s="80"/>
      <c r="IR133" s="80"/>
      <c r="IS133" s="80"/>
      <c r="IT133" s="80"/>
      <c r="IU133" s="80"/>
      <c r="IV133" s="80"/>
      <c r="IW133" s="80"/>
      <c r="IX133" s="80"/>
      <c r="IY133" s="80"/>
      <c r="IZ133" s="80"/>
      <c r="JA133" s="80"/>
      <c r="JB133" s="80"/>
    </row>
    <row r="134" spans="2:262" s="12" customFormat="1" ht="14.25" customHeight="1">
      <c r="B134" s="264"/>
      <c r="C134" s="273"/>
      <c r="D134" s="165" t="s">
        <v>156</v>
      </c>
      <c r="E134" s="160">
        <v>5</v>
      </c>
      <c r="F134" s="161">
        <v>0</v>
      </c>
      <c r="G134" s="61">
        <f t="shared" si="196"/>
        <v>0</v>
      </c>
      <c r="H134" s="62">
        <v>1</v>
      </c>
      <c r="I134" s="61">
        <f t="shared" si="197"/>
        <v>0.2</v>
      </c>
      <c r="J134" s="62">
        <v>0</v>
      </c>
      <c r="K134" s="61">
        <f t="shared" si="198"/>
        <v>0</v>
      </c>
      <c r="L134" s="160">
        <v>7</v>
      </c>
      <c r="M134" s="161">
        <v>0</v>
      </c>
      <c r="N134" s="61">
        <f t="shared" si="199"/>
        <v>0</v>
      </c>
      <c r="O134" s="62">
        <v>0</v>
      </c>
      <c r="P134" s="61">
        <f t="shared" si="200"/>
        <v>0</v>
      </c>
      <c r="Q134" s="62">
        <v>1</v>
      </c>
      <c r="R134" s="61">
        <f t="shared" si="201"/>
        <v>0.14285714285714285</v>
      </c>
      <c r="S134" s="160">
        <v>4675</v>
      </c>
      <c r="T134" s="161">
        <v>214</v>
      </c>
      <c r="U134" s="61">
        <f t="shared" si="202"/>
        <v>4.5775401069518717E-2</v>
      </c>
      <c r="V134" s="62">
        <v>986</v>
      </c>
      <c r="W134" s="61">
        <f t="shared" si="203"/>
        <v>0.21090909090909091</v>
      </c>
      <c r="X134" s="62">
        <v>279</v>
      </c>
      <c r="Y134" s="61">
        <f t="shared" si="204"/>
        <v>5.9679144385026736E-2</v>
      </c>
      <c r="Z134" s="160">
        <v>2605</v>
      </c>
      <c r="AA134" s="161">
        <v>103</v>
      </c>
      <c r="AB134" s="61">
        <f t="shared" si="205"/>
        <v>3.9539347408829174E-2</v>
      </c>
      <c r="AC134" s="62">
        <v>523</v>
      </c>
      <c r="AD134" s="61">
        <f t="shared" si="206"/>
        <v>0.20076775431861804</v>
      </c>
      <c r="AE134" s="62">
        <v>161</v>
      </c>
      <c r="AF134" s="61">
        <f t="shared" si="207"/>
        <v>6.1804222648752398E-2</v>
      </c>
      <c r="AG134" s="160">
        <v>1216</v>
      </c>
      <c r="AH134" s="161">
        <v>27</v>
      </c>
      <c r="AI134" s="61">
        <f t="shared" si="208"/>
        <v>2.2203947368421052E-2</v>
      </c>
      <c r="AJ134" s="62">
        <v>204</v>
      </c>
      <c r="AK134" s="61">
        <f t="shared" si="209"/>
        <v>0.16776315789473684</v>
      </c>
      <c r="AL134" s="62">
        <v>63</v>
      </c>
      <c r="AM134" s="61">
        <f t="shared" si="210"/>
        <v>5.1809210526315791E-2</v>
      </c>
      <c r="AN134" s="160">
        <v>509</v>
      </c>
      <c r="AO134" s="161">
        <v>10</v>
      </c>
      <c r="AP134" s="61">
        <f t="shared" si="211"/>
        <v>1.9646365422396856E-2</v>
      </c>
      <c r="AQ134" s="62">
        <v>62</v>
      </c>
      <c r="AR134" s="61">
        <f t="shared" si="212"/>
        <v>0.12180746561886051</v>
      </c>
      <c r="AS134" s="62">
        <v>14</v>
      </c>
      <c r="AT134" s="61">
        <f t="shared" si="213"/>
        <v>2.75049115913556E-2</v>
      </c>
      <c r="AU134" s="160">
        <v>166</v>
      </c>
      <c r="AV134" s="161">
        <v>0</v>
      </c>
      <c r="AW134" s="61">
        <f t="shared" si="214"/>
        <v>0</v>
      </c>
      <c r="AX134" s="62">
        <v>14</v>
      </c>
      <c r="AY134" s="61">
        <f t="shared" si="215"/>
        <v>8.4337349397590355E-2</v>
      </c>
      <c r="AZ134" s="62">
        <v>4</v>
      </c>
      <c r="BA134" s="61">
        <f t="shared" si="216"/>
        <v>2.4096385542168676E-2</v>
      </c>
      <c r="BB134" s="160">
        <f t="shared" si="159"/>
        <v>9183</v>
      </c>
      <c r="BC134" s="63">
        <f t="shared" si="160"/>
        <v>354</v>
      </c>
      <c r="BD134" s="61">
        <f t="shared" si="217"/>
        <v>3.8549493629532833E-2</v>
      </c>
      <c r="BE134" s="63">
        <f t="shared" si="161"/>
        <v>1790</v>
      </c>
      <c r="BF134" s="61">
        <f t="shared" si="218"/>
        <v>0.19492540564085811</v>
      </c>
      <c r="BG134" s="63">
        <f t="shared" si="162"/>
        <v>522</v>
      </c>
      <c r="BH134" s="61">
        <f t="shared" si="219"/>
        <v>5.6844168572361971E-2</v>
      </c>
      <c r="BJ134" s="264"/>
      <c r="BK134" s="273"/>
      <c r="BL134" s="208" t="s">
        <v>156</v>
      </c>
      <c r="BM134" s="38">
        <v>8745</v>
      </c>
      <c r="BN134" s="38">
        <v>329</v>
      </c>
      <c r="BO134" s="84">
        <v>3.7621497998856487E-2</v>
      </c>
      <c r="BP134" s="38">
        <v>1567</v>
      </c>
      <c r="BQ134" s="84">
        <v>0.17918810748999428</v>
      </c>
      <c r="BR134" s="38">
        <v>521</v>
      </c>
      <c r="BS134" s="84">
        <v>5.9576901086335052E-2</v>
      </c>
      <c r="BU134" s="184"/>
      <c r="BV134" s="188" t="s">
        <v>156</v>
      </c>
      <c r="BW134" s="36">
        <f t="shared" si="158"/>
        <v>0.70968093215724704</v>
      </c>
      <c r="BX134" s="36">
        <f t="shared" si="195"/>
        <v>0.72361349342481418</v>
      </c>
      <c r="BY134" s="80"/>
      <c r="BZ134" s="138"/>
      <c r="CA134" s="80"/>
      <c r="CB134" s="80"/>
      <c r="CC134" s="80"/>
      <c r="CD134" s="80"/>
      <c r="CE134" s="80"/>
      <c r="CF134" s="80"/>
      <c r="CG134" s="80"/>
      <c r="CH134" s="80"/>
      <c r="CI134" s="80"/>
      <c r="CJ134" s="3"/>
      <c r="CK134" s="3"/>
      <c r="CL134" s="3"/>
      <c r="CM134" s="3"/>
      <c r="CN134" s="3"/>
      <c r="CO134" s="3"/>
      <c r="CP134" s="3"/>
      <c r="CQ134" s="80"/>
      <c r="CR134" s="80"/>
      <c r="CS134" s="80"/>
      <c r="CT134" s="80"/>
      <c r="CU134" s="80"/>
      <c r="CV134" s="80"/>
      <c r="CW134" s="3"/>
      <c r="CX134" s="3"/>
      <c r="CY134" s="80"/>
      <c r="CZ134" s="80"/>
      <c r="DA134" s="80"/>
      <c r="DB134" s="80"/>
      <c r="DC134" s="80"/>
      <c r="DD134" s="80"/>
      <c r="DE134" s="80"/>
      <c r="DF134" s="80"/>
      <c r="DG134" s="80"/>
      <c r="DH134" s="80"/>
      <c r="DI134" s="80"/>
      <c r="DJ134" s="80"/>
      <c r="DK134" s="80"/>
      <c r="DL134" s="80"/>
      <c r="DM134" s="80"/>
      <c r="DN134" s="80"/>
      <c r="DP134" s="138"/>
      <c r="DQ134" s="80"/>
      <c r="DR134" s="80"/>
      <c r="DS134" s="80"/>
      <c r="DT134" s="80"/>
      <c r="DU134" s="80"/>
      <c r="DV134" s="80"/>
      <c r="DW134" s="80"/>
      <c r="DX134" s="80"/>
      <c r="DY134" s="80"/>
      <c r="DZ134" s="80"/>
      <c r="EA134" s="80"/>
      <c r="EB134" s="80"/>
      <c r="EC134" s="80"/>
      <c r="ED134" s="80"/>
      <c r="EE134" s="80"/>
      <c r="EF134" s="80"/>
      <c r="EG134" s="80"/>
      <c r="EH134" s="80"/>
      <c r="EI134" s="80"/>
      <c r="EJ134" s="80"/>
      <c r="EK134" s="80"/>
      <c r="EL134" s="80"/>
      <c r="EM134" s="80"/>
      <c r="EN134" s="80"/>
      <c r="EO134" s="80"/>
      <c r="EP134" s="80"/>
      <c r="EQ134" s="80"/>
      <c r="ER134" s="80"/>
      <c r="ES134" s="80"/>
      <c r="ET134" s="80"/>
      <c r="EU134" s="80"/>
      <c r="EV134" s="80"/>
      <c r="EW134" s="80"/>
      <c r="EX134" s="80"/>
      <c r="EY134" s="80"/>
      <c r="EZ134" s="80"/>
      <c r="FA134" s="80"/>
      <c r="FB134" s="80"/>
      <c r="FC134" s="80"/>
      <c r="FD134" s="80"/>
      <c r="FE134" s="80"/>
      <c r="FF134" s="80"/>
      <c r="FG134" s="80"/>
      <c r="FH134" s="80"/>
      <c r="FI134" s="80"/>
      <c r="FJ134" s="80"/>
      <c r="FK134" s="80"/>
      <c r="FL134" s="80"/>
      <c r="FM134" s="80"/>
      <c r="FN134" s="80"/>
      <c r="FO134" s="80"/>
      <c r="FP134" s="80"/>
      <c r="FQ134" s="80"/>
      <c r="FR134" s="80"/>
      <c r="FS134" s="80"/>
      <c r="FT134" s="80"/>
      <c r="FU134" s="80"/>
      <c r="FV134" s="80"/>
      <c r="FW134" s="80"/>
      <c r="FX134" s="80"/>
      <c r="FY134" s="80"/>
      <c r="FZ134" s="80"/>
      <c r="GA134" s="80"/>
      <c r="GB134" s="80"/>
      <c r="GC134" s="80"/>
      <c r="GD134" s="80"/>
      <c r="GE134" s="80"/>
      <c r="GF134" s="80"/>
      <c r="GG134" s="80"/>
      <c r="GH134" s="80"/>
      <c r="GI134" s="80"/>
      <c r="GJ134" s="80"/>
      <c r="GK134" s="80"/>
      <c r="GL134" s="80"/>
      <c r="GM134" s="80"/>
      <c r="GN134" s="80"/>
      <c r="GO134" s="80"/>
      <c r="GP134" s="80"/>
      <c r="GQ134" s="80"/>
      <c r="GR134" s="80"/>
      <c r="GS134" s="80"/>
      <c r="GT134" s="80"/>
      <c r="GU134" s="80"/>
      <c r="GV134" s="80"/>
      <c r="GW134" s="80"/>
      <c r="GX134" s="80"/>
      <c r="GY134" s="80"/>
      <c r="GZ134" s="80"/>
      <c r="HA134" s="80"/>
      <c r="HB134" s="80"/>
      <c r="HC134" s="80"/>
      <c r="HD134" s="80"/>
      <c r="HE134" s="80"/>
      <c r="HF134" s="80"/>
      <c r="HG134" s="80"/>
      <c r="HH134" s="80"/>
      <c r="HI134" s="80"/>
      <c r="HJ134" s="80"/>
      <c r="HK134" s="80"/>
      <c r="HL134" s="80"/>
      <c r="HM134" s="80"/>
      <c r="HN134" s="80"/>
      <c r="HO134" s="80"/>
      <c r="HP134" s="80"/>
      <c r="HR134" s="80"/>
      <c r="HS134" s="80"/>
      <c r="HT134" s="80"/>
      <c r="HU134" s="80"/>
      <c r="HV134" s="80"/>
      <c r="HW134" s="80"/>
      <c r="HX134" s="80"/>
      <c r="HY134" s="80"/>
      <c r="HZ134" s="80"/>
      <c r="IA134" s="80"/>
      <c r="IB134" s="80"/>
      <c r="IC134" s="80"/>
      <c r="ID134" s="80"/>
      <c r="IE134" s="80"/>
      <c r="IF134" s="80"/>
      <c r="IG134" s="80"/>
      <c r="IH134" s="80"/>
      <c r="II134" s="80"/>
      <c r="IJ134" s="80"/>
      <c r="IK134" s="80"/>
      <c r="IL134" s="80"/>
      <c r="IM134" s="80"/>
      <c r="IN134" s="80"/>
      <c r="IO134" s="80"/>
      <c r="IP134" s="80"/>
      <c r="IQ134" s="80"/>
      <c r="IR134" s="80"/>
      <c r="IS134" s="80"/>
      <c r="IT134" s="80"/>
      <c r="IU134" s="80"/>
      <c r="IV134" s="80"/>
      <c r="IW134" s="80"/>
      <c r="IX134" s="80"/>
      <c r="IY134" s="80"/>
      <c r="IZ134" s="80"/>
      <c r="JA134" s="80"/>
      <c r="JB134" s="80"/>
    </row>
    <row r="135" spans="2:262" s="12" customFormat="1" ht="14.25" customHeight="1">
      <c r="B135" s="264"/>
      <c r="C135" s="273"/>
      <c r="D135" s="135" t="s">
        <v>200</v>
      </c>
      <c r="E135" s="152">
        <v>4</v>
      </c>
      <c r="F135" s="231">
        <v>0</v>
      </c>
      <c r="G135" s="154">
        <f>IFERROR(F135/E135,"-")</f>
        <v>0</v>
      </c>
      <c r="H135" s="232">
        <v>0</v>
      </c>
      <c r="I135" s="154">
        <f>IFERROR(H135/E135,"-")</f>
        <v>0</v>
      </c>
      <c r="J135" s="232">
        <v>0</v>
      </c>
      <c r="K135" s="154">
        <f>IFERROR(J135/E135,"-")</f>
        <v>0</v>
      </c>
      <c r="L135" s="152">
        <v>46</v>
      </c>
      <c r="M135" s="231">
        <v>0</v>
      </c>
      <c r="N135" s="154">
        <f>IFERROR(M135/L135,"-")</f>
        <v>0</v>
      </c>
      <c r="O135" s="232">
        <v>0</v>
      </c>
      <c r="P135" s="154">
        <f>IFERROR(O135/L135,"-")</f>
        <v>0</v>
      </c>
      <c r="Q135" s="232">
        <v>0</v>
      </c>
      <c r="R135" s="154">
        <f>IFERROR(Q135/L135,"-")</f>
        <v>0</v>
      </c>
      <c r="S135" s="152">
        <v>283</v>
      </c>
      <c r="T135" s="231">
        <v>2</v>
      </c>
      <c r="U135" s="154">
        <f>IFERROR(T135/S135,"-")</f>
        <v>7.0671378091872791E-3</v>
      </c>
      <c r="V135" s="232">
        <v>12</v>
      </c>
      <c r="W135" s="154">
        <f>IFERROR(V135/S135,"-")</f>
        <v>4.2402826855123678E-2</v>
      </c>
      <c r="X135" s="232">
        <v>4</v>
      </c>
      <c r="Y135" s="154">
        <f>IFERROR(X135/S135,"-")</f>
        <v>1.4134275618374558E-2</v>
      </c>
      <c r="Z135" s="152">
        <v>901</v>
      </c>
      <c r="AA135" s="231">
        <v>0</v>
      </c>
      <c r="AB135" s="154">
        <f>IFERROR(AA135/Z135,"-")</f>
        <v>0</v>
      </c>
      <c r="AC135" s="232">
        <v>11</v>
      </c>
      <c r="AD135" s="154">
        <f>IFERROR(AC135/Z135,"-")</f>
        <v>1.2208657047724751E-2</v>
      </c>
      <c r="AE135" s="232">
        <v>14</v>
      </c>
      <c r="AF135" s="154">
        <f>IFERROR(AE135/Z135,"-")</f>
        <v>1.5538290788013319E-2</v>
      </c>
      <c r="AG135" s="152">
        <v>1422</v>
      </c>
      <c r="AH135" s="231">
        <v>0</v>
      </c>
      <c r="AI135" s="154">
        <f>IFERROR(AH135/AG135,"-")</f>
        <v>0</v>
      </c>
      <c r="AJ135" s="232">
        <v>13</v>
      </c>
      <c r="AK135" s="154">
        <f>IFERROR(AJ135/AG135,"-")</f>
        <v>9.1420534458509142E-3</v>
      </c>
      <c r="AL135" s="232">
        <v>5</v>
      </c>
      <c r="AM135" s="154">
        <f>IFERROR(AL135/AG135,"-")</f>
        <v>3.5161744022503515E-3</v>
      </c>
      <c r="AN135" s="152">
        <v>1399</v>
      </c>
      <c r="AO135" s="231">
        <v>0</v>
      </c>
      <c r="AP135" s="154">
        <f>IFERROR(AO135/AN135,"-")</f>
        <v>0</v>
      </c>
      <c r="AQ135" s="232">
        <v>17</v>
      </c>
      <c r="AR135" s="154">
        <f>IFERROR(AQ135/AN135,"-")</f>
        <v>1.2151536812008578E-2</v>
      </c>
      <c r="AS135" s="232">
        <v>3</v>
      </c>
      <c r="AT135" s="154">
        <f>IFERROR(AS135/AN135,"-")</f>
        <v>2.1443888491779841E-3</v>
      </c>
      <c r="AU135" s="152">
        <v>1490</v>
      </c>
      <c r="AV135" s="231">
        <v>0</v>
      </c>
      <c r="AW135" s="154">
        <f>IFERROR(AV135/AU135,"-")</f>
        <v>0</v>
      </c>
      <c r="AX135" s="232">
        <v>6</v>
      </c>
      <c r="AY135" s="154">
        <f>IFERROR(AX135/AU135,"-")</f>
        <v>4.0268456375838931E-3</v>
      </c>
      <c r="AZ135" s="232">
        <v>2</v>
      </c>
      <c r="BA135" s="154">
        <f>IFERROR(AZ135/AU135,"-")</f>
        <v>1.3422818791946308E-3</v>
      </c>
      <c r="BB135" s="152">
        <f t="shared" si="159"/>
        <v>5545</v>
      </c>
      <c r="BC135" s="153">
        <f t="shared" si="160"/>
        <v>2</v>
      </c>
      <c r="BD135" s="154">
        <f>IFERROR(BC135/BB135,"-")</f>
        <v>3.6068530207394048E-4</v>
      </c>
      <c r="BE135" s="153">
        <f t="shared" si="161"/>
        <v>59</v>
      </c>
      <c r="BF135" s="154">
        <f>IFERROR(BE135/BB135,"-")</f>
        <v>1.0640216411181245E-2</v>
      </c>
      <c r="BG135" s="153">
        <f t="shared" si="162"/>
        <v>28</v>
      </c>
      <c r="BH135" s="154">
        <f>IFERROR(BG135/BB135,"-")</f>
        <v>5.0495942290351668E-3</v>
      </c>
      <c r="BJ135" s="264"/>
      <c r="BK135" s="273"/>
      <c r="BL135" s="208" t="s">
        <v>199</v>
      </c>
      <c r="BM135" s="38">
        <v>2469</v>
      </c>
      <c r="BN135" s="38">
        <v>6</v>
      </c>
      <c r="BO135" s="84">
        <v>2.4301336573511541E-3</v>
      </c>
      <c r="BP135" s="38">
        <v>44</v>
      </c>
      <c r="BQ135" s="84">
        <v>1.7820980153908466E-2</v>
      </c>
      <c r="BR135" s="38">
        <v>32</v>
      </c>
      <c r="BS135" s="84">
        <v>1.2960712839206157E-2</v>
      </c>
      <c r="BU135" s="184"/>
      <c r="BV135" s="188" t="s">
        <v>199</v>
      </c>
      <c r="BW135" s="36">
        <f t="shared" ref="BW135:BW198" si="220">(BB135-SUM(BC135,BE135,BG135))/BB135</f>
        <v>0.98394950405770965</v>
      </c>
      <c r="BX135" s="36">
        <f t="shared" si="195"/>
        <v>0.96678817334953426</v>
      </c>
      <c r="BY135" s="80"/>
      <c r="BZ135" s="138"/>
      <c r="CA135" s="80"/>
      <c r="CB135" s="80"/>
      <c r="CC135" s="80"/>
      <c r="CD135" s="80"/>
      <c r="CE135" s="80"/>
      <c r="CF135" s="80"/>
      <c r="CG135" s="80"/>
      <c r="CH135" s="80"/>
      <c r="CI135" s="80"/>
      <c r="CJ135" s="3"/>
      <c r="CK135" s="3"/>
      <c r="CL135" s="3"/>
      <c r="CM135" s="3"/>
      <c r="CN135" s="3"/>
      <c r="CO135" s="3"/>
      <c r="CP135" s="3"/>
      <c r="CQ135" s="80"/>
      <c r="CR135" s="80"/>
      <c r="CS135" s="80"/>
      <c r="CT135" s="80"/>
      <c r="CU135" s="80"/>
      <c r="CV135" s="80"/>
      <c r="CW135" s="3"/>
      <c r="CX135" s="3"/>
      <c r="CY135" s="80"/>
      <c r="CZ135" s="80"/>
      <c r="DA135" s="80"/>
      <c r="DB135" s="80"/>
      <c r="DC135" s="80"/>
      <c r="DD135" s="80"/>
      <c r="DE135" s="80"/>
      <c r="DF135" s="80"/>
      <c r="DG135" s="80"/>
      <c r="DH135" s="80"/>
      <c r="DI135" s="80"/>
      <c r="DJ135" s="80"/>
      <c r="DK135" s="80"/>
      <c r="DL135" s="80"/>
      <c r="DM135" s="80"/>
      <c r="DN135" s="80"/>
      <c r="DP135" s="138"/>
      <c r="DQ135" s="80"/>
      <c r="DR135" s="80"/>
      <c r="DS135" s="80"/>
      <c r="DT135" s="80"/>
      <c r="DU135" s="80"/>
      <c r="DV135" s="80"/>
      <c r="DW135" s="80"/>
      <c r="DX135" s="80"/>
      <c r="DY135" s="80"/>
      <c r="DZ135" s="80"/>
      <c r="EA135" s="80"/>
      <c r="EB135" s="80"/>
      <c r="EC135" s="80"/>
      <c r="ED135" s="80"/>
      <c r="EE135" s="80"/>
      <c r="EF135" s="80"/>
      <c r="EG135" s="80"/>
      <c r="EH135" s="80"/>
      <c r="EI135" s="80"/>
      <c r="EJ135" s="80"/>
      <c r="EK135" s="80"/>
      <c r="EL135" s="80"/>
      <c r="EM135" s="80"/>
      <c r="EN135" s="80"/>
      <c r="EO135" s="80"/>
      <c r="EP135" s="80"/>
      <c r="EQ135" s="80"/>
      <c r="ER135" s="80"/>
      <c r="ES135" s="80"/>
      <c r="ET135" s="80"/>
      <c r="EU135" s="80"/>
      <c r="EV135" s="80"/>
      <c r="EW135" s="80"/>
      <c r="EX135" s="80"/>
      <c r="EY135" s="80"/>
      <c r="EZ135" s="80"/>
      <c r="FA135" s="80"/>
      <c r="FB135" s="80"/>
      <c r="FC135" s="80"/>
      <c r="FD135" s="80"/>
      <c r="FE135" s="80"/>
      <c r="FF135" s="80"/>
      <c r="FG135" s="80"/>
      <c r="FH135" s="80"/>
      <c r="FI135" s="80"/>
      <c r="FJ135" s="80"/>
      <c r="FK135" s="80"/>
      <c r="FL135" s="80"/>
      <c r="FM135" s="80"/>
      <c r="FN135" s="80"/>
      <c r="FO135" s="80"/>
      <c r="FP135" s="80"/>
      <c r="FQ135" s="80"/>
      <c r="FR135" s="80"/>
      <c r="FS135" s="80"/>
      <c r="FT135" s="80"/>
      <c r="FU135" s="80"/>
      <c r="FV135" s="80"/>
      <c r="FW135" s="80"/>
      <c r="FX135" s="80"/>
      <c r="FY135" s="80"/>
      <c r="FZ135" s="80"/>
      <c r="GA135" s="80"/>
      <c r="GB135" s="80"/>
      <c r="GC135" s="80"/>
      <c r="GD135" s="80"/>
      <c r="GE135" s="80"/>
      <c r="GF135" s="80"/>
      <c r="GG135" s="80"/>
      <c r="GH135" s="80"/>
      <c r="GI135" s="80"/>
      <c r="GJ135" s="80"/>
      <c r="GK135" s="80"/>
      <c r="GL135" s="80"/>
      <c r="GM135" s="80"/>
      <c r="GN135" s="80"/>
      <c r="GO135" s="80"/>
      <c r="GP135" s="80"/>
      <c r="GQ135" s="80"/>
      <c r="GR135" s="80"/>
      <c r="GS135" s="80"/>
      <c r="GT135" s="80"/>
      <c r="GU135" s="80"/>
      <c r="GV135" s="80"/>
      <c r="GW135" s="80"/>
      <c r="GX135" s="80"/>
      <c r="GY135" s="80"/>
      <c r="GZ135" s="80"/>
      <c r="HA135" s="80"/>
      <c r="HB135" s="80"/>
      <c r="HC135" s="80"/>
      <c r="HD135" s="80"/>
      <c r="HE135" s="80"/>
      <c r="HF135" s="80"/>
      <c r="HG135" s="80"/>
      <c r="HH135" s="80"/>
      <c r="HI135" s="80"/>
      <c r="HJ135" s="80"/>
      <c r="HK135" s="80"/>
      <c r="HL135" s="80"/>
      <c r="HM135" s="80"/>
      <c r="HN135" s="80"/>
      <c r="HO135" s="80"/>
      <c r="HP135" s="80"/>
      <c r="HR135" s="80"/>
      <c r="HS135" s="80"/>
      <c r="HT135" s="80"/>
      <c r="HU135" s="80"/>
      <c r="HV135" s="80"/>
      <c r="HW135" s="80"/>
      <c r="HX135" s="80"/>
      <c r="HY135" s="80"/>
      <c r="HZ135" s="80"/>
      <c r="IA135" s="80"/>
      <c r="IB135" s="80"/>
      <c r="IC135" s="80"/>
      <c r="ID135" s="80"/>
      <c r="IE135" s="80"/>
      <c r="IF135" s="80"/>
      <c r="IG135" s="80"/>
      <c r="IH135" s="80"/>
      <c r="II135" s="80"/>
      <c r="IJ135" s="80"/>
      <c r="IK135" s="80"/>
      <c r="IL135" s="80"/>
      <c r="IM135" s="80"/>
      <c r="IN135" s="80"/>
      <c r="IO135" s="80"/>
      <c r="IP135" s="80"/>
      <c r="IQ135" s="80"/>
      <c r="IR135" s="80"/>
      <c r="IS135" s="80"/>
      <c r="IT135" s="80"/>
      <c r="IU135" s="80"/>
      <c r="IV135" s="80"/>
      <c r="IW135" s="80"/>
      <c r="IX135" s="80"/>
      <c r="IY135" s="80"/>
      <c r="IZ135" s="80"/>
      <c r="JA135" s="80"/>
      <c r="JB135" s="80"/>
    </row>
    <row r="136" spans="2:262" s="12" customFormat="1" ht="14.25" customHeight="1">
      <c r="B136" s="265"/>
      <c r="C136" s="274"/>
      <c r="D136" s="150" t="s">
        <v>67</v>
      </c>
      <c r="E136" s="37">
        <v>274</v>
      </c>
      <c r="F136" s="233">
        <v>7</v>
      </c>
      <c r="G136" s="13">
        <f t="shared" si="196"/>
        <v>2.5547445255474453E-2</v>
      </c>
      <c r="H136" s="33">
        <v>36</v>
      </c>
      <c r="I136" s="13">
        <f t="shared" si="197"/>
        <v>0.13138686131386862</v>
      </c>
      <c r="J136" s="33">
        <v>10</v>
      </c>
      <c r="K136" s="13">
        <f t="shared" si="198"/>
        <v>3.6496350364963501E-2</v>
      </c>
      <c r="L136" s="37">
        <v>736</v>
      </c>
      <c r="M136" s="233">
        <v>13</v>
      </c>
      <c r="N136" s="13">
        <f t="shared" si="199"/>
        <v>1.7663043478260868E-2</v>
      </c>
      <c r="O136" s="33">
        <v>82</v>
      </c>
      <c r="P136" s="13">
        <f t="shared" si="200"/>
        <v>0.11141304347826086</v>
      </c>
      <c r="Q136" s="33">
        <v>20</v>
      </c>
      <c r="R136" s="13">
        <f t="shared" si="201"/>
        <v>2.717391304347826E-2</v>
      </c>
      <c r="S136" s="37">
        <v>50560</v>
      </c>
      <c r="T136" s="233">
        <v>2604</v>
      </c>
      <c r="U136" s="13">
        <f t="shared" si="202"/>
        <v>5.1503164556962022E-2</v>
      </c>
      <c r="V136" s="33">
        <v>10874</v>
      </c>
      <c r="W136" s="13">
        <f t="shared" si="203"/>
        <v>0.21507120253164558</v>
      </c>
      <c r="X136" s="33">
        <v>2800</v>
      </c>
      <c r="Y136" s="13">
        <f t="shared" si="204"/>
        <v>5.5379746835443035E-2</v>
      </c>
      <c r="Z136" s="37">
        <v>41530</v>
      </c>
      <c r="AA136" s="233">
        <v>1581</v>
      </c>
      <c r="AB136" s="13">
        <f t="shared" si="205"/>
        <v>3.8068865880086684E-2</v>
      </c>
      <c r="AC136" s="33">
        <v>7864</v>
      </c>
      <c r="AD136" s="13">
        <f t="shared" si="206"/>
        <v>0.18935709125933062</v>
      </c>
      <c r="AE136" s="33">
        <v>2418</v>
      </c>
      <c r="AF136" s="13">
        <f t="shared" si="207"/>
        <v>5.822297134601493E-2</v>
      </c>
      <c r="AG136" s="37">
        <v>24288</v>
      </c>
      <c r="AH136" s="233">
        <v>592</v>
      </c>
      <c r="AI136" s="13">
        <f t="shared" si="208"/>
        <v>2.4374176548089592E-2</v>
      </c>
      <c r="AJ136" s="33">
        <v>3365</v>
      </c>
      <c r="AK136" s="13">
        <f t="shared" si="209"/>
        <v>0.13854578392621872</v>
      </c>
      <c r="AL136" s="33">
        <v>1101</v>
      </c>
      <c r="AM136" s="13">
        <f t="shared" si="210"/>
        <v>4.5331027667984192E-2</v>
      </c>
      <c r="AN136" s="37">
        <v>11280</v>
      </c>
      <c r="AO136" s="233">
        <v>140</v>
      </c>
      <c r="AP136" s="13">
        <f t="shared" si="211"/>
        <v>1.2411347517730497E-2</v>
      </c>
      <c r="AQ136" s="33">
        <v>1004</v>
      </c>
      <c r="AR136" s="13">
        <f t="shared" si="212"/>
        <v>8.9007092198581564E-2</v>
      </c>
      <c r="AS136" s="33">
        <v>345</v>
      </c>
      <c r="AT136" s="13">
        <f t="shared" si="213"/>
        <v>3.0585106382978722E-2</v>
      </c>
      <c r="AU136" s="37">
        <v>4483</v>
      </c>
      <c r="AV136" s="233">
        <v>23</v>
      </c>
      <c r="AW136" s="13">
        <f t="shared" si="214"/>
        <v>5.1304929734552751E-3</v>
      </c>
      <c r="AX136" s="33">
        <v>218</v>
      </c>
      <c r="AY136" s="13">
        <f t="shared" si="215"/>
        <v>4.8628150791880438E-2</v>
      </c>
      <c r="AZ136" s="33">
        <v>50</v>
      </c>
      <c r="BA136" s="13">
        <f t="shared" si="216"/>
        <v>1.115324559446799E-2</v>
      </c>
      <c r="BB136" s="37">
        <f t="shared" ref="BB136:BB199" si="221">SUM(E136,L136,S136,Z136,AG136,AN136,AU136)</f>
        <v>133151</v>
      </c>
      <c r="BC136" s="69">
        <f t="shared" ref="BC136:BC199" si="222">SUM(F136,M136,T136,AA136,AH136,AO136,AV136)</f>
        <v>4960</v>
      </c>
      <c r="BD136" s="13">
        <f t="shared" si="217"/>
        <v>3.7250940661354405E-2</v>
      </c>
      <c r="BE136" s="69">
        <f t="shared" ref="BE136:BE199" si="223">SUM(H136,O136,V136,AC136,AJ136,AQ136,AX136)</f>
        <v>23443</v>
      </c>
      <c r="BF136" s="13">
        <f t="shared" si="218"/>
        <v>0.17606326651696194</v>
      </c>
      <c r="BG136" s="69">
        <f t="shared" ref="BG136:BG199" si="224">SUM(J136,Q136,X136,AE136,AL136,AS136,AZ136)</f>
        <v>6744</v>
      </c>
      <c r="BH136" s="13">
        <f t="shared" si="219"/>
        <v>5.0649262866970579E-2</v>
      </c>
      <c r="BJ136" s="265"/>
      <c r="BK136" s="274"/>
      <c r="BL136" s="203" t="s">
        <v>67</v>
      </c>
      <c r="BM136" s="38">
        <v>124738</v>
      </c>
      <c r="BN136" s="38">
        <v>4129</v>
      </c>
      <c r="BO136" s="84">
        <v>3.310138049351441E-2</v>
      </c>
      <c r="BP136" s="38">
        <v>21248</v>
      </c>
      <c r="BQ136" s="84">
        <v>0.17034103480895957</v>
      </c>
      <c r="BR136" s="38">
        <v>6358</v>
      </c>
      <c r="BS136" s="84">
        <v>5.0970834869887287E-2</v>
      </c>
      <c r="BU136" s="185"/>
      <c r="BV136" s="187" t="s">
        <v>67</v>
      </c>
      <c r="BW136" s="36">
        <f t="shared" si="220"/>
        <v>0.73603652995471303</v>
      </c>
      <c r="BX136" s="36">
        <f t="shared" si="195"/>
        <v>0.74558674982763873</v>
      </c>
      <c r="BY136" s="80"/>
      <c r="BZ136" s="138"/>
      <c r="CA136" s="80"/>
      <c r="CB136" s="80"/>
      <c r="CC136" s="80"/>
      <c r="CD136" s="80"/>
      <c r="CE136" s="80"/>
      <c r="CF136" s="80"/>
      <c r="CG136" s="80"/>
      <c r="CH136" s="80"/>
      <c r="CI136" s="80"/>
      <c r="CJ136" s="3"/>
      <c r="CK136" s="3"/>
      <c r="CL136" s="3"/>
      <c r="CM136" s="3"/>
      <c r="CN136" s="3"/>
      <c r="CO136" s="3"/>
      <c r="CP136" s="3"/>
      <c r="CQ136" s="80"/>
      <c r="CR136" s="80"/>
      <c r="CS136" s="80"/>
      <c r="CT136" s="80"/>
      <c r="CU136" s="80"/>
      <c r="CV136" s="80"/>
      <c r="CW136" s="3"/>
      <c r="CX136" s="3"/>
      <c r="CY136" s="80"/>
      <c r="CZ136" s="80"/>
      <c r="DA136" s="80"/>
      <c r="DB136" s="80"/>
      <c r="DC136" s="80"/>
      <c r="DD136" s="80"/>
      <c r="DE136" s="80"/>
      <c r="DF136" s="80"/>
      <c r="DG136" s="80"/>
      <c r="DH136" s="80"/>
      <c r="DI136" s="80"/>
      <c r="DJ136" s="80"/>
      <c r="DK136" s="80"/>
      <c r="DL136" s="80"/>
      <c r="DM136" s="80"/>
      <c r="DN136" s="80"/>
      <c r="DP136" s="138"/>
      <c r="DQ136" s="80"/>
      <c r="DR136" s="80"/>
      <c r="DS136" s="80"/>
      <c r="DT136" s="80"/>
      <c r="DU136" s="80"/>
      <c r="DV136" s="80"/>
      <c r="DW136" s="80"/>
      <c r="DX136" s="80"/>
      <c r="DY136" s="80"/>
      <c r="DZ136" s="80"/>
      <c r="EA136" s="80"/>
      <c r="EB136" s="80"/>
      <c r="EC136" s="80"/>
      <c r="ED136" s="80"/>
      <c r="EE136" s="80"/>
      <c r="EF136" s="80"/>
      <c r="EG136" s="80"/>
      <c r="EH136" s="80"/>
      <c r="EI136" s="80"/>
      <c r="EJ136" s="80"/>
      <c r="EK136" s="80"/>
      <c r="EL136" s="80"/>
      <c r="EM136" s="80"/>
      <c r="EN136" s="80"/>
      <c r="EO136" s="80"/>
      <c r="EP136" s="80"/>
      <c r="EQ136" s="80"/>
      <c r="ER136" s="80"/>
      <c r="ES136" s="80"/>
      <c r="ET136" s="80"/>
      <c r="EU136" s="80"/>
      <c r="EV136" s="80"/>
      <c r="EW136" s="80"/>
      <c r="EX136" s="80"/>
      <c r="EY136" s="80"/>
      <c r="EZ136" s="80"/>
      <c r="FA136" s="80"/>
      <c r="FB136" s="80"/>
      <c r="FC136" s="80"/>
      <c r="FD136" s="80"/>
      <c r="FE136" s="80"/>
      <c r="FF136" s="80"/>
      <c r="FG136" s="80"/>
      <c r="FH136" s="80"/>
      <c r="FI136" s="80"/>
      <c r="FJ136" s="80"/>
      <c r="FK136" s="80"/>
      <c r="FL136" s="80"/>
      <c r="FM136" s="80"/>
      <c r="FN136" s="80"/>
      <c r="FO136" s="80"/>
      <c r="FP136" s="80"/>
      <c r="FQ136" s="80"/>
      <c r="FR136" s="80"/>
      <c r="FS136" s="80"/>
      <c r="FT136" s="80"/>
      <c r="FU136" s="80"/>
      <c r="FV136" s="80"/>
      <c r="FW136" s="80"/>
      <c r="FX136" s="80"/>
      <c r="FY136" s="80"/>
      <c r="FZ136" s="80"/>
      <c r="GA136" s="80"/>
      <c r="GB136" s="80"/>
      <c r="GC136" s="80"/>
      <c r="GD136" s="80"/>
      <c r="GE136" s="80"/>
      <c r="GF136" s="80"/>
      <c r="GG136" s="80"/>
      <c r="GH136" s="80"/>
      <c r="GI136" s="80"/>
      <c r="GJ136" s="80"/>
      <c r="GK136" s="80"/>
      <c r="GL136" s="80"/>
      <c r="GM136" s="80"/>
      <c r="GN136" s="80"/>
      <c r="GO136" s="80"/>
      <c r="GP136" s="80"/>
      <c r="GQ136" s="80"/>
      <c r="GR136" s="80"/>
      <c r="GS136" s="80"/>
      <c r="GT136" s="80"/>
      <c r="GU136" s="80"/>
      <c r="GV136" s="80"/>
      <c r="GW136" s="80"/>
      <c r="GX136" s="80"/>
      <c r="GY136" s="80"/>
      <c r="GZ136" s="80"/>
      <c r="HA136" s="80"/>
      <c r="HB136" s="80"/>
      <c r="HC136" s="80"/>
      <c r="HD136" s="80"/>
      <c r="HE136" s="80"/>
      <c r="HF136" s="80"/>
      <c r="HG136" s="80"/>
      <c r="HH136" s="80"/>
      <c r="HI136" s="80"/>
      <c r="HJ136" s="80"/>
      <c r="HK136" s="80"/>
      <c r="HL136" s="80"/>
      <c r="HM136" s="80"/>
      <c r="HN136" s="80"/>
      <c r="HO136" s="80"/>
      <c r="HP136" s="80"/>
      <c r="HR136" s="80"/>
      <c r="HS136" s="80"/>
      <c r="HT136" s="80"/>
      <c r="HU136" s="80"/>
      <c r="HV136" s="80"/>
      <c r="HW136" s="80"/>
      <c r="HX136" s="80"/>
      <c r="HY136" s="80"/>
      <c r="HZ136" s="80"/>
      <c r="IA136" s="80"/>
      <c r="IB136" s="80"/>
      <c r="IC136" s="80"/>
      <c r="ID136" s="80"/>
      <c r="IE136" s="80"/>
      <c r="IF136" s="80"/>
      <c r="IG136" s="80"/>
      <c r="IH136" s="80"/>
      <c r="II136" s="80"/>
      <c r="IJ136" s="80"/>
      <c r="IK136" s="80"/>
      <c r="IL136" s="80"/>
      <c r="IM136" s="80"/>
      <c r="IN136" s="80"/>
      <c r="IO136" s="80"/>
      <c r="IP136" s="80"/>
      <c r="IQ136" s="80"/>
      <c r="IR136" s="80"/>
      <c r="IS136" s="80"/>
      <c r="IT136" s="80"/>
      <c r="IU136" s="80"/>
      <c r="IV136" s="80"/>
      <c r="IW136" s="80"/>
      <c r="IX136" s="80"/>
      <c r="IY136" s="80"/>
      <c r="IZ136" s="80"/>
      <c r="JA136" s="80"/>
      <c r="JB136" s="80"/>
    </row>
    <row r="137" spans="2:262" s="12" customFormat="1" ht="14.25" customHeight="1">
      <c r="B137" s="263">
        <v>27</v>
      </c>
      <c r="C137" s="272" t="s">
        <v>31</v>
      </c>
      <c r="D137" s="134" t="s">
        <v>138</v>
      </c>
      <c r="E137" s="119">
        <v>53</v>
      </c>
      <c r="F137" s="82">
        <v>1</v>
      </c>
      <c r="G137" s="71">
        <f t="shared" si="196"/>
        <v>1.8867924528301886E-2</v>
      </c>
      <c r="H137" s="72">
        <v>5</v>
      </c>
      <c r="I137" s="71">
        <f t="shared" si="197"/>
        <v>9.4339622641509441E-2</v>
      </c>
      <c r="J137" s="72">
        <v>3</v>
      </c>
      <c r="K137" s="71">
        <f t="shared" si="198"/>
        <v>5.6603773584905662E-2</v>
      </c>
      <c r="L137" s="119">
        <v>112</v>
      </c>
      <c r="M137" s="82">
        <v>4</v>
      </c>
      <c r="N137" s="71">
        <f t="shared" si="199"/>
        <v>3.5714285714285712E-2</v>
      </c>
      <c r="O137" s="72">
        <v>12</v>
      </c>
      <c r="P137" s="71">
        <f t="shared" si="200"/>
        <v>0.10714285714285714</v>
      </c>
      <c r="Q137" s="72">
        <v>4</v>
      </c>
      <c r="R137" s="71">
        <f t="shared" si="201"/>
        <v>3.5714285714285712E-2</v>
      </c>
      <c r="S137" s="119">
        <v>5662</v>
      </c>
      <c r="T137" s="82">
        <v>275</v>
      </c>
      <c r="U137" s="71">
        <f t="shared" si="202"/>
        <v>4.8569410102437302E-2</v>
      </c>
      <c r="V137" s="72">
        <v>1026</v>
      </c>
      <c r="W137" s="71">
        <f t="shared" si="203"/>
        <v>0.18120805369127516</v>
      </c>
      <c r="X137" s="72">
        <v>293</v>
      </c>
      <c r="Y137" s="71">
        <f t="shared" si="204"/>
        <v>5.1748498763687742E-2</v>
      </c>
      <c r="Z137" s="119">
        <v>4762</v>
      </c>
      <c r="AA137" s="82">
        <v>167</v>
      </c>
      <c r="AB137" s="71">
        <f t="shared" si="205"/>
        <v>3.5069298614027716E-2</v>
      </c>
      <c r="AC137" s="72">
        <v>862</v>
      </c>
      <c r="AD137" s="71">
        <f t="shared" si="206"/>
        <v>0.18101637967240655</v>
      </c>
      <c r="AE137" s="72">
        <v>263</v>
      </c>
      <c r="AF137" s="71">
        <f t="shared" si="207"/>
        <v>5.5228895422091556E-2</v>
      </c>
      <c r="AG137" s="119">
        <v>2912</v>
      </c>
      <c r="AH137" s="82">
        <v>64</v>
      </c>
      <c r="AI137" s="71">
        <f t="shared" si="208"/>
        <v>2.197802197802198E-2</v>
      </c>
      <c r="AJ137" s="72">
        <v>384</v>
      </c>
      <c r="AK137" s="71">
        <f t="shared" si="209"/>
        <v>0.13186813186813187</v>
      </c>
      <c r="AL137" s="72">
        <v>112</v>
      </c>
      <c r="AM137" s="71">
        <f t="shared" si="210"/>
        <v>3.8461538461538464E-2</v>
      </c>
      <c r="AN137" s="119">
        <v>1514</v>
      </c>
      <c r="AO137" s="82">
        <v>22</v>
      </c>
      <c r="AP137" s="71">
        <f t="shared" si="211"/>
        <v>1.4531043593130779E-2</v>
      </c>
      <c r="AQ137" s="72">
        <v>143</v>
      </c>
      <c r="AR137" s="71">
        <f t="shared" si="212"/>
        <v>9.4451783355350066E-2</v>
      </c>
      <c r="AS137" s="72">
        <v>40</v>
      </c>
      <c r="AT137" s="71">
        <f t="shared" si="213"/>
        <v>2.6420079260237782E-2</v>
      </c>
      <c r="AU137" s="119">
        <v>506</v>
      </c>
      <c r="AV137" s="82">
        <v>3</v>
      </c>
      <c r="AW137" s="71">
        <f t="shared" si="214"/>
        <v>5.9288537549407111E-3</v>
      </c>
      <c r="AX137" s="72">
        <v>41</v>
      </c>
      <c r="AY137" s="71">
        <f t="shared" si="215"/>
        <v>8.1027667984189727E-2</v>
      </c>
      <c r="AZ137" s="72">
        <v>4</v>
      </c>
      <c r="BA137" s="71">
        <f t="shared" si="216"/>
        <v>7.9051383399209481E-3</v>
      </c>
      <c r="BB137" s="119">
        <f t="shared" si="221"/>
        <v>15521</v>
      </c>
      <c r="BC137" s="73">
        <f t="shared" si="222"/>
        <v>536</v>
      </c>
      <c r="BD137" s="71">
        <f t="shared" si="217"/>
        <v>3.4533857354551896E-2</v>
      </c>
      <c r="BE137" s="73">
        <f t="shared" si="223"/>
        <v>2473</v>
      </c>
      <c r="BF137" s="71">
        <f t="shared" si="218"/>
        <v>0.15933251723471425</v>
      </c>
      <c r="BG137" s="73">
        <f t="shared" si="224"/>
        <v>719</v>
      </c>
      <c r="BH137" s="71">
        <f t="shared" si="219"/>
        <v>4.6324334772244055E-2</v>
      </c>
      <c r="BJ137" s="263">
        <v>27</v>
      </c>
      <c r="BK137" s="272" t="s">
        <v>31</v>
      </c>
      <c r="BL137" s="208" t="s">
        <v>138</v>
      </c>
      <c r="BM137" s="38">
        <v>14951</v>
      </c>
      <c r="BN137" s="38">
        <v>450</v>
      </c>
      <c r="BO137" s="84">
        <v>3.0098321182529596E-2</v>
      </c>
      <c r="BP137" s="38">
        <v>2272</v>
      </c>
      <c r="BQ137" s="84">
        <v>0.15196307939268278</v>
      </c>
      <c r="BR137" s="38">
        <v>730</v>
      </c>
      <c r="BS137" s="84">
        <v>4.8826165473881349E-2</v>
      </c>
      <c r="BU137" s="183" t="s">
        <v>31</v>
      </c>
      <c r="BV137" s="188" t="s">
        <v>138</v>
      </c>
      <c r="BW137" s="36">
        <f t="shared" si="220"/>
        <v>0.75980929063848979</v>
      </c>
      <c r="BX137" s="36">
        <f t="shared" si="195"/>
        <v>0.76911243395090634</v>
      </c>
      <c r="BY137" s="80"/>
      <c r="BZ137" s="138"/>
      <c r="CA137" s="80"/>
      <c r="CB137" s="80"/>
      <c r="CC137" s="80"/>
      <c r="CD137" s="80"/>
      <c r="CE137" s="80"/>
      <c r="CF137" s="80"/>
      <c r="CG137" s="80"/>
      <c r="CH137" s="80"/>
      <c r="CI137" s="80"/>
      <c r="CJ137" s="3"/>
      <c r="CK137" s="3"/>
      <c r="CL137" s="3"/>
      <c r="CM137" s="3"/>
      <c r="CN137" s="3"/>
      <c r="CO137" s="3"/>
      <c r="CP137" s="3"/>
      <c r="CQ137" s="80"/>
      <c r="CR137" s="80"/>
      <c r="CS137" s="80"/>
      <c r="CT137" s="80"/>
      <c r="CU137" s="80"/>
      <c r="CV137" s="80"/>
      <c r="CW137" s="3"/>
      <c r="CX137" s="3"/>
      <c r="CY137" s="80"/>
      <c r="CZ137" s="80"/>
      <c r="DA137" s="80"/>
      <c r="DB137" s="80"/>
      <c r="DC137" s="80"/>
      <c r="DD137" s="80"/>
      <c r="DE137" s="80"/>
      <c r="DF137" s="80"/>
      <c r="DG137" s="80"/>
      <c r="DH137" s="80"/>
      <c r="DI137" s="80"/>
      <c r="DJ137" s="80"/>
      <c r="DK137" s="80"/>
      <c r="DL137" s="80"/>
      <c r="DM137" s="80"/>
      <c r="DN137" s="80"/>
      <c r="DP137" s="138"/>
      <c r="DQ137" s="80"/>
      <c r="DR137" s="80"/>
      <c r="DS137" s="80"/>
      <c r="DT137" s="80"/>
      <c r="DU137" s="80"/>
      <c r="DV137" s="80"/>
      <c r="DW137" s="80"/>
      <c r="DX137" s="80"/>
      <c r="DY137" s="80"/>
      <c r="DZ137" s="80"/>
      <c r="EA137" s="80"/>
      <c r="EB137" s="80"/>
      <c r="EC137" s="80"/>
      <c r="ED137" s="80"/>
      <c r="EE137" s="80"/>
      <c r="EF137" s="80"/>
      <c r="EG137" s="80"/>
      <c r="EH137" s="80"/>
      <c r="EI137" s="80"/>
      <c r="EJ137" s="80"/>
      <c r="EK137" s="80"/>
      <c r="EL137" s="80"/>
      <c r="EM137" s="80"/>
      <c r="EN137" s="80"/>
      <c r="EO137" s="80"/>
      <c r="EP137" s="80"/>
      <c r="EQ137" s="80"/>
      <c r="ER137" s="80"/>
      <c r="ES137" s="80"/>
      <c r="ET137" s="80"/>
      <c r="EU137" s="80"/>
      <c r="EV137" s="80"/>
      <c r="EW137" s="80"/>
      <c r="EX137" s="80"/>
      <c r="EY137" s="80"/>
      <c r="EZ137" s="80"/>
      <c r="FA137" s="80"/>
      <c r="FB137" s="80"/>
      <c r="FC137" s="80"/>
      <c r="FD137" s="80"/>
      <c r="FE137" s="80"/>
      <c r="FF137" s="80"/>
      <c r="FG137" s="80"/>
      <c r="FH137" s="80"/>
      <c r="FI137" s="80"/>
      <c r="FJ137" s="80"/>
      <c r="FK137" s="80"/>
      <c r="FL137" s="80"/>
      <c r="FM137" s="80"/>
      <c r="FN137" s="80"/>
      <c r="FO137" s="80"/>
      <c r="FP137" s="80"/>
      <c r="FQ137" s="80"/>
      <c r="FR137" s="80"/>
      <c r="FS137" s="80"/>
      <c r="FT137" s="80"/>
      <c r="FU137" s="80"/>
      <c r="FV137" s="80"/>
      <c r="FW137" s="80"/>
      <c r="FX137" s="80"/>
      <c r="FY137" s="80"/>
      <c r="FZ137" s="80"/>
      <c r="GA137" s="80"/>
      <c r="GB137" s="80"/>
      <c r="GC137" s="80"/>
      <c r="GD137" s="80"/>
      <c r="GE137" s="80"/>
      <c r="GF137" s="80"/>
      <c r="GG137" s="80"/>
      <c r="GH137" s="80"/>
      <c r="GI137" s="80"/>
      <c r="GJ137" s="80"/>
      <c r="GK137" s="80"/>
      <c r="GL137" s="80"/>
      <c r="GM137" s="80"/>
      <c r="GN137" s="80"/>
      <c r="GO137" s="80"/>
      <c r="GP137" s="80"/>
      <c r="GQ137" s="80"/>
      <c r="GR137" s="80"/>
      <c r="GS137" s="80"/>
      <c r="GT137" s="80"/>
      <c r="GU137" s="80"/>
      <c r="GV137" s="80"/>
      <c r="GW137" s="80"/>
      <c r="GX137" s="80"/>
      <c r="GY137" s="80"/>
      <c r="GZ137" s="80"/>
      <c r="HA137" s="80"/>
      <c r="HB137" s="80"/>
      <c r="HC137" s="80"/>
      <c r="HD137" s="80"/>
      <c r="HE137" s="80"/>
      <c r="HF137" s="80"/>
      <c r="HG137" s="80"/>
      <c r="HH137" s="80"/>
      <c r="HI137" s="80"/>
      <c r="HJ137" s="80"/>
      <c r="HK137" s="80"/>
      <c r="HL137" s="80"/>
      <c r="HM137" s="80"/>
      <c r="HN137" s="80"/>
      <c r="HO137" s="80"/>
      <c r="HP137" s="80"/>
      <c r="HR137" s="80"/>
      <c r="HS137" s="80"/>
      <c r="HT137" s="80"/>
      <c r="HU137" s="80"/>
      <c r="HV137" s="80"/>
      <c r="HW137" s="80"/>
      <c r="HX137" s="80"/>
      <c r="HY137" s="80"/>
      <c r="HZ137" s="80"/>
      <c r="IA137" s="80"/>
      <c r="IB137" s="80"/>
      <c r="IC137" s="80"/>
      <c r="ID137" s="80"/>
      <c r="IE137" s="80"/>
      <c r="IF137" s="80"/>
      <c r="IG137" s="80"/>
      <c r="IH137" s="80"/>
      <c r="II137" s="80"/>
      <c r="IJ137" s="80"/>
      <c r="IK137" s="80"/>
      <c r="IL137" s="80"/>
      <c r="IM137" s="80"/>
      <c r="IN137" s="80"/>
      <c r="IO137" s="80"/>
      <c r="IP137" s="80"/>
      <c r="IQ137" s="80"/>
      <c r="IR137" s="80"/>
      <c r="IS137" s="80"/>
      <c r="IT137" s="80"/>
      <c r="IU137" s="80"/>
      <c r="IV137" s="80"/>
      <c r="IW137" s="80"/>
      <c r="IX137" s="80"/>
      <c r="IY137" s="80"/>
      <c r="IZ137" s="80"/>
      <c r="JA137" s="80"/>
      <c r="JB137" s="80"/>
    </row>
    <row r="138" spans="2:262" s="12" customFormat="1" ht="14.25" customHeight="1">
      <c r="B138" s="264"/>
      <c r="C138" s="273"/>
      <c r="D138" s="207" t="s">
        <v>277</v>
      </c>
      <c r="E138" s="166">
        <v>2</v>
      </c>
      <c r="F138" s="214">
        <v>0</v>
      </c>
      <c r="G138" s="83">
        <f t="shared" si="196"/>
        <v>0</v>
      </c>
      <c r="H138" s="230">
        <v>0</v>
      </c>
      <c r="I138" s="83">
        <f>IFERROR(H138/E138,"-")</f>
        <v>0</v>
      </c>
      <c r="J138" s="230">
        <v>0</v>
      </c>
      <c r="K138" s="83">
        <f>IFERROR(J138/E138,"-")</f>
        <v>0</v>
      </c>
      <c r="L138" s="166">
        <v>7</v>
      </c>
      <c r="M138" s="214">
        <v>0</v>
      </c>
      <c r="N138" s="83">
        <f>IFERROR(M138/L138,"-")</f>
        <v>0</v>
      </c>
      <c r="O138" s="230">
        <v>2</v>
      </c>
      <c r="P138" s="83">
        <f>IFERROR(O138/L138,"-")</f>
        <v>0.2857142857142857</v>
      </c>
      <c r="Q138" s="230">
        <v>0</v>
      </c>
      <c r="R138" s="83">
        <f>IFERROR(Q138/L138,"-")</f>
        <v>0</v>
      </c>
      <c r="S138" s="166">
        <v>1410</v>
      </c>
      <c r="T138" s="214">
        <v>104</v>
      </c>
      <c r="U138" s="83">
        <f>IFERROR(T138/S138,"-")</f>
        <v>7.3758865248226946E-2</v>
      </c>
      <c r="V138" s="230">
        <v>275</v>
      </c>
      <c r="W138" s="83">
        <f>IFERROR(V138/S138,"-")</f>
        <v>0.19503546099290781</v>
      </c>
      <c r="X138" s="230">
        <v>88</v>
      </c>
      <c r="Y138" s="83">
        <f>IFERROR(X138/S138,"-")</f>
        <v>6.2411347517730496E-2</v>
      </c>
      <c r="Z138" s="166">
        <v>987</v>
      </c>
      <c r="AA138" s="214">
        <v>54</v>
      </c>
      <c r="AB138" s="83">
        <f>IFERROR(AA138/Z138,"-")</f>
        <v>5.4711246200607903E-2</v>
      </c>
      <c r="AC138" s="230">
        <v>186</v>
      </c>
      <c r="AD138" s="83">
        <f>IFERROR(AC138/Z138,"-")</f>
        <v>0.18844984802431611</v>
      </c>
      <c r="AE138" s="230">
        <v>68</v>
      </c>
      <c r="AF138" s="83">
        <f>IFERROR(AE138/Z138,"-")</f>
        <v>6.889564336372847E-2</v>
      </c>
      <c r="AG138" s="166">
        <v>623</v>
      </c>
      <c r="AH138" s="214">
        <v>23</v>
      </c>
      <c r="AI138" s="83">
        <f>IFERROR(AH138/AG138,"-")</f>
        <v>3.691813804173355E-2</v>
      </c>
      <c r="AJ138" s="230">
        <v>101</v>
      </c>
      <c r="AK138" s="83">
        <f>IFERROR(AJ138/AG138,"-")</f>
        <v>0.16211878009630817</v>
      </c>
      <c r="AL138" s="230">
        <v>40</v>
      </c>
      <c r="AM138" s="83">
        <f>IFERROR(AL138/AG138,"-")</f>
        <v>6.4205457463884424E-2</v>
      </c>
      <c r="AN138" s="166">
        <v>264</v>
      </c>
      <c r="AO138" s="214">
        <v>5</v>
      </c>
      <c r="AP138" s="83">
        <f>IFERROR(AO138/AN138,"-")</f>
        <v>1.893939393939394E-2</v>
      </c>
      <c r="AQ138" s="230">
        <v>33</v>
      </c>
      <c r="AR138" s="83">
        <f>IFERROR(AQ138/AN138,"-")</f>
        <v>0.125</v>
      </c>
      <c r="AS138" s="230">
        <v>12</v>
      </c>
      <c r="AT138" s="83">
        <f>IFERROR(AS138/AN138,"-")</f>
        <v>4.5454545454545456E-2</v>
      </c>
      <c r="AU138" s="166">
        <v>64</v>
      </c>
      <c r="AV138" s="214">
        <v>0</v>
      </c>
      <c r="AW138" s="83">
        <f>IFERROR(AV138/AU138,"-")</f>
        <v>0</v>
      </c>
      <c r="AX138" s="230">
        <v>5</v>
      </c>
      <c r="AY138" s="83">
        <f>IFERROR(AX138/AU138,"-")</f>
        <v>7.8125E-2</v>
      </c>
      <c r="AZ138" s="230">
        <v>2</v>
      </c>
      <c r="BA138" s="83">
        <f>IFERROR(AZ138/AU138,"-")</f>
        <v>3.125E-2</v>
      </c>
      <c r="BB138" s="166">
        <f t="shared" si="221"/>
        <v>3357</v>
      </c>
      <c r="BC138" s="167">
        <f t="shared" si="222"/>
        <v>186</v>
      </c>
      <c r="BD138" s="83">
        <f>IFERROR(BC138/BB138,"-")</f>
        <v>5.5406613047363718E-2</v>
      </c>
      <c r="BE138" s="167">
        <f t="shared" si="223"/>
        <v>602</v>
      </c>
      <c r="BF138" s="83">
        <f>IFERROR(BE138/BB138,"-")</f>
        <v>0.17932677986297288</v>
      </c>
      <c r="BG138" s="167">
        <f t="shared" si="224"/>
        <v>210</v>
      </c>
      <c r="BH138" s="83">
        <f>IFERROR(BG138/BB138,"-")</f>
        <v>6.2555853440571935E-2</v>
      </c>
      <c r="BJ138" s="264"/>
      <c r="BK138" s="273"/>
      <c r="BL138" s="208" t="s">
        <v>276</v>
      </c>
      <c r="BM138" s="38">
        <v>3251</v>
      </c>
      <c r="BN138" s="38">
        <v>155</v>
      </c>
      <c r="BO138" s="84">
        <v>4.7677637649953863E-2</v>
      </c>
      <c r="BP138" s="38">
        <v>589</v>
      </c>
      <c r="BQ138" s="84">
        <v>0.18117502306982466</v>
      </c>
      <c r="BR138" s="38">
        <v>208</v>
      </c>
      <c r="BS138" s="84">
        <v>6.3980313749615506E-2</v>
      </c>
      <c r="BU138" s="218"/>
      <c r="BV138" s="208" t="s">
        <v>273</v>
      </c>
      <c r="BW138" s="36">
        <f t="shared" si="220"/>
        <v>0.70271075364909141</v>
      </c>
      <c r="BX138" s="36">
        <f t="shared" ref="BX138:BX201" si="225">(BM138-SUM(BN138,BP138,BR138))/BM138</f>
        <v>0.70716702553060595</v>
      </c>
      <c r="BY138" s="80"/>
      <c r="BZ138" s="138"/>
      <c r="CA138" s="80"/>
      <c r="CB138" s="80"/>
      <c r="CC138" s="80"/>
      <c r="CD138" s="80"/>
      <c r="CE138" s="80"/>
      <c r="CF138" s="80"/>
      <c r="CG138" s="80"/>
      <c r="CH138" s="80"/>
      <c r="CI138" s="80"/>
      <c r="CJ138" s="3"/>
      <c r="CK138" s="3"/>
      <c r="CL138" s="3"/>
      <c r="CM138" s="3"/>
      <c r="CN138" s="3"/>
      <c r="CO138" s="3"/>
      <c r="CP138" s="3"/>
      <c r="CQ138" s="80"/>
      <c r="CR138" s="80"/>
      <c r="CS138" s="80"/>
      <c r="CT138" s="80"/>
      <c r="CU138" s="80"/>
      <c r="CV138" s="80"/>
      <c r="CW138" s="3"/>
      <c r="CX138" s="3"/>
      <c r="CY138" s="80"/>
      <c r="CZ138" s="80"/>
      <c r="DA138" s="80"/>
      <c r="DB138" s="80"/>
      <c r="DC138" s="80"/>
      <c r="DD138" s="80"/>
      <c r="DE138" s="80"/>
      <c r="DF138" s="80"/>
      <c r="DG138" s="80"/>
      <c r="DH138" s="80"/>
      <c r="DI138" s="80"/>
      <c r="DJ138" s="80"/>
      <c r="DK138" s="80"/>
      <c r="DL138" s="80"/>
      <c r="DM138" s="80"/>
      <c r="DN138" s="80"/>
      <c r="DP138" s="138"/>
      <c r="DQ138" s="80"/>
      <c r="DR138" s="80"/>
      <c r="DS138" s="80"/>
      <c r="DT138" s="80"/>
      <c r="DU138" s="80"/>
      <c r="DV138" s="80"/>
      <c r="DW138" s="80"/>
      <c r="DX138" s="80"/>
      <c r="DY138" s="80"/>
      <c r="DZ138" s="80"/>
      <c r="EA138" s="80"/>
      <c r="EB138" s="80"/>
      <c r="EC138" s="80"/>
      <c r="ED138" s="80"/>
      <c r="EE138" s="80"/>
      <c r="EF138" s="80"/>
      <c r="EG138" s="80"/>
      <c r="EH138" s="80"/>
      <c r="EI138" s="80"/>
      <c r="EJ138" s="80"/>
      <c r="EK138" s="80"/>
      <c r="EL138" s="80"/>
      <c r="EM138" s="80"/>
      <c r="EN138" s="80"/>
      <c r="EO138" s="80"/>
      <c r="EP138" s="80"/>
      <c r="EQ138" s="80"/>
      <c r="ER138" s="80"/>
      <c r="ES138" s="80"/>
      <c r="ET138" s="80"/>
      <c r="EU138" s="80"/>
      <c r="EV138" s="80"/>
      <c r="EW138" s="80"/>
      <c r="EX138" s="80"/>
      <c r="EY138" s="80"/>
      <c r="EZ138" s="80"/>
      <c r="FA138" s="80"/>
      <c r="FB138" s="80"/>
      <c r="FC138" s="80"/>
      <c r="FD138" s="80"/>
      <c r="FE138" s="80"/>
      <c r="FF138" s="80"/>
      <c r="FG138" s="80"/>
      <c r="FH138" s="80"/>
      <c r="FI138" s="80"/>
      <c r="FJ138" s="80"/>
      <c r="FK138" s="80"/>
      <c r="FL138" s="80"/>
      <c r="FM138" s="80"/>
      <c r="FN138" s="80"/>
      <c r="FO138" s="80"/>
      <c r="FP138" s="80"/>
      <c r="FQ138" s="80"/>
      <c r="FR138" s="80"/>
      <c r="FS138" s="80"/>
      <c r="FT138" s="80"/>
      <c r="FU138" s="80"/>
      <c r="FV138" s="80"/>
      <c r="FW138" s="80"/>
      <c r="FX138" s="80"/>
      <c r="FY138" s="80"/>
      <c r="FZ138" s="80"/>
      <c r="GA138" s="80"/>
      <c r="GB138" s="80"/>
      <c r="GC138" s="80"/>
      <c r="GD138" s="80"/>
      <c r="GE138" s="80"/>
      <c r="GF138" s="80"/>
      <c r="GG138" s="80"/>
      <c r="GH138" s="80"/>
      <c r="GI138" s="80"/>
      <c r="GJ138" s="80"/>
      <c r="GK138" s="80"/>
      <c r="GL138" s="80"/>
      <c r="GM138" s="80"/>
      <c r="GN138" s="80"/>
      <c r="GO138" s="80"/>
      <c r="GP138" s="80"/>
      <c r="GQ138" s="80"/>
      <c r="GR138" s="80"/>
      <c r="GS138" s="80"/>
      <c r="GT138" s="80"/>
      <c r="GU138" s="80"/>
      <c r="GV138" s="80"/>
      <c r="GW138" s="80"/>
      <c r="GX138" s="80"/>
      <c r="GY138" s="80"/>
      <c r="GZ138" s="80"/>
      <c r="HA138" s="80"/>
      <c r="HB138" s="80"/>
      <c r="HC138" s="80"/>
      <c r="HD138" s="80"/>
      <c r="HE138" s="80"/>
      <c r="HF138" s="80"/>
      <c r="HG138" s="80"/>
      <c r="HH138" s="80"/>
      <c r="HI138" s="80"/>
      <c r="HJ138" s="80"/>
      <c r="HK138" s="80"/>
      <c r="HL138" s="80"/>
      <c r="HM138" s="80"/>
      <c r="HN138" s="80"/>
      <c r="HO138" s="80"/>
      <c r="HP138" s="80"/>
      <c r="HR138" s="80"/>
      <c r="HS138" s="80"/>
      <c r="HT138" s="80"/>
      <c r="HU138" s="80"/>
      <c r="HV138" s="80"/>
      <c r="HW138" s="80"/>
      <c r="HX138" s="80"/>
      <c r="HY138" s="80"/>
      <c r="HZ138" s="80"/>
      <c r="IA138" s="80"/>
      <c r="IB138" s="80"/>
      <c r="IC138" s="80"/>
      <c r="ID138" s="80"/>
      <c r="IE138" s="80"/>
      <c r="IF138" s="80"/>
      <c r="IG138" s="80"/>
      <c r="IH138" s="80"/>
      <c r="II138" s="80"/>
      <c r="IJ138" s="80"/>
      <c r="IK138" s="80"/>
      <c r="IL138" s="80"/>
      <c r="IM138" s="80"/>
      <c r="IN138" s="80"/>
      <c r="IO138" s="80"/>
      <c r="IP138" s="80"/>
      <c r="IQ138" s="80"/>
      <c r="IR138" s="80"/>
      <c r="IS138" s="80"/>
      <c r="IT138" s="80"/>
      <c r="IU138" s="80"/>
      <c r="IV138" s="80"/>
      <c r="IW138" s="80"/>
      <c r="IX138" s="80"/>
      <c r="IY138" s="80"/>
      <c r="IZ138" s="80"/>
      <c r="JA138" s="80"/>
      <c r="JB138" s="80"/>
    </row>
    <row r="139" spans="2:262" s="12" customFormat="1" ht="14.25" customHeight="1">
      <c r="B139" s="264"/>
      <c r="C139" s="273"/>
      <c r="D139" s="165" t="s">
        <v>156</v>
      </c>
      <c r="E139" s="160">
        <v>2</v>
      </c>
      <c r="F139" s="161">
        <v>0</v>
      </c>
      <c r="G139" s="61">
        <f t="shared" si="196"/>
        <v>0</v>
      </c>
      <c r="H139" s="62">
        <v>0</v>
      </c>
      <c r="I139" s="61">
        <f t="shared" si="197"/>
        <v>0</v>
      </c>
      <c r="J139" s="62">
        <v>0</v>
      </c>
      <c r="K139" s="61">
        <f t="shared" si="198"/>
        <v>0</v>
      </c>
      <c r="L139" s="160">
        <v>2</v>
      </c>
      <c r="M139" s="161">
        <v>0</v>
      </c>
      <c r="N139" s="61">
        <f t="shared" si="199"/>
        <v>0</v>
      </c>
      <c r="O139" s="62">
        <v>0</v>
      </c>
      <c r="P139" s="61">
        <f t="shared" si="200"/>
        <v>0</v>
      </c>
      <c r="Q139" s="62">
        <v>1</v>
      </c>
      <c r="R139" s="61">
        <f t="shared" si="201"/>
        <v>0.5</v>
      </c>
      <c r="S139" s="160">
        <v>693</v>
      </c>
      <c r="T139" s="161">
        <v>33</v>
      </c>
      <c r="U139" s="61">
        <f t="shared" si="202"/>
        <v>4.7619047619047616E-2</v>
      </c>
      <c r="V139" s="62">
        <v>124</v>
      </c>
      <c r="W139" s="61">
        <f t="shared" si="203"/>
        <v>0.17893217893217894</v>
      </c>
      <c r="X139" s="62">
        <v>36</v>
      </c>
      <c r="Y139" s="61">
        <f t="shared" si="204"/>
        <v>5.1948051948051951E-2</v>
      </c>
      <c r="Z139" s="160">
        <v>425</v>
      </c>
      <c r="AA139" s="161">
        <v>19</v>
      </c>
      <c r="AB139" s="61">
        <f t="shared" si="205"/>
        <v>4.4705882352941179E-2</v>
      </c>
      <c r="AC139" s="62">
        <v>62</v>
      </c>
      <c r="AD139" s="61">
        <f t="shared" si="206"/>
        <v>0.14588235294117646</v>
      </c>
      <c r="AE139" s="62">
        <v>28</v>
      </c>
      <c r="AF139" s="61">
        <f t="shared" si="207"/>
        <v>6.5882352941176475E-2</v>
      </c>
      <c r="AG139" s="160">
        <v>213</v>
      </c>
      <c r="AH139" s="161">
        <v>2</v>
      </c>
      <c r="AI139" s="61">
        <f t="shared" si="208"/>
        <v>9.3896713615023476E-3</v>
      </c>
      <c r="AJ139" s="62">
        <v>32</v>
      </c>
      <c r="AK139" s="61">
        <f t="shared" si="209"/>
        <v>0.15023474178403756</v>
      </c>
      <c r="AL139" s="62">
        <v>14</v>
      </c>
      <c r="AM139" s="61">
        <f t="shared" si="210"/>
        <v>6.5727699530516437E-2</v>
      </c>
      <c r="AN139" s="160">
        <v>92</v>
      </c>
      <c r="AO139" s="161">
        <v>2</v>
      </c>
      <c r="AP139" s="61">
        <f t="shared" si="211"/>
        <v>2.1739130434782608E-2</v>
      </c>
      <c r="AQ139" s="62">
        <v>9</v>
      </c>
      <c r="AR139" s="61">
        <f t="shared" si="212"/>
        <v>9.7826086956521743E-2</v>
      </c>
      <c r="AS139" s="62">
        <v>4</v>
      </c>
      <c r="AT139" s="61">
        <f t="shared" si="213"/>
        <v>4.3478260869565216E-2</v>
      </c>
      <c r="AU139" s="160">
        <v>34</v>
      </c>
      <c r="AV139" s="161">
        <v>0</v>
      </c>
      <c r="AW139" s="61">
        <f t="shared" si="214"/>
        <v>0</v>
      </c>
      <c r="AX139" s="62">
        <v>3</v>
      </c>
      <c r="AY139" s="61">
        <f t="shared" si="215"/>
        <v>8.8235294117647065E-2</v>
      </c>
      <c r="AZ139" s="62">
        <v>1</v>
      </c>
      <c r="BA139" s="61">
        <f t="shared" si="216"/>
        <v>2.9411764705882353E-2</v>
      </c>
      <c r="BB139" s="160">
        <f t="shared" si="221"/>
        <v>1461</v>
      </c>
      <c r="BC139" s="63">
        <f t="shared" si="222"/>
        <v>56</v>
      </c>
      <c r="BD139" s="61">
        <f t="shared" si="217"/>
        <v>3.8329911019849415E-2</v>
      </c>
      <c r="BE139" s="63">
        <f t="shared" si="223"/>
        <v>230</v>
      </c>
      <c r="BF139" s="61">
        <f t="shared" si="218"/>
        <v>0.15742642026009582</v>
      </c>
      <c r="BG139" s="63">
        <f t="shared" si="224"/>
        <v>84</v>
      </c>
      <c r="BH139" s="61">
        <f t="shared" si="219"/>
        <v>5.7494866529774126E-2</v>
      </c>
      <c r="BJ139" s="264"/>
      <c r="BK139" s="273"/>
      <c r="BL139" s="208" t="s">
        <v>156</v>
      </c>
      <c r="BM139" s="38">
        <v>1453</v>
      </c>
      <c r="BN139" s="38">
        <v>68</v>
      </c>
      <c r="BO139" s="84">
        <v>4.6799724707501718E-2</v>
      </c>
      <c r="BP139" s="38">
        <v>222</v>
      </c>
      <c r="BQ139" s="84">
        <v>0.15278733654507914</v>
      </c>
      <c r="BR139" s="38">
        <v>92</v>
      </c>
      <c r="BS139" s="84">
        <v>6.3317274604267032E-2</v>
      </c>
      <c r="BU139" s="184"/>
      <c r="BV139" s="188" t="s">
        <v>156</v>
      </c>
      <c r="BW139" s="36">
        <f t="shared" si="220"/>
        <v>0.74674880219028061</v>
      </c>
      <c r="BX139" s="36">
        <f t="shared" si="225"/>
        <v>0.73709566414315209</v>
      </c>
      <c r="BY139" s="80"/>
      <c r="BZ139" s="138"/>
      <c r="CA139" s="80"/>
      <c r="CB139" s="80"/>
      <c r="CC139" s="80"/>
      <c r="CD139" s="80"/>
      <c r="CE139" s="80"/>
      <c r="CF139" s="80"/>
      <c r="CG139" s="80"/>
      <c r="CH139" s="80"/>
      <c r="CI139" s="80"/>
      <c r="CJ139" s="3"/>
      <c r="CK139" s="3"/>
      <c r="CL139" s="3"/>
      <c r="CM139" s="3"/>
      <c r="CN139" s="3"/>
      <c r="CO139" s="3"/>
      <c r="CP139" s="3"/>
      <c r="CQ139" s="80"/>
      <c r="CR139" s="80"/>
      <c r="CS139" s="80"/>
      <c r="CT139" s="80"/>
      <c r="CU139" s="80"/>
      <c r="CV139" s="80"/>
      <c r="CW139" s="3"/>
      <c r="CX139" s="3"/>
      <c r="CY139" s="80"/>
      <c r="CZ139" s="80"/>
      <c r="DA139" s="80"/>
      <c r="DB139" s="80"/>
      <c r="DC139" s="80"/>
      <c r="DD139" s="80"/>
      <c r="DE139" s="80"/>
      <c r="DF139" s="80"/>
      <c r="DG139" s="80"/>
      <c r="DH139" s="80"/>
      <c r="DI139" s="80"/>
      <c r="DJ139" s="80"/>
      <c r="DK139" s="80"/>
      <c r="DL139" s="80"/>
      <c r="DM139" s="80"/>
      <c r="DN139" s="80"/>
      <c r="DP139" s="138"/>
      <c r="DQ139" s="80"/>
      <c r="DR139" s="80"/>
      <c r="DS139" s="80"/>
      <c r="DT139" s="80"/>
      <c r="DU139" s="80"/>
      <c r="DV139" s="80"/>
      <c r="DW139" s="80"/>
      <c r="DX139" s="80"/>
      <c r="DY139" s="80"/>
      <c r="DZ139" s="80"/>
      <c r="EA139" s="80"/>
      <c r="EB139" s="80"/>
      <c r="EC139" s="80"/>
      <c r="ED139" s="80"/>
      <c r="EE139" s="80"/>
      <c r="EF139" s="80"/>
      <c r="EG139" s="80"/>
      <c r="EH139" s="80"/>
      <c r="EI139" s="80"/>
      <c r="EJ139" s="80"/>
      <c r="EK139" s="80"/>
      <c r="EL139" s="80"/>
      <c r="EM139" s="80"/>
      <c r="EN139" s="80"/>
      <c r="EO139" s="80"/>
      <c r="EP139" s="80"/>
      <c r="EQ139" s="80"/>
      <c r="ER139" s="80"/>
      <c r="ES139" s="80"/>
      <c r="ET139" s="80"/>
      <c r="EU139" s="80"/>
      <c r="EV139" s="80"/>
      <c r="EW139" s="80"/>
      <c r="EX139" s="80"/>
      <c r="EY139" s="80"/>
      <c r="EZ139" s="80"/>
      <c r="FA139" s="80"/>
      <c r="FB139" s="80"/>
      <c r="FC139" s="80"/>
      <c r="FD139" s="80"/>
      <c r="FE139" s="80"/>
      <c r="FF139" s="80"/>
      <c r="FG139" s="80"/>
      <c r="FH139" s="80"/>
      <c r="FI139" s="80"/>
      <c r="FJ139" s="80"/>
      <c r="FK139" s="80"/>
      <c r="FL139" s="80"/>
      <c r="FM139" s="80"/>
      <c r="FN139" s="80"/>
      <c r="FO139" s="80"/>
      <c r="FP139" s="80"/>
      <c r="FQ139" s="80"/>
      <c r="FR139" s="80"/>
      <c r="FS139" s="80"/>
      <c r="FT139" s="80"/>
      <c r="FU139" s="80"/>
      <c r="FV139" s="80"/>
      <c r="FW139" s="80"/>
      <c r="FX139" s="80"/>
      <c r="FY139" s="80"/>
      <c r="FZ139" s="80"/>
      <c r="GA139" s="80"/>
      <c r="GB139" s="80"/>
      <c r="GC139" s="80"/>
      <c r="GD139" s="80"/>
      <c r="GE139" s="80"/>
      <c r="GF139" s="80"/>
      <c r="GG139" s="80"/>
      <c r="GH139" s="80"/>
      <c r="GI139" s="80"/>
      <c r="GJ139" s="80"/>
      <c r="GK139" s="80"/>
      <c r="GL139" s="80"/>
      <c r="GM139" s="80"/>
      <c r="GN139" s="80"/>
      <c r="GO139" s="80"/>
      <c r="GP139" s="80"/>
      <c r="GQ139" s="80"/>
      <c r="GR139" s="80"/>
      <c r="GS139" s="80"/>
      <c r="GT139" s="80"/>
      <c r="GU139" s="80"/>
      <c r="GV139" s="80"/>
      <c r="GW139" s="80"/>
      <c r="GX139" s="80"/>
      <c r="GY139" s="80"/>
      <c r="GZ139" s="80"/>
      <c r="HA139" s="80"/>
      <c r="HB139" s="80"/>
      <c r="HC139" s="80"/>
      <c r="HD139" s="80"/>
      <c r="HE139" s="80"/>
      <c r="HF139" s="80"/>
      <c r="HG139" s="80"/>
      <c r="HH139" s="80"/>
      <c r="HI139" s="80"/>
      <c r="HJ139" s="80"/>
      <c r="HK139" s="80"/>
      <c r="HL139" s="80"/>
      <c r="HM139" s="80"/>
      <c r="HN139" s="80"/>
      <c r="HO139" s="80"/>
      <c r="HP139" s="80"/>
      <c r="HR139" s="80"/>
      <c r="HS139" s="80"/>
      <c r="HT139" s="80"/>
      <c r="HU139" s="80"/>
      <c r="HV139" s="80"/>
      <c r="HW139" s="80"/>
      <c r="HX139" s="80"/>
      <c r="HY139" s="80"/>
      <c r="HZ139" s="80"/>
      <c r="IA139" s="80"/>
      <c r="IB139" s="80"/>
      <c r="IC139" s="80"/>
      <c r="ID139" s="80"/>
      <c r="IE139" s="80"/>
      <c r="IF139" s="80"/>
      <c r="IG139" s="80"/>
      <c r="IH139" s="80"/>
      <c r="II139" s="80"/>
      <c r="IJ139" s="80"/>
      <c r="IK139" s="80"/>
      <c r="IL139" s="80"/>
      <c r="IM139" s="80"/>
      <c r="IN139" s="80"/>
      <c r="IO139" s="80"/>
      <c r="IP139" s="80"/>
      <c r="IQ139" s="80"/>
      <c r="IR139" s="80"/>
      <c r="IS139" s="80"/>
      <c r="IT139" s="80"/>
      <c r="IU139" s="80"/>
      <c r="IV139" s="80"/>
      <c r="IW139" s="80"/>
      <c r="IX139" s="80"/>
      <c r="IY139" s="80"/>
      <c r="IZ139" s="80"/>
      <c r="JA139" s="80"/>
      <c r="JB139" s="80"/>
    </row>
    <row r="140" spans="2:262" s="12" customFormat="1" ht="14.25" customHeight="1">
      <c r="B140" s="264"/>
      <c r="C140" s="273"/>
      <c r="D140" s="135" t="s">
        <v>200</v>
      </c>
      <c r="E140" s="152">
        <v>0</v>
      </c>
      <c r="F140" s="231">
        <v>0</v>
      </c>
      <c r="G140" s="154" t="str">
        <f>IFERROR(F140/E140,"-")</f>
        <v>-</v>
      </c>
      <c r="H140" s="232">
        <v>0</v>
      </c>
      <c r="I140" s="154" t="str">
        <f>IFERROR(H140/E140,"-")</f>
        <v>-</v>
      </c>
      <c r="J140" s="232">
        <v>0</v>
      </c>
      <c r="K140" s="154" t="str">
        <f>IFERROR(J140/E140,"-")</f>
        <v>-</v>
      </c>
      <c r="L140" s="152">
        <v>8</v>
      </c>
      <c r="M140" s="231">
        <v>0</v>
      </c>
      <c r="N140" s="154">
        <f>IFERROR(M140/L140,"-")</f>
        <v>0</v>
      </c>
      <c r="O140" s="232">
        <v>0</v>
      </c>
      <c r="P140" s="154">
        <f>IFERROR(O140/L140,"-")</f>
        <v>0</v>
      </c>
      <c r="Q140" s="232">
        <v>0</v>
      </c>
      <c r="R140" s="154">
        <f>IFERROR(Q140/L140,"-")</f>
        <v>0</v>
      </c>
      <c r="S140" s="152">
        <v>62</v>
      </c>
      <c r="T140" s="231">
        <v>0</v>
      </c>
      <c r="U140" s="154">
        <f>IFERROR(T140/S140,"-")</f>
        <v>0</v>
      </c>
      <c r="V140" s="232">
        <v>2</v>
      </c>
      <c r="W140" s="154">
        <f>IFERROR(V140/S140,"-")</f>
        <v>3.2258064516129031E-2</v>
      </c>
      <c r="X140" s="232">
        <v>1</v>
      </c>
      <c r="Y140" s="154">
        <f>IFERROR(X140/S140,"-")</f>
        <v>1.6129032258064516E-2</v>
      </c>
      <c r="Z140" s="152">
        <v>185</v>
      </c>
      <c r="AA140" s="231">
        <v>0</v>
      </c>
      <c r="AB140" s="154">
        <f>IFERROR(AA140/Z140,"-")</f>
        <v>0</v>
      </c>
      <c r="AC140" s="232">
        <v>0</v>
      </c>
      <c r="AD140" s="154">
        <f>IFERROR(AC140/Z140,"-")</f>
        <v>0</v>
      </c>
      <c r="AE140" s="232">
        <v>0</v>
      </c>
      <c r="AF140" s="154">
        <f>IFERROR(AE140/Z140,"-")</f>
        <v>0</v>
      </c>
      <c r="AG140" s="152">
        <v>248</v>
      </c>
      <c r="AH140" s="231">
        <v>0</v>
      </c>
      <c r="AI140" s="154">
        <f>IFERROR(AH140/AG140,"-")</f>
        <v>0</v>
      </c>
      <c r="AJ140" s="232">
        <v>1</v>
      </c>
      <c r="AK140" s="154">
        <f>IFERROR(AJ140/AG140,"-")</f>
        <v>4.0322580645161289E-3</v>
      </c>
      <c r="AL140" s="232">
        <v>1</v>
      </c>
      <c r="AM140" s="154">
        <f>IFERROR(AL140/AG140,"-")</f>
        <v>4.0322580645161289E-3</v>
      </c>
      <c r="AN140" s="152">
        <v>295</v>
      </c>
      <c r="AO140" s="231">
        <v>0</v>
      </c>
      <c r="AP140" s="154">
        <f>IFERROR(AO140/AN140,"-")</f>
        <v>0</v>
      </c>
      <c r="AQ140" s="232">
        <v>0</v>
      </c>
      <c r="AR140" s="154">
        <f>IFERROR(AQ140/AN140,"-")</f>
        <v>0</v>
      </c>
      <c r="AS140" s="232">
        <v>0</v>
      </c>
      <c r="AT140" s="154">
        <f>IFERROR(AS140/AN140,"-")</f>
        <v>0</v>
      </c>
      <c r="AU140" s="152">
        <v>319</v>
      </c>
      <c r="AV140" s="231">
        <v>0</v>
      </c>
      <c r="AW140" s="154">
        <f>IFERROR(AV140/AU140,"-")</f>
        <v>0</v>
      </c>
      <c r="AX140" s="232">
        <v>2</v>
      </c>
      <c r="AY140" s="154">
        <f>IFERROR(AX140/AU140,"-")</f>
        <v>6.269592476489028E-3</v>
      </c>
      <c r="AZ140" s="232">
        <v>0</v>
      </c>
      <c r="BA140" s="154">
        <f>IFERROR(AZ140/AU140,"-")</f>
        <v>0</v>
      </c>
      <c r="BB140" s="152">
        <f t="shared" si="221"/>
        <v>1117</v>
      </c>
      <c r="BC140" s="153">
        <f t="shared" si="222"/>
        <v>0</v>
      </c>
      <c r="BD140" s="154">
        <f>IFERROR(BC140/BB140,"-")</f>
        <v>0</v>
      </c>
      <c r="BE140" s="153">
        <f t="shared" si="223"/>
        <v>5</v>
      </c>
      <c r="BF140" s="154">
        <f>IFERROR(BE140/BB140,"-")</f>
        <v>4.4762757385854966E-3</v>
      </c>
      <c r="BG140" s="153">
        <f t="shared" si="224"/>
        <v>2</v>
      </c>
      <c r="BH140" s="154">
        <f>IFERROR(BG140/BB140,"-")</f>
        <v>1.7905102954341987E-3</v>
      </c>
      <c r="BJ140" s="264"/>
      <c r="BK140" s="273"/>
      <c r="BL140" s="208" t="s">
        <v>199</v>
      </c>
      <c r="BM140" s="38">
        <v>486</v>
      </c>
      <c r="BN140" s="38">
        <v>1</v>
      </c>
      <c r="BO140" s="84">
        <v>2.05761316872428E-3</v>
      </c>
      <c r="BP140" s="38">
        <v>7</v>
      </c>
      <c r="BQ140" s="84">
        <v>1.4403292181069959E-2</v>
      </c>
      <c r="BR140" s="38">
        <v>6</v>
      </c>
      <c r="BS140" s="84">
        <v>1.2345679012345678E-2</v>
      </c>
      <c r="BU140" s="184"/>
      <c r="BV140" s="188" t="s">
        <v>199</v>
      </c>
      <c r="BW140" s="36">
        <f t="shared" si="220"/>
        <v>0.99373321396598036</v>
      </c>
      <c r="BX140" s="36">
        <f t="shared" si="225"/>
        <v>0.9711934156378601</v>
      </c>
      <c r="BY140" s="80"/>
      <c r="BZ140" s="138"/>
      <c r="CA140" s="80"/>
      <c r="CB140" s="80"/>
      <c r="CC140" s="80"/>
      <c r="CD140" s="80"/>
      <c r="CE140" s="80"/>
      <c r="CF140" s="80"/>
      <c r="CG140" s="80"/>
      <c r="CH140" s="80"/>
      <c r="CI140" s="80"/>
      <c r="CJ140" s="3"/>
      <c r="CK140" s="3"/>
      <c r="CL140" s="3"/>
      <c r="CM140" s="3"/>
      <c r="CN140" s="3"/>
      <c r="CO140" s="3"/>
      <c r="CP140" s="3"/>
      <c r="CQ140" s="80"/>
      <c r="CR140" s="80"/>
      <c r="CS140" s="80"/>
      <c r="CT140" s="80"/>
      <c r="CU140" s="80"/>
      <c r="CV140" s="80"/>
      <c r="CW140" s="3"/>
      <c r="CX140" s="3"/>
      <c r="CY140" s="80"/>
      <c r="CZ140" s="80"/>
      <c r="DA140" s="80"/>
      <c r="DB140" s="80"/>
      <c r="DC140" s="80"/>
      <c r="DD140" s="80"/>
      <c r="DE140" s="80"/>
      <c r="DF140" s="80"/>
      <c r="DG140" s="80"/>
      <c r="DH140" s="80"/>
      <c r="DI140" s="80"/>
      <c r="DJ140" s="80"/>
      <c r="DK140" s="80"/>
      <c r="DL140" s="80"/>
      <c r="DM140" s="80"/>
      <c r="DN140" s="80"/>
      <c r="DP140" s="138"/>
      <c r="DQ140" s="80"/>
      <c r="DR140" s="80"/>
      <c r="DS140" s="80"/>
      <c r="DT140" s="80"/>
      <c r="DU140" s="80"/>
      <c r="DV140" s="80"/>
      <c r="DW140" s="80"/>
      <c r="DX140" s="80"/>
      <c r="DY140" s="80"/>
      <c r="DZ140" s="80"/>
      <c r="EA140" s="80"/>
      <c r="EB140" s="80"/>
      <c r="EC140" s="80"/>
      <c r="ED140" s="80"/>
      <c r="EE140" s="80"/>
      <c r="EF140" s="80"/>
      <c r="EG140" s="80"/>
      <c r="EH140" s="80"/>
      <c r="EI140" s="80"/>
      <c r="EJ140" s="80"/>
      <c r="EK140" s="80"/>
      <c r="EL140" s="80"/>
      <c r="EM140" s="80"/>
      <c r="EN140" s="80"/>
      <c r="EO140" s="80"/>
      <c r="EP140" s="80"/>
      <c r="EQ140" s="80"/>
      <c r="ER140" s="80"/>
      <c r="ES140" s="80"/>
      <c r="ET140" s="80"/>
      <c r="EU140" s="80"/>
      <c r="EV140" s="80"/>
      <c r="EW140" s="80"/>
      <c r="EX140" s="80"/>
      <c r="EY140" s="80"/>
      <c r="EZ140" s="80"/>
      <c r="FA140" s="80"/>
      <c r="FB140" s="80"/>
      <c r="FC140" s="80"/>
      <c r="FD140" s="80"/>
      <c r="FE140" s="80"/>
      <c r="FF140" s="80"/>
      <c r="FG140" s="80"/>
      <c r="FH140" s="80"/>
      <c r="FI140" s="80"/>
      <c r="FJ140" s="80"/>
      <c r="FK140" s="80"/>
      <c r="FL140" s="80"/>
      <c r="FM140" s="80"/>
      <c r="FN140" s="80"/>
      <c r="FO140" s="80"/>
      <c r="FP140" s="80"/>
      <c r="FQ140" s="80"/>
      <c r="FR140" s="80"/>
      <c r="FS140" s="80"/>
      <c r="FT140" s="80"/>
      <c r="FU140" s="80"/>
      <c r="FV140" s="80"/>
      <c r="FW140" s="80"/>
      <c r="FX140" s="80"/>
      <c r="FY140" s="80"/>
      <c r="FZ140" s="80"/>
      <c r="GA140" s="80"/>
      <c r="GB140" s="80"/>
      <c r="GC140" s="80"/>
      <c r="GD140" s="80"/>
      <c r="GE140" s="80"/>
      <c r="GF140" s="80"/>
      <c r="GG140" s="80"/>
      <c r="GH140" s="80"/>
      <c r="GI140" s="80"/>
      <c r="GJ140" s="80"/>
      <c r="GK140" s="80"/>
      <c r="GL140" s="80"/>
      <c r="GM140" s="80"/>
      <c r="GN140" s="80"/>
      <c r="GO140" s="80"/>
      <c r="GP140" s="80"/>
      <c r="GQ140" s="80"/>
      <c r="GR140" s="80"/>
      <c r="GS140" s="80"/>
      <c r="GT140" s="80"/>
      <c r="GU140" s="80"/>
      <c r="GV140" s="80"/>
      <c r="GW140" s="80"/>
      <c r="GX140" s="80"/>
      <c r="GY140" s="80"/>
      <c r="GZ140" s="80"/>
      <c r="HA140" s="80"/>
      <c r="HB140" s="80"/>
      <c r="HC140" s="80"/>
      <c r="HD140" s="80"/>
      <c r="HE140" s="80"/>
      <c r="HF140" s="80"/>
      <c r="HG140" s="80"/>
      <c r="HH140" s="80"/>
      <c r="HI140" s="80"/>
      <c r="HJ140" s="80"/>
      <c r="HK140" s="80"/>
      <c r="HL140" s="80"/>
      <c r="HM140" s="80"/>
      <c r="HN140" s="80"/>
      <c r="HO140" s="80"/>
      <c r="HP140" s="80"/>
      <c r="HR140" s="80"/>
      <c r="HS140" s="80"/>
      <c r="HT140" s="80"/>
      <c r="HU140" s="80"/>
      <c r="HV140" s="80"/>
      <c r="HW140" s="80"/>
      <c r="HX140" s="80"/>
      <c r="HY140" s="80"/>
      <c r="HZ140" s="80"/>
      <c r="IA140" s="80"/>
      <c r="IB140" s="80"/>
      <c r="IC140" s="80"/>
      <c r="ID140" s="80"/>
      <c r="IE140" s="80"/>
      <c r="IF140" s="80"/>
      <c r="IG140" s="80"/>
      <c r="IH140" s="80"/>
      <c r="II140" s="80"/>
      <c r="IJ140" s="80"/>
      <c r="IK140" s="80"/>
      <c r="IL140" s="80"/>
      <c r="IM140" s="80"/>
      <c r="IN140" s="80"/>
      <c r="IO140" s="80"/>
      <c r="IP140" s="80"/>
      <c r="IQ140" s="80"/>
      <c r="IR140" s="80"/>
      <c r="IS140" s="80"/>
      <c r="IT140" s="80"/>
      <c r="IU140" s="80"/>
      <c r="IV140" s="80"/>
      <c r="IW140" s="80"/>
      <c r="IX140" s="80"/>
      <c r="IY140" s="80"/>
      <c r="IZ140" s="80"/>
      <c r="JA140" s="80"/>
      <c r="JB140" s="80"/>
    </row>
    <row r="141" spans="2:262" s="12" customFormat="1" ht="14.25" customHeight="1">
      <c r="B141" s="265"/>
      <c r="C141" s="274"/>
      <c r="D141" s="150" t="s">
        <v>67</v>
      </c>
      <c r="E141" s="37">
        <v>57</v>
      </c>
      <c r="F141" s="233">
        <v>1</v>
      </c>
      <c r="G141" s="13">
        <f t="shared" si="196"/>
        <v>1.7543859649122806E-2</v>
      </c>
      <c r="H141" s="33">
        <v>5</v>
      </c>
      <c r="I141" s="13">
        <f t="shared" si="197"/>
        <v>8.771929824561403E-2</v>
      </c>
      <c r="J141" s="33">
        <v>3</v>
      </c>
      <c r="K141" s="13">
        <f t="shared" si="198"/>
        <v>5.2631578947368418E-2</v>
      </c>
      <c r="L141" s="37">
        <v>129</v>
      </c>
      <c r="M141" s="233">
        <v>4</v>
      </c>
      <c r="N141" s="13">
        <f t="shared" si="199"/>
        <v>3.1007751937984496E-2</v>
      </c>
      <c r="O141" s="33">
        <v>14</v>
      </c>
      <c r="P141" s="13">
        <f t="shared" si="200"/>
        <v>0.10852713178294573</v>
      </c>
      <c r="Q141" s="33">
        <v>5</v>
      </c>
      <c r="R141" s="13">
        <f t="shared" si="201"/>
        <v>3.875968992248062E-2</v>
      </c>
      <c r="S141" s="37">
        <v>7827</v>
      </c>
      <c r="T141" s="233">
        <v>412</v>
      </c>
      <c r="U141" s="13">
        <f t="shared" si="202"/>
        <v>5.2638303309058387E-2</v>
      </c>
      <c r="V141" s="33">
        <v>1427</v>
      </c>
      <c r="W141" s="13">
        <f t="shared" si="203"/>
        <v>0.18231761850006389</v>
      </c>
      <c r="X141" s="33">
        <v>418</v>
      </c>
      <c r="Y141" s="13">
        <f t="shared" si="204"/>
        <v>5.3404880541714578E-2</v>
      </c>
      <c r="Z141" s="37">
        <v>6359</v>
      </c>
      <c r="AA141" s="233">
        <v>240</v>
      </c>
      <c r="AB141" s="13">
        <f t="shared" si="205"/>
        <v>3.7741783299260888E-2</v>
      </c>
      <c r="AC141" s="33">
        <v>1110</v>
      </c>
      <c r="AD141" s="13">
        <f t="shared" si="206"/>
        <v>0.17455574775908161</v>
      </c>
      <c r="AE141" s="33">
        <v>359</v>
      </c>
      <c r="AF141" s="13">
        <f t="shared" si="207"/>
        <v>5.6455417518477748E-2</v>
      </c>
      <c r="AG141" s="37">
        <v>3996</v>
      </c>
      <c r="AH141" s="233">
        <v>89</v>
      </c>
      <c r="AI141" s="13">
        <f t="shared" si="208"/>
        <v>2.2272272272272273E-2</v>
      </c>
      <c r="AJ141" s="33">
        <v>518</v>
      </c>
      <c r="AK141" s="13">
        <f t="shared" si="209"/>
        <v>0.12962962962962962</v>
      </c>
      <c r="AL141" s="33">
        <v>167</v>
      </c>
      <c r="AM141" s="13">
        <f t="shared" si="210"/>
        <v>4.1791791791791794E-2</v>
      </c>
      <c r="AN141" s="37">
        <v>2165</v>
      </c>
      <c r="AO141" s="233">
        <v>29</v>
      </c>
      <c r="AP141" s="13">
        <f t="shared" si="211"/>
        <v>1.3394919168591224E-2</v>
      </c>
      <c r="AQ141" s="33">
        <v>185</v>
      </c>
      <c r="AR141" s="13">
        <f t="shared" si="212"/>
        <v>8.5450346420323328E-2</v>
      </c>
      <c r="AS141" s="33">
        <v>56</v>
      </c>
      <c r="AT141" s="13">
        <f t="shared" si="213"/>
        <v>2.5866050808314087E-2</v>
      </c>
      <c r="AU141" s="37">
        <v>923</v>
      </c>
      <c r="AV141" s="233">
        <v>3</v>
      </c>
      <c r="AW141" s="13">
        <f t="shared" si="214"/>
        <v>3.2502708559046588E-3</v>
      </c>
      <c r="AX141" s="33">
        <v>51</v>
      </c>
      <c r="AY141" s="13">
        <f t="shared" si="215"/>
        <v>5.5254604550379199E-2</v>
      </c>
      <c r="AZ141" s="33">
        <v>7</v>
      </c>
      <c r="BA141" s="13">
        <f t="shared" si="216"/>
        <v>7.5839653304442039E-3</v>
      </c>
      <c r="BB141" s="37">
        <f t="shared" si="221"/>
        <v>21456</v>
      </c>
      <c r="BC141" s="69">
        <f t="shared" si="222"/>
        <v>778</v>
      </c>
      <c r="BD141" s="13">
        <f t="shared" si="217"/>
        <v>3.6260253542132734E-2</v>
      </c>
      <c r="BE141" s="69">
        <f t="shared" si="223"/>
        <v>3310</v>
      </c>
      <c r="BF141" s="13">
        <f t="shared" si="218"/>
        <v>0.15426920208799402</v>
      </c>
      <c r="BG141" s="69">
        <f t="shared" si="224"/>
        <v>1015</v>
      </c>
      <c r="BH141" s="13">
        <f t="shared" si="219"/>
        <v>4.7306114839671884E-2</v>
      </c>
      <c r="BJ141" s="265"/>
      <c r="BK141" s="274"/>
      <c r="BL141" s="203" t="s">
        <v>67</v>
      </c>
      <c r="BM141" s="38">
        <v>20141</v>
      </c>
      <c r="BN141" s="38">
        <v>674</v>
      </c>
      <c r="BO141" s="84">
        <v>3.3464078248349141E-2</v>
      </c>
      <c r="BP141" s="38">
        <v>3090</v>
      </c>
      <c r="BQ141" s="84">
        <v>0.15341840027803982</v>
      </c>
      <c r="BR141" s="38">
        <v>1036</v>
      </c>
      <c r="BS141" s="84">
        <v>5.1437366565711733E-2</v>
      </c>
      <c r="BU141" s="185"/>
      <c r="BV141" s="187" t="s">
        <v>67</v>
      </c>
      <c r="BW141" s="36">
        <f t="shared" si="220"/>
        <v>0.76216442953020136</v>
      </c>
      <c r="BX141" s="36">
        <f t="shared" si="225"/>
        <v>0.76168015490789931</v>
      </c>
      <c r="BY141" s="80"/>
      <c r="BZ141" s="138"/>
      <c r="CA141" s="80"/>
      <c r="CB141" s="80"/>
      <c r="CC141" s="80"/>
      <c r="CD141" s="80"/>
      <c r="CE141" s="80"/>
      <c r="CF141" s="80"/>
      <c r="CG141" s="80"/>
      <c r="CH141" s="80"/>
      <c r="CI141" s="80"/>
      <c r="CJ141" s="3"/>
      <c r="CK141" s="3"/>
      <c r="CL141" s="3"/>
      <c r="CM141" s="3"/>
      <c r="CN141" s="3"/>
      <c r="CO141" s="3"/>
      <c r="CP141" s="3"/>
      <c r="CQ141" s="80"/>
      <c r="CR141" s="80"/>
      <c r="CS141" s="80"/>
      <c r="CT141" s="80"/>
      <c r="CU141" s="80"/>
      <c r="CV141" s="80"/>
      <c r="CW141" s="3"/>
      <c r="CX141" s="3"/>
      <c r="CY141" s="80"/>
      <c r="CZ141" s="80"/>
      <c r="DA141" s="80"/>
      <c r="DB141" s="80"/>
      <c r="DC141" s="80"/>
      <c r="DD141" s="80"/>
      <c r="DE141" s="80"/>
      <c r="DF141" s="80"/>
      <c r="DG141" s="80"/>
      <c r="DH141" s="80"/>
      <c r="DI141" s="80"/>
      <c r="DJ141" s="80"/>
      <c r="DK141" s="80"/>
      <c r="DL141" s="80"/>
      <c r="DM141" s="80"/>
      <c r="DN141" s="80"/>
      <c r="DP141" s="138"/>
      <c r="DQ141" s="80"/>
      <c r="DR141" s="80"/>
      <c r="DS141" s="80"/>
      <c r="DT141" s="80"/>
      <c r="DU141" s="80"/>
      <c r="DV141" s="80"/>
      <c r="DW141" s="80"/>
      <c r="DX141" s="80"/>
      <c r="DY141" s="80"/>
      <c r="DZ141" s="80"/>
      <c r="EA141" s="80"/>
      <c r="EB141" s="80"/>
      <c r="EC141" s="80"/>
      <c r="ED141" s="80"/>
      <c r="EE141" s="80"/>
      <c r="EF141" s="80"/>
      <c r="EG141" s="80"/>
      <c r="EH141" s="80"/>
      <c r="EI141" s="80"/>
      <c r="EJ141" s="80"/>
      <c r="EK141" s="80"/>
      <c r="EL141" s="80"/>
      <c r="EM141" s="80"/>
      <c r="EN141" s="80"/>
      <c r="EO141" s="80"/>
      <c r="EP141" s="80"/>
      <c r="EQ141" s="80"/>
      <c r="ER141" s="80"/>
      <c r="ES141" s="80"/>
      <c r="ET141" s="80"/>
      <c r="EU141" s="80"/>
      <c r="EV141" s="80"/>
      <c r="EW141" s="80"/>
      <c r="EX141" s="80"/>
      <c r="EY141" s="80"/>
      <c r="EZ141" s="80"/>
      <c r="FA141" s="80"/>
      <c r="FB141" s="80"/>
      <c r="FC141" s="80"/>
      <c r="FD141" s="80"/>
      <c r="FE141" s="80"/>
      <c r="FF141" s="80"/>
      <c r="FG141" s="80"/>
      <c r="FH141" s="80"/>
      <c r="FI141" s="80"/>
      <c r="FJ141" s="80"/>
      <c r="FK141" s="80"/>
      <c r="FL141" s="80"/>
      <c r="FM141" s="80"/>
      <c r="FN141" s="80"/>
      <c r="FO141" s="80"/>
      <c r="FP141" s="80"/>
      <c r="FQ141" s="80"/>
      <c r="FR141" s="80"/>
      <c r="FS141" s="80"/>
      <c r="FT141" s="80"/>
      <c r="FU141" s="80"/>
      <c r="FV141" s="80"/>
      <c r="FW141" s="80"/>
      <c r="FX141" s="80"/>
      <c r="FY141" s="80"/>
      <c r="FZ141" s="80"/>
      <c r="GA141" s="80"/>
      <c r="GB141" s="80"/>
      <c r="GC141" s="80"/>
      <c r="GD141" s="80"/>
      <c r="GE141" s="80"/>
      <c r="GF141" s="80"/>
      <c r="GG141" s="80"/>
      <c r="GH141" s="80"/>
      <c r="GI141" s="80"/>
      <c r="GJ141" s="80"/>
      <c r="GK141" s="80"/>
      <c r="GL141" s="80"/>
      <c r="GM141" s="80"/>
      <c r="GN141" s="80"/>
      <c r="GO141" s="80"/>
      <c r="GP141" s="80"/>
      <c r="GQ141" s="80"/>
      <c r="GR141" s="80"/>
      <c r="GS141" s="80"/>
      <c r="GT141" s="80"/>
      <c r="GU141" s="80"/>
      <c r="GV141" s="80"/>
      <c r="GW141" s="80"/>
      <c r="GX141" s="80"/>
      <c r="GY141" s="80"/>
      <c r="GZ141" s="80"/>
      <c r="HA141" s="80"/>
      <c r="HB141" s="80"/>
      <c r="HC141" s="80"/>
      <c r="HD141" s="80"/>
      <c r="HE141" s="80"/>
      <c r="HF141" s="80"/>
      <c r="HG141" s="80"/>
      <c r="HH141" s="80"/>
      <c r="HI141" s="80"/>
      <c r="HJ141" s="80"/>
      <c r="HK141" s="80"/>
      <c r="HL141" s="80"/>
      <c r="HM141" s="80"/>
      <c r="HN141" s="80"/>
      <c r="HO141" s="80"/>
      <c r="HP141" s="80"/>
      <c r="HR141" s="80"/>
      <c r="HS141" s="80"/>
      <c r="HT141" s="80"/>
      <c r="HU141" s="80"/>
      <c r="HV141" s="80"/>
      <c r="HW141" s="80"/>
      <c r="HX141" s="80"/>
      <c r="HY141" s="80"/>
      <c r="HZ141" s="80"/>
      <c r="IA141" s="80"/>
      <c r="IB141" s="80"/>
      <c r="IC141" s="80"/>
      <c r="ID141" s="80"/>
      <c r="IE141" s="80"/>
      <c r="IF141" s="80"/>
      <c r="IG141" s="80"/>
      <c r="IH141" s="80"/>
      <c r="II141" s="80"/>
      <c r="IJ141" s="80"/>
      <c r="IK141" s="80"/>
      <c r="IL141" s="80"/>
      <c r="IM141" s="80"/>
      <c r="IN141" s="80"/>
      <c r="IO141" s="80"/>
      <c r="IP141" s="80"/>
      <c r="IQ141" s="80"/>
      <c r="IR141" s="80"/>
      <c r="IS141" s="80"/>
      <c r="IT141" s="80"/>
      <c r="IU141" s="80"/>
      <c r="IV141" s="80"/>
      <c r="IW141" s="80"/>
      <c r="IX141" s="80"/>
      <c r="IY141" s="80"/>
      <c r="IZ141" s="80"/>
      <c r="JA141" s="80"/>
      <c r="JB141" s="80"/>
    </row>
    <row r="142" spans="2:262" s="12" customFormat="1" ht="14.25" customHeight="1">
      <c r="B142" s="263">
        <v>28</v>
      </c>
      <c r="C142" s="272" t="s">
        <v>32</v>
      </c>
      <c r="D142" s="134" t="s">
        <v>138</v>
      </c>
      <c r="E142" s="119">
        <v>32</v>
      </c>
      <c r="F142" s="82">
        <v>0</v>
      </c>
      <c r="G142" s="71">
        <f t="shared" si="196"/>
        <v>0</v>
      </c>
      <c r="H142" s="72">
        <v>4</v>
      </c>
      <c r="I142" s="71">
        <f t="shared" si="197"/>
        <v>0.125</v>
      </c>
      <c r="J142" s="72">
        <v>0</v>
      </c>
      <c r="K142" s="71">
        <f t="shared" si="198"/>
        <v>0</v>
      </c>
      <c r="L142" s="119">
        <v>109</v>
      </c>
      <c r="M142" s="82">
        <v>2</v>
      </c>
      <c r="N142" s="71">
        <f t="shared" si="199"/>
        <v>1.834862385321101E-2</v>
      </c>
      <c r="O142" s="72">
        <v>10</v>
      </c>
      <c r="P142" s="71">
        <f t="shared" si="200"/>
        <v>9.1743119266055051E-2</v>
      </c>
      <c r="Q142" s="72">
        <v>1</v>
      </c>
      <c r="R142" s="71">
        <f t="shared" si="201"/>
        <v>9.1743119266055051E-3</v>
      </c>
      <c r="S142" s="119">
        <v>5337</v>
      </c>
      <c r="T142" s="82">
        <v>194</v>
      </c>
      <c r="U142" s="71">
        <f t="shared" si="202"/>
        <v>3.6350009368559116E-2</v>
      </c>
      <c r="V142" s="72">
        <v>1207</v>
      </c>
      <c r="W142" s="71">
        <f t="shared" si="203"/>
        <v>0.22615701705077759</v>
      </c>
      <c r="X142" s="72">
        <v>210</v>
      </c>
      <c r="Y142" s="71">
        <f t="shared" si="204"/>
        <v>3.9347948285553679E-2</v>
      </c>
      <c r="Z142" s="119">
        <v>4529</v>
      </c>
      <c r="AA142" s="82">
        <v>113</v>
      </c>
      <c r="AB142" s="71">
        <f t="shared" si="205"/>
        <v>2.4950320158975491E-2</v>
      </c>
      <c r="AC142" s="72">
        <v>840</v>
      </c>
      <c r="AD142" s="71">
        <f t="shared" si="206"/>
        <v>0.18547140649149924</v>
      </c>
      <c r="AE142" s="72">
        <v>193</v>
      </c>
      <c r="AF142" s="71">
        <f t="shared" si="207"/>
        <v>4.2614263634356372E-2</v>
      </c>
      <c r="AG142" s="119">
        <v>2308</v>
      </c>
      <c r="AH142" s="82">
        <v>32</v>
      </c>
      <c r="AI142" s="71">
        <f t="shared" si="208"/>
        <v>1.3864818024263431E-2</v>
      </c>
      <c r="AJ142" s="72">
        <v>277</v>
      </c>
      <c r="AK142" s="71">
        <f t="shared" si="209"/>
        <v>0.12001733102253033</v>
      </c>
      <c r="AL142" s="72">
        <v>65</v>
      </c>
      <c r="AM142" s="71">
        <f t="shared" si="210"/>
        <v>2.8162911611785094E-2</v>
      </c>
      <c r="AN142" s="119">
        <v>936</v>
      </c>
      <c r="AO142" s="82">
        <v>8</v>
      </c>
      <c r="AP142" s="71">
        <f t="shared" si="211"/>
        <v>8.5470085470085479E-3</v>
      </c>
      <c r="AQ142" s="72">
        <v>79</v>
      </c>
      <c r="AR142" s="71">
        <f t="shared" si="212"/>
        <v>8.4401709401709407E-2</v>
      </c>
      <c r="AS142" s="72">
        <v>12</v>
      </c>
      <c r="AT142" s="71">
        <f t="shared" si="213"/>
        <v>1.282051282051282E-2</v>
      </c>
      <c r="AU142" s="119">
        <v>286</v>
      </c>
      <c r="AV142" s="82">
        <v>1</v>
      </c>
      <c r="AW142" s="71">
        <f t="shared" si="214"/>
        <v>3.4965034965034965E-3</v>
      </c>
      <c r="AX142" s="72">
        <v>19</v>
      </c>
      <c r="AY142" s="71">
        <f t="shared" si="215"/>
        <v>6.6433566433566432E-2</v>
      </c>
      <c r="AZ142" s="72">
        <v>1</v>
      </c>
      <c r="BA142" s="71">
        <f t="shared" si="216"/>
        <v>3.4965034965034965E-3</v>
      </c>
      <c r="BB142" s="119">
        <f t="shared" si="221"/>
        <v>13537</v>
      </c>
      <c r="BC142" s="73">
        <f t="shared" si="222"/>
        <v>350</v>
      </c>
      <c r="BD142" s="71">
        <f t="shared" si="217"/>
        <v>2.5855063898943636E-2</v>
      </c>
      <c r="BE142" s="73">
        <f t="shared" si="223"/>
        <v>2436</v>
      </c>
      <c r="BF142" s="71">
        <f t="shared" si="218"/>
        <v>0.1799512447366477</v>
      </c>
      <c r="BG142" s="73">
        <f t="shared" si="224"/>
        <v>482</v>
      </c>
      <c r="BH142" s="71">
        <f t="shared" si="219"/>
        <v>3.560611656940238E-2</v>
      </c>
      <c r="BJ142" s="263">
        <v>28</v>
      </c>
      <c r="BK142" s="272" t="s">
        <v>32</v>
      </c>
      <c r="BL142" s="208" t="s">
        <v>138</v>
      </c>
      <c r="BM142" s="38">
        <v>12808</v>
      </c>
      <c r="BN142" s="38">
        <v>273</v>
      </c>
      <c r="BO142" s="84">
        <v>2.131480324797002E-2</v>
      </c>
      <c r="BP142" s="38">
        <v>2136</v>
      </c>
      <c r="BQ142" s="84">
        <v>0.16677076826983137</v>
      </c>
      <c r="BR142" s="38">
        <v>434</v>
      </c>
      <c r="BS142" s="84">
        <v>3.3885071830106181E-2</v>
      </c>
      <c r="BU142" s="183" t="s">
        <v>32</v>
      </c>
      <c r="BV142" s="188" t="s">
        <v>138</v>
      </c>
      <c r="BW142" s="36">
        <f t="shared" si="220"/>
        <v>0.75858757479500627</v>
      </c>
      <c r="BX142" s="36">
        <f t="shared" si="225"/>
        <v>0.7780293566520925</v>
      </c>
      <c r="BY142" s="80"/>
      <c r="BZ142" s="138"/>
      <c r="CA142" s="80"/>
      <c r="CB142" s="80"/>
      <c r="CC142" s="80"/>
      <c r="CD142" s="80"/>
      <c r="CE142" s="80"/>
      <c r="CF142" s="80"/>
      <c r="CG142" s="80"/>
      <c r="CH142" s="80"/>
      <c r="CI142" s="80"/>
      <c r="CJ142" s="3"/>
      <c r="CK142" s="3"/>
      <c r="CL142" s="3"/>
      <c r="CM142" s="3"/>
      <c r="CN142" s="3"/>
      <c r="CO142" s="3"/>
      <c r="CP142" s="3"/>
      <c r="CQ142" s="80"/>
      <c r="CR142" s="80"/>
      <c r="CS142" s="80"/>
      <c r="CT142" s="80"/>
      <c r="CU142" s="80"/>
      <c r="CV142" s="80"/>
      <c r="CW142" s="3"/>
      <c r="CX142" s="3"/>
      <c r="CY142" s="80"/>
      <c r="CZ142" s="80"/>
      <c r="DA142" s="80"/>
      <c r="DB142" s="80"/>
      <c r="DC142" s="80"/>
      <c r="DD142" s="80"/>
      <c r="DE142" s="80"/>
      <c r="DF142" s="80"/>
      <c r="DG142" s="80"/>
      <c r="DH142" s="80"/>
      <c r="DI142" s="80"/>
      <c r="DJ142" s="80"/>
      <c r="DK142" s="80"/>
      <c r="DL142" s="80"/>
      <c r="DM142" s="80"/>
      <c r="DN142" s="80"/>
      <c r="DP142" s="138"/>
      <c r="DQ142" s="80"/>
      <c r="DR142" s="80"/>
      <c r="DS142" s="80"/>
      <c r="DT142" s="80"/>
      <c r="DU142" s="80"/>
      <c r="DV142" s="80"/>
      <c r="DW142" s="80"/>
      <c r="DX142" s="80"/>
      <c r="DY142" s="80"/>
      <c r="DZ142" s="80"/>
      <c r="EA142" s="80"/>
      <c r="EB142" s="80"/>
      <c r="EC142" s="80"/>
      <c r="ED142" s="80"/>
      <c r="EE142" s="80"/>
      <c r="EF142" s="80"/>
      <c r="EG142" s="80"/>
      <c r="EH142" s="80"/>
      <c r="EI142" s="80"/>
      <c r="EJ142" s="80"/>
      <c r="EK142" s="80"/>
      <c r="EL142" s="80"/>
      <c r="EM142" s="80"/>
      <c r="EN142" s="80"/>
      <c r="EO142" s="80"/>
      <c r="EP142" s="80"/>
      <c r="EQ142" s="80"/>
      <c r="ER142" s="80"/>
      <c r="ES142" s="80"/>
      <c r="ET142" s="80"/>
      <c r="EU142" s="80"/>
      <c r="EV142" s="80"/>
      <c r="EW142" s="80"/>
      <c r="EX142" s="80"/>
      <c r="EY142" s="80"/>
      <c r="EZ142" s="80"/>
      <c r="FA142" s="80"/>
      <c r="FB142" s="80"/>
      <c r="FC142" s="80"/>
      <c r="FD142" s="80"/>
      <c r="FE142" s="80"/>
      <c r="FF142" s="80"/>
      <c r="FG142" s="80"/>
      <c r="FH142" s="80"/>
      <c r="FI142" s="80"/>
      <c r="FJ142" s="80"/>
      <c r="FK142" s="80"/>
      <c r="FL142" s="80"/>
      <c r="FM142" s="80"/>
      <c r="FN142" s="80"/>
      <c r="FO142" s="80"/>
      <c r="FP142" s="80"/>
      <c r="FQ142" s="80"/>
      <c r="FR142" s="80"/>
      <c r="FS142" s="80"/>
      <c r="FT142" s="80"/>
      <c r="FU142" s="80"/>
      <c r="FV142" s="80"/>
      <c r="FW142" s="80"/>
      <c r="FX142" s="80"/>
      <c r="FY142" s="80"/>
      <c r="FZ142" s="80"/>
      <c r="GA142" s="80"/>
      <c r="GB142" s="80"/>
      <c r="GC142" s="80"/>
      <c r="GD142" s="80"/>
      <c r="GE142" s="80"/>
      <c r="GF142" s="80"/>
      <c r="GG142" s="80"/>
      <c r="GH142" s="80"/>
      <c r="GI142" s="80"/>
      <c r="GJ142" s="80"/>
      <c r="GK142" s="80"/>
      <c r="GL142" s="80"/>
      <c r="GM142" s="80"/>
      <c r="GN142" s="80"/>
      <c r="GO142" s="80"/>
      <c r="GP142" s="80"/>
      <c r="GQ142" s="80"/>
      <c r="GR142" s="80"/>
      <c r="GS142" s="80"/>
      <c r="GT142" s="80"/>
      <c r="GU142" s="80"/>
      <c r="GV142" s="80"/>
      <c r="GW142" s="80"/>
      <c r="GX142" s="80"/>
      <c r="GY142" s="80"/>
      <c r="GZ142" s="80"/>
      <c r="HA142" s="80"/>
      <c r="HB142" s="80"/>
      <c r="HC142" s="80"/>
      <c r="HD142" s="80"/>
      <c r="HE142" s="80"/>
      <c r="HF142" s="80"/>
      <c r="HG142" s="80"/>
      <c r="HH142" s="80"/>
      <c r="HI142" s="80"/>
      <c r="HJ142" s="80"/>
      <c r="HK142" s="80"/>
      <c r="HL142" s="80"/>
      <c r="HM142" s="80"/>
      <c r="HN142" s="80"/>
      <c r="HO142" s="80"/>
      <c r="HP142" s="80"/>
      <c r="HR142" s="80"/>
      <c r="HS142" s="80"/>
      <c r="HT142" s="80"/>
      <c r="HU142" s="80"/>
      <c r="HV142" s="80"/>
      <c r="HW142" s="80"/>
      <c r="HX142" s="80"/>
      <c r="HY142" s="80"/>
      <c r="HZ142" s="80"/>
      <c r="IA142" s="80"/>
      <c r="IB142" s="80"/>
      <c r="IC142" s="80"/>
      <c r="ID142" s="80"/>
      <c r="IE142" s="80"/>
      <c r="IF142" s="80"/>
      <c r="IG142" s="80"/>
      <c r="IH142" s="80"/>
      <c r="II142" s="80"/>
      <c r="IJ142" s="80"/>
      <c r="IK142" s="80"/>
      <c r="IL142" s="80"/>
      <c r="IM142" s="80"/>
      <c r="IN142" s="80"/>
      <c r="IO142" s="80"/>
      <c r="IP142" s="80"/>
      <c r="IQ142" s="80"/>
      <c r="IR142" s="80"/>
      <c r="IS142" s="80"/>
      <c r="IT142" s="80"/>
      <c r="IU142" s="80"/>
      <c r="IV142" s="80"/>
      <c r="IW142" s="80"/>
      <c r="IX142" s="80"/>
      <c r="IY142" s="80"/>
      <c r="IZ142" s="80"/>
      <c r="JA142" s="80"/>
      <c r="JB142" s="80"/>
    </row>
    <row r="143" spans="2:262" s="12" customFormat="1" ht="14.25" customHeight="1">
      <c r="B143" s="264"/>
      <c r="C143" s="273"/>
      <c r="D143" s="207" t="s">
        <v>277</v>
      </c>
      <c r="E143" s="166">
        <v>0</v>
      </c>
      <c r="F143" s="214">
        <v>0</v>
      </c>
      <c r="G143" s="83" t="str">
        <f t="shared" si="196"/>
        <v>-</v>
      </c>
      <c r="H143" s="230">
        <v>0</v>
      </c>
      <c r="I143" s="83" t="str">
        <f>IFERROR(H143/E143,"-")</f>
        <v>-</v>
      </c>
      <c r="J143" s="230">
        <v>0</v>
      </c>
      <c r="K143" s="83" t="str">
        <f>IFERROR(J143/E143,"-")</f>
        <v>-</v>
      </c>
      <c r="L143" s="166">
        <v>8</v>
      </c>
      <c r="M143" s="214">
        <v>0</v>
      </c>
      <c r="N143" s="83">
        <f>IFERROR(M143/L143,"-")</f>
        <v>0</v>
      </c>
      <c r="O143" s="230">
        <v>2</v>
      </c>
      <c r="P143" s="83">
        <f>IFERROR(O143/L143,"-")</f>
        <v>0.25</v>
      </c>
      <c r="Q143" s="230">
        <v>0</v>
      </c>
      <c r="R143" s="83">
        <f>IFERROR(Q143/L143,"-")</f>
        <v>0</v>
      </c>
      <c r="S143" s="166">
        <v>1309</v>
      </c>
      <c r="T143" s="214">
        <v>61</v>
      </c>
      <c r="U143" s="83">
        <f>IFERROR(T143/S143,"-")</f>
        <v>4.660045836516425E-2</v>
      </c>
      <c r="V143" s="230">
        <v>292</v>
      </c>
      <c r="W143" s="83">
        <f>IFERROR(V143/S143,"-")</f>
        <v>0.22307104660045837</v>
      </c>
      <c r="X143" s="230">
        <v>50</v>
      </c>
      <c r="Y143" s="83">
        <f>IFERROR(X143/S143,"-")</f>
        <v>3.819709702062643E-2</v>
      </c>
      <c r="Z143" s="166">
        <v>987</v>
      </c>
      <c r="AA143" s="214">
        <v>33</v>
      </c>
      <c r="AB143" s="83">
        <f>IFERROR(AA143/Z143,"-")</f>
        <v>3.3434650455927049E-2</v>
      </c>
      <c r="AC143" s="230">
        <v>217</v>
      </c>
      <c r="AD143" s="83">
        <f>IFERROR(AC143/Z143,"-")</f>
        <v>0.21985815602836881</v>
      </c>
      <c r="AE143" s="230">
        <v>45</v>
      </c>
      <c r="AF143" s="83">
        <f>IFERROR(AE143/Z143,"-")</f>
        <v>4.5592705167173252E-2</v>
      </c>
      <c r="AG143" s="166">
        <v>475</v>
      </c>
      <c r="AH143" s="214">
        <v>11</v>
      </c>
      <c r="AI143" s="83">
        <f>IFERROR(AH143/AG143,"-")</f>
        <v>2.3157894736842106E-2</v>
      </c>
      <c r="AJ143" s="230">
        <v>94</v>
      </c>
      <c r="AK143" s="83">
        <f>IFERROR(AJ143/AG143,"-")</f>
        <v>0.19789473684210526</v>
      </c>
      <c r="AL143" s="230">
        <v>19</v>
      </c>
      <c r="AM143" s="83">
        <f>IFERROR(AL143/AG143,"-")</f>
        <v>0.04</v>
      </c>
      <c r="AN143" s="166">
        <v>159</v>
      </c>
      <c r="AO143" s="214">
        <v>3</v>
      </c>
      <c r="AP143" s="83">
        <f>IFERROR(AO143/AN143,"-")</f>
        <v>1.8867924528301886E-2</v>
      </c>
      <c r="AQ143" s="230">
        <v>19</v>
      </c>
      <c r="AR143" s="83">
        <f>IFERROR(AQ143/AN143,"-")</f>
        <v>0.11949685534591195</v>
      </c>
      <c r="AS143" s="230">
        <v>6</v>
      </c>
      <c r="AT143" s="83">
        <f>IFERROR(AS143/AN143,"-")</f>
        <v>3.7735849056603772E-2</v>
      </c>
      <c r="AU143" s="166">
        <v>43</v>
      </c>
      <c r="AV143" s="214">
        <v>0</v>
      </c>
      <c r="AW143" s="83">
        <f>IFERROR(AV143/AU143,"-")</f>
        <v>0</v>
      </c>
      <c r="AX143" s="230">
        <v>4</v>
      </c>
      <c r="AY143" s="83">
        <f>IFERROR(AX143/AU143,"-")</f>
        <v>9.3023255813953487E-2</v>
      </c>
      <c r="AZ143" s="230">
        <v>0</v>
      </c>
      <c r="BA143" s="83">
        <f>IFERROR(AZ143/AU143,"-")</f>
        <v>0</v>
      </c>
      <c r="BB143" s="166">
        <f t="shared" si="221"/>
        <v>2981</v>
      </c>
      <c r="BC143" s="167">
        <f t="shared" si="222"/>
        <v>108</v>
      </c>
      <c r="BD143" s="83">
        <f>IFERROR(BC143/BB143,"-")</f>
        <v>3.6229453203622947E-2</v>
      </c>
      <c r="BE143" s="167">
        <f t="shared" si="223"/>
        <v>628</v>
      </c>
      <c r="BF143" s="83">
        <f>IFERROR(BE143/BB143,"-")</f>
        <v>0.21066756122106675</v>
      </c>
      <c r="BG143" s="167">
        <f t="shared" si="224"/>
        <v>120</v>
      </c>
      <c r="BH143" s="83">
        <f>IFERROR(BG143/BB143,"-")</f>
        <v>4.0254948004025494E-2</v>
      </c>
      <c r="BJ143" s="264"/>
      <c r="BK143" s="273"/>
      <c r="BL143" s="208" t="s">
        <v>276</v>
      </c>
      <c r="BM143" s="38">
        <v>2975</v>
      </c>
      <c r="BN143" s="38">
        <v>92</v>
      </c>
      <c r="BO143" s="84">
        <v>3.0924369747899159E-2</v>
      </c>
      <c r="BP143" s="38">
        <v>594</v>
      </c>
      <c r="BQ143" s="84">
        <v>0.19966386554621848</v>
      </c>
      <c r="BR143" s="38">
        <v>100</v>
      </c>
      <c r="BS143" s="84">
        <v>3.3613445378151259E-2</v>
      </c>
      <c r="BU143" s="218"/>
      <c r="BV143" s="208" t="s">
        <v>273</v>
      </c>
      <c r="BW143" s="36">
        <f t="shared" si="220"/>
        <v>0.71284803757128479</v>
      </c>
      <c r="BX143" s="36">
        <f t="shared" si="225"/>
        <v>0.7357983193277311</v>
      </c>
      <c r="BY143" s="80"/>
      <c r="BZ143" s="138"/>
      <c r="CA143" s="80"/>
      <c r="CB143" s="80"/>
      <c r="CC143" s="80"/>
      <c r="CD143" s="80"/>
      <c r="CE143" s="80"/>
      <c r="CF143" s="80"/>
      <c r="CG143" s="80"/>
      <c r="CH143" s="80"/>
      <c r="CI143" s="80"/>
      <c r="CJ143" s="3"/>
      <c r="CK143" s="3"/>
      <c r="CL143" s="3"/>
      <c r="CM143" s="3"/>
      <c r="CN143" s="3"/>
      <c r="CO143" s="3"/>
      <c r="CP143" s="3"/>
      <c r="CQ143" s="80"/>
      <c r="CR143" s="80"/>
      <c r="CS143" s="80"/>
      <c r="CT143" s="80"/>
      <c r="CU143" s="80"/>
      <c r="CV143" s="80"/>
      <c r="CW143" s="3"/>
      <c r="CX143" s="3"/>
      <c r="CY143" s="80"/>
      <c r="CZ143" s="80"/>
      <c r="DA143" s="80"/>
      <c r="DB143" s="80"/>
      <c r="DC143" s="80"/>
      <c r="DD143" s="80"/>
      <c r="DE143" s="80"/>
      <c r="DF143" s="80"/>
      <c r="DG143" s="80"/>
      <c r="DH143" s="80"/>
      <c r="DI143" s="80"/>
      <c r="DJ143" s="80"/>
      <c r="DK143" s="80"/>
      <c r="DL143" s="80"/>
      <c r="DM143" s="80"/>
      <c r="DN143" s="80"/>
      <c r="DP143" s="138"/>
      <c r="DQ143" s="80"/>
      <c r="DR143" s="80"/>
      <c r="DS143" s="80"/>
      <c r="DT143" s="80"/>
      <c r="DU143" s="80"/>
      <c r="DV143" s="80"/>
      <c r="DW143" s="80"/>
      <c r="DX143" s="80"/>
      <c r="DY143" s="80"/>
      <c r="DZ143" s="80"/>
      <c r="EA143" s="80"/>
      <c r="EB143" s="80"/>
      <c r="EC143" s="80"/>
      <c r="ED143" s="80"/>
      <c r="EE143" s="80"/>
      <c r="EF143" s="80"/>
      <c r="EG143" s="80"/>
      <c r="EH143" s="80"/>
      <c r="EI143" s="80"/>
      <c r="EJ143" s="80"/>
      <c r="EK143" s="80"/>
      <c r="EL143" s="80"/>
      <c r="EM143" s="80"/>
      <c r="EN143" s="80"/>
      <c r="EO143" s="80"/>
      <c r="EP143" s="80"/>
      <c r="EQ143" s="80"/>
      <c r="ER143" s="80"/>
      <c r="ES143" s="80"/>
      <c r="ET143" s="80"/>
      <c r="EU143" s="80"/>
      <c r="EV143" s="80"/>
      <c r="EW143" s="80"/>
      <c r="EX143" s="80"/>
      <c r="EY143" s="80"/>
      <c r="EZ143" s="80"/>
      <c r="FA143" s="80"/>
      <c r="FB143" s="80"/>
      <c r="FC143" s="80"/>
      <c r="FD143" s="80"/>
      <c r="FE143" s="80"/>
      <c r="FF143" s="80"/>
      <c r="FG143" s="80"/>
      <c r="FH143" s="80"/>
      <c r="FI143" s="80"/>
      <c r="FJ143" s="80"/>
      <c r="FK143" s="80"/>
      <c r="FL143" s="80"/>
      <c r="FM143" s="80"/>
      <c r="FN143" s="80"/>
      <c r="FO143" s="80"/>
      <c r="FP143" s="80"/>
      <c r="FQ143" s="80"/>
      <c r="FR143" s="80"/>
      <c r="FS143" s="80"/>
      <c r="FT143" s="80"/>
      <c r="FU143" s="80"/>
      <c r="FV143" s="80"/>
      <c r="FW143" s="80"/>
      <c r="FX143" s="80"/>
      <c r="FY143" s="80"/>
      <c r="FZ143" s="80"/>
      <c r="GA143" s="80"/>
      <c r="GB143" s="80"/>
      <c r="GC143" s="80"/>
      <c r="GD143" s="80"/>
      <c r="GE143" s="80"/>
      <c r="GF143" s="80"/>
      <c r="GG143" s="80"/>
      <c r="GH143" s="80"/>
      <c r="GI143" s="80"/>
      <c r="GJ143" s="80"/>
      <c r="GK143" s="80"/>
      <c r="GL143" s="80"/>
      <c r="GM143" s="80"/>
      <c r="GN143" s="80"/>
      <c r="GO143" s="80"/>
      <c r="GP143" s="80"/>
      <c r="GQ143" s="80"/>
      <c r="GR143" s="80"/>
      <c r="GS143" s="80"/>
      <c r="GT143" s="80"/>
      <c r="GU143" s="80"/>
      <c r="GV143" s="80"/>
      <c r="GW143" s="80"/>
      <c r="GX143" s="80"/>
      <c r="GY143" s="80"/>
      <c r="GZ143" s="80"/>
      <c r="HA143" s="80"/>
      <c r="HB143" s="80"/>
      <c r="HC143" s="80"/>
      <c r="HD143" s="80"/>
      <c r="HE143" s="80"/>
      <c r="HF143" s="80"/>
      <c r="HG143" s="80"/>
      <c r="HH143" s="80"/>
      <c r="HI143" s="80"/>
      <c r="HJ143" s="80"/>
      <c r="HK143" s="80"/>
      <c r="HL143" s="80"/>
      <c r="HM143" s="80"/>
      <c r="HN143" s="80"/>
      <c r="HO143" s="80"/>
      <c r="HP143" s="80"/>
      <c r="HR143" s="80"/>
      <c r="HS143" s="80"/>
      <c r="HT143" s="80"/>
      <c r="HU143" s="80"/>
      <c r="HV143" s="80"/>
      <c r="HW143" s="80"/>
      <c r="HX143" s="80"/>
      <c r="HY143" s="80"/>
      <c r="HZ143" s="80"/>
      <c r="IA143" s="80"/>
      <c r="IB143" s="80"/>
      <c r="IC143" s="80"/>
      <c r="ID143" s="80"/>
      <c r="IE143" s="80"/>
      <c r="IF143" s="80"/>
      <c r="IG143" s="80"/>
      <c r="IH143" s="80"/>
      <c r="II143" s="80"/>
      <c r="IJ143" s="80"/>
      <c r="IK143" s="80"/>
      <c r="IL143" s="80"/>
      <c r="IM143" s="80"/>
      <c r="IN143" s="80"/>
      <c r="IO143" s="80"/>
      <c r="IP143" s="80"/>
      <c r="IQ143" s="80"/>
      <c r="IR143" s="80"/>
      <c r="IS143" s="80"/>
      <c r="IT143" s="80"/>
      <c r="IU143" s="80"/>
      <c r="IV143" s="80"/>
      <c r="IW143" s="80"/>
      <c r="IX143" s="80"/>
      <c r="IY143" s="80"/>
      <c r="IZ143" s="80"/>
      <c r="JA143" s="80"/>
      <c r="JB143" s="80"/>
    </row>
    <row r="144" spans="2:262" s="12" customFormat="1" ht="14.25" customHeight="1">
      <c r="B144" s="264"/>
      <c r="C144" s="273"/>
      <c r="D144" s="165" t="s">
        <v>156</v>
      </c>
      <c r="E144" s="160">
        <v>2</v>
      </c>
      <c r="F144" s="161">
        <v>0</v>
      </c>
      <c r="G144" s="61">
        <f t="shared" si="196"/>
        <v>0</v>
      </c>
      <c r="H144" s="62">
        <v>1</v>
      </c>
      <c r="I144" s="61">
        <f t="shared" si="197"/>
        <v>0.5</v>
      </c>
      <c r="J144" s="62">
        <v>0</v>
      </c>
      <c r="K144" s="61">
        <f t="shared" si="198"/>
        <v>0</v>
      </c>
      <c r="L144" s="160">
        <v>1</v>
      </c>
      <c r="M144" s="161">
        <v>0</v>
      </c>
      <c r="N144" s="61">
        <f t="shared" si="199"/>
        <v>0</v>
      </c>
      <c r="O144" s="62">
        <v>0</v>
      </c>
      <c r="P144" s="61">
        <f t="shared" si="200"/>
        <v>0</v>
      </c>
      <c r="Q144" s="62">
        <v>0</v>
      </c>
      <c r="R144" s="61">
        <f t="shared" si="201"/>
        <v>0</v>
      </c>
      <c r="S144" s="160">
        <v>586</v>
      </c>
      <c r="T144" s="161">
        <v>15</v>
      </c>
      <c r="U144" s="61">
        <f t="shared" si="202"/>
        <v>2.5597269624573378E-2</v>
      </c>
      <c r="V144" s="62">
        <v>125</v>
      </c>
      <c r="W144" s="61">
        <f t="shared" si="203"/>
        <v>0.21331058020477817</v>
      </c>
      <c r="X144" s="62">
        <v>18</v>
      </c>
      <c r="Y144" s="61">
        <f t="shared" si="204"/>
        <v>3.0716723549488054E-2</v>
      </c>
      <c r="Z144" s="160">
        <v>296</v>
      </c>
      <c r="AA144" s="161">
        <v>5</v>
      </c>
      <c r="AB144" s="61">
        <f t="shared" si="205"/>
        <v>1.6891891891891893E-2</v>
      </c>
      <c r="AC144" s="62">
        <v>57</v>
      </c>
      <c r="AD144" s="61">
        <f t="shared" si="206"/>
        <v>0.19256756756756757</v>
      </c>
      <c r="AE144" s="62">
        <v>11</v>
      </c>
      <c r="AF144" s="61">
        <f t="shared" si="207"/>
        <v>3.7162162162162164E-2</v>
      </c>
      <c r="AG144" s="160">
        <v>116</v>
      </c>
      <c r="AH144" s="161">
        <v>0</v>
      </c>
      <c r="AI144" s="61">
        <f t="shared" si="208"/>
        <v>0</v>
      </c>
      <c r="AJ144" s="62">
        <v>21</v>
      </c>
      <c r="AK144" s="61">
        <f t="shared" si="209"/>
        <v>0.18103448275862069</v>
      </c>
      <c r="AL144" s="62">
        <v>3</v>
      </c>
      <c r="AM144" s="61">
        <f t="shared" si="210"/>
        <v>2.5862068965517241E-2</v>
      </c>
      <c r="AN144" s="160">
        <v>49</v>
      </c>
      <c r="AO144" s="161">
        <v>1</v>
      </c>
      <c r="AP144" s="61">
        <f t="shared" si="211"/>
        <v>2.0408163265306121E-2</v>
      </c>
      <c r="AQ144" s="62">
        <v>8</v>
      </c>
      <c r="AR144" s="61">
        <f t="shared" si="212"/>
        <v>0.16326530612244897</v>
      </c>
      <c r="AS144" s="62">
        <v>0</v>
      </c>
      <c r="AT144" s="61">
        <f t="shared" si="213"/>
        <v>0</v>
      </c>
      <c r="AU144" s="160">
        <v>19</v>
      </c>
      <c r="AV144" s="161">
        <v>0</v>
      </c>
      <c r="AW144" s="61">
        <f t="shared" si="214"/>
        <v>0</v>
      </c>
      <c r="AX144" s="62">
        <v>1</v>
      </c>
      <c r="AY144" s="61">
        <f t="shared" si="215"/>
        <v>5.2631578947368418E-2</v>
      </c>
      <c r="AZ144" s="62">
        <v>0</v>
      </c>
      <c r="BA144" s="61">
        <f t="shared" si="216"/>
        <v>0</v>
      </c>
      <c r="BB144" s="160">
        <f t="shared" si="221"/>
        <v>1069</v>
      </c>
      <c r="BC144" s="63">
        <f t="shared" si="222"/>
        <v>21</v>
      </c>
      <c r="BD144" s="61">
        <f t="shared" si="217"/>
        <v>1.9644527595884004E-2</v>
      </c>
      <c r="BE144" s="63">
        <f t="shared" si="223"/>
        <v>213</v>
      </c>
      <c r="BF144" s="61">
        <f t="shared" si="218"/>
        <v>0.19925163704396631</v>
      </c>
      <c r="BG144" s="63">
        <f t="shared" si="224"/>
        <v>32</v>
      </c>
      <c r="BH144" s="61">
        <f t="shared" si="219"/>
        <v>2.9934518241347054E-2</v>
      </c>
      <c r="BJ144" s="264"/>
      <c r="BK144" s="273"/>
      <c r="BL144" s="208" t="s">
        <v>156</v>
      </c>
      <c r="BM144" s="38">
        <v>972</v>
      </c>
      <c r="BN144" s="38">
        <v>18</v>
      </c>
      <c r="BO144" s="84">
        <v>1.8518518518518517E-2</v>
      </c>
      <c r="BP144" s="38">
        <v>165</v>
      </c>
      <c r="BQ144" s="84">
        <v>0.16975308641975309</v>
      </c>
      <c r="BR144" s="38">
        <v>30</v>
      </c>
      <c r="BS144" s="84">
        <v>3.0864197530864196E-2</v>
      </c>
      <c r="BU144" s="184"/>
      <c r="BV144" s="188" t="s">
        <v>156</v>
      </c>
      <c r="BW144" s="36">
        <f t="shared" si="220"/>
        <v>0.75116931711880264</v>
      </c>
      <c r="BX144" s="36">
        <f t="shared" si="225"/>
        <v>0.78086419753086422</v>
      </c>
      <c r="BY144" s="80"/>
      <c r="BZ144" s="138"/>
      <c r="CA144" s="80"/>
      <c r="CB144" s="80"/>
      <c r="CC144" s="80"/>
      <c r="CD144" s="80"/>
      <c r="CE144" s="80"/>
      <c r="CF144" s="80"/>
      <c r="CG144" s="80"/>
      <c r="CH144" s="80"/>
      <c r="CI144" s="80"/>
      <c r="CJ144" s="3"/>
      <c r="CK144" s="3"/>
      <c r="CL144" s="3"/>
      <c r="CM144" s="3"/>
      <c r="CN144" s="3"/>
      <c r="CO144" s="3"/>
      <c r="CP144" s="3"/>
      <c r="CQ144" s="80"/>
      <c r="CR144" s="80"/>
      <c r="CS144" s="80"/>
      <c r="CT144" s="80"/>
      <c r="CU144" s="80"/>
      <c r="CV144" s="80"/>
      <c r="CW144" s="3"/>
      <c r="CX144" s="3"/>
      <c r="CY144" s="80"/>
      <c r="CZ144" s="80"/>
      <c r="DA144" s="80"/>
      <c r="DB144" s="80"/>
      <c r="DC144" s="80"/>
      <c r="DD144" s="80"/>
      <c r="DE144" s="80"/>
      <c r="DF144" s="80"/>
      <c r="DG144" s="80"/>
      <c r="DH144" s="80"/>
      <c r="DI144" s="80"/>
      <c r="DJ144" s="80"/>
      <c r="DK144" s="80"/>
      <c r="DL144" s="80"/>
      <c r="DM144" s="80"/>
      <c r="DN144" s="80"/>
      <c r="DP144" s="138"/>
      <c r="DQ144" s="80"/>
      <c r="DR144" s="80"/>
      <c r="DS144" s="80"/>
      <c r="DT144" s="80"/>
      <c r="DU144" s="80"/>
      <c r="DV144" s="80"/>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80"/>
      <c r="EU144" s="80"/>
      <c r="EV144" s="80"/>
      <c r="EW144" s="80"/>
      <c r="EX144" s="80"/>
      <c r="EY144" s="80"/>
      <c r="EZ144" s="80"/>
      <c r="FA144" s="80"/>
      <c r="FB144" s="80"/>
      <c r="FC144" s="80"/>
      <c r="FD144" s="80"/>
      <c r="FE144" s="80"/>
      <c r="FF144" s="80"/>
      <c r="FG144" s="80"/>
      <c r="FH144" s="80"/>
      <c r="FI144" s="80"/>
      <c r="FJ144" s="80"/>
      <c r="FK144" s="80"/>
      <c r="FL144" s="80"/>
      <c r="FM144" s="80"/>
      <c r="FN144" s="80"/>
      <c r="FO144" s="80"/>
      <c r="FP144" s="80"/>
      <c r="FQ144" s="80"/>
      <c r="FR144" s="80"/>
      <c r="FS144" s="80"/>
      <c r="FT144" s="80"/>
      <c r="FU144" s="80"/>
      <c r="FV144" s="80"/>
      <c r="FW144" s="80"/>
      <c r="FX144" s="80"/>
      <c r="FY144" s="80"/>
      <c r="FZ144" s="80"/>
      <c r="GA144" s="80"/>
      <c r="GB144" s="80"/>
      <c r="GC144" s="80"/>
      <c r="GD144" s="80"/>
      <c r="GE144" s="80"/>
      <c r="GF144" s="80"/>
      <c r="GG144" s="80"/>
      <c r="GH144" s="80"/>
      <c r="GI144" s="80"/>
      <c r="GJ144" s="80"/>
      <c r="GK144" s="80"/>
      <c r="GL144" s="80"/>
      <c r="GM144" s="80"/>
      <c r="GN144" s="80"/>
      <c r="GO144" s="80"/>
      <c r="GP144" s="80"/>
      <c r="GQ144" s="80"/>
      <c r="GR144" s="80"/>
      <c r="GS144" s="80"/>
      <c r="GT144" s="80"/>
      <c r="GU144" s="80"/>
      <c r="GV144" s="80"/>
      <c r="GW144" s="80"/>
      <c r="GX144" s="80"/>
      <c r="GY144" s="80"/>
      <c r="GZ144" s="80"/>
      <c r="HA144" s="80"/>
      <c r="HB144" s="80"/>
      <c r="HC144" s="80"/>
      <c r="HD144" s="80"/>
      <c r="HE144" s="80"/>
      <c r="HF144" s="80"/>
      <c r="HG144" s="80"/>
      <c r="HH144" s="80"/>
      <c r="HI144" s="80"/>
      <c r="HJ144" s="80"/>
      <c r="HK144" s="80"/>
      <c r="HL144" s="80"/>
      <c r="HM144" s="80"/>
      <c r="HN144" s="80"/>
      <c r="HO144" s="80"/>
      <c r="HP144" s="80"/>
      <c r="HR144" s="80"/>
      <c r="HS144" s="80"/>
      <c r="HT144" s="80"/>
      <c r="HU144" s="80"/>
      <c r="HV144" s="80"/>
      <c r="HW144" s="80"/>
      <c r="HX144" s="80"/>
      <c r="HY144" s="80"/>
      <c r="HZ144" s="80"/>
      <c r="IA144" s="80"/>
      <c r="IB144" s="80"/>
      <c r="IC144" s="80"/>
      <c r="ID144" s="80"/>
      <c r="IE144" s="80"/>
      <c r="IF144" s="80"/>
      <c r="IG144" s="80"/>
      <c r="IH144" s="80"/>
      <c r="II144" s="80"/>
      <c r="IJ144" s="80"/>
      <c r="IK144" s="80"/>
      <c r="IL144" s="80"/>
      <c r="IM144" s="80"/>
      <c r="IN144" s="80"/>
      <c r="IO144" s="80"/>
      <c r="IP144" s="80"/>
      <c r="IQ144" s="80"/>
      <c r="IR144" s="80"/>
      <c r="IS144" s="80"/>
      <c r="IT144" s="80"/>
      <c r="IU144" s="80"/>
      <c r="IV144" s="80"/>
      <c r="IW144" s="80"/>
      <c r="IX144" s="80"/>
      <c r="IY144" s="80"/>
      <c r="IZ144" s="80"/>
      <c r="JA144" s="80"/>
      <c r="JB144" s="80"/>
    </row>
    <row r="145" spans="2:262" s="12" customFormat="1" ht="14.25" customHeight="1">
      <c r="B145" s="264"/>
      <c r="C145" s="273"/>
      <c r="D145" s="135" t="s">
        <v>200</v>
      </c>
      <c r="E145" s="152">
        <v>1</v>
      </c>
      <c r="F145" s="231">
        <v>0</v>
      </c>
      <c r="G145" s="154">
        <f>IFERROR(F145/E145,"-")</f>
        <v>0</v>
      </c>
      <c r="H145" s="232">
        <v>0</v>
      </c>
      <c r="I145" s="154">
        <f>IFERROR(H145/E145,"-")</f>
        <v>0</v>
      </c>
      <c r="J145" s="232">
        <v>0</v>
      </c>
      <c r="K145" s="154">
        <f>IFERROR(J145/E145,"-")</f>
        <v>0</v>
      </c>
      <c r="L145" s="152">
        <v>8</v>
      </c>
      <c r="M145" s="231">
        <v>0</v>
      </c>
      <c r="N145" s="154">
        <f>IFERROR(M145/L145,"-")</f>
        <v>0</v>
      </c>
      <c r="O145" s="232">
        <v>0</v>
      </c>
      <c r="P145" s="154">
        <f>IFERROR(O145/L145,"-")</f>
        <v>0</v>
      </c>
      <c r="Q145" s="232">
        <v>0</v>
      </c>
      <c r="R145" s="154">
        <f>IFERROR(Q145/L145,"-")</f>
        <v>0</v>
      </c>
      <c r="S145" s="152">
        <v>48</v>
      </c>
      <c r="T145" s="231">
        <v>0</v>
      </c>
      <c r="U145" s="154">
        <f>IFERROR(T145/S145,"-")</f>
        <v>0</v>
      </c>
      <c r="V145" s="232">
        <v>4</v>
      </c>
      <c r="W145" s="154">
        <f>IFERROR(V145/S145,"-")</f>
        <v>8.3333333333333329E-2</v>
      </c>
      <c r="X145" s="232">
        <v>0</v>
      </c>
      <c r="Y145" s="154">
        <f>IFERROR(X145/S145,"-")</f>
        <v>0</v>
      </c>
      <c r="Z145" s="152">
        <v>137</v>
      </c>
      <c r="AA145" s="231">
        <v>0</v>
      </c>
      <c r="AB145" s="154">
        <f>IFERROR(AA145/Z145,"-")</f>
        <v>0</v>
      </c>
      <c r="AC145" s="232">
        <v>4</v>
      </c>
      <c r="AD145" s="154">
        <f>IFERROR(AC145/Z145,"-")</f>
        <v>2.9197080291970802E-2</v>
      </c>
      <c r="AE145" s="232">
        <v>1</v>
      </c>
      <c r="AF145" s="154">
        <f>IFERROR(AE145/Z145,"-")</f>
        <v>7.2992700729927005E-3</v>
      </c>
      <c r="AG145" s="152">
        <v>196</v>
      </c>
      <c r="AH145" s="231">
        <v>0</v>
      </c>
      <c r="AI145" s="154">
        <f>IFERROR(AH145/AG145,"-")</f>
        <v>0</v>
      </c>
      <c r="AJ145" s="232">
        <v>2</v>
      </c>
      <c r="AK145" s="154">
        <f>IFERROR(AJ145/AG145,"-")</f>
        <v>1.020408163265306E-2</v>
      </c>
      <c r="AL145" s="232">
        <v>0</v>
      </c>
      <c r="AM145" s="154">
        <f>IFERROR(AL145/AG145,"-")</f>
        <v>0</v>
      </c>
      <c r="AN145" s="152">
        <v>187</v>
      </c>
      <c r="AO145" s="231">
        <v>0</v>
      </c>
      <c r="AP145" s="154">
        <f>IFERROR(AO145/AN145,"-")</f>
        <v>0</v>
      </c>
      <c r="AQ145" s="232">
        <v>2</v>
      </c>
      <c r="AR145" s="154">
        <f>IFERROR(AQ145/AN145,"-")</f>
        <v>1.06951871657754E-2</v>
      </c>
      <c r="AS145" s="232">
        <v>0</v>
      </c>
      <c r="AT145" s="154">
        <f>IFERROR(AS145/AN145,"-")</f>
        <v>0</v>
      </c>
      <c r="AU145" s="152">
        <v>184</v>
      </c>
      <c r="AV145" s="231">
        <v>0</v>
      </c>
      <c r="AW145" s="154">
        <f>IFERROR(AV145/AU145,"-")</f>
        <v>0</v>
      </c>
      <c r="AX145" s="232">
        <v>0</v>
      </c>
      <c r="AY145" s="154">
        <f>IFERROR(AX145/AU145,"-")</f>
        <v>0</v>
      </c>
      <c r="AZ145" s="232">
        <v>0</v>
      </c>
      <c r="BA145" s="154">
        <f>IFERROR(AZ145/AU145,"-")</f>
        <v>0</v>
      </c>
      <c r="BB145" s="152">
        <f t="shared" si="221"/>
        <v>761</v>
      </c>
      <c r="BC145" s="153">
        <f t="shared" si="222"/>
        <v>0</v>
      </c>
      <c r="BD145" s="154">
        <f>IFERROR(BC145/BB145,"-")</f>
        <v>0</v>
      </c>
      <c r="BE145" s="153">
        <f t="shared" si="223"/>
        <v>12</v>
      </c>
      <c r="BF145" s="154">
        <f>IFERROR(BE145/BB145,"-")</f>
        <v>1.5768725361366621E-2</v>
      </c>
      <c r="BG145" s="153">
        <f t="shared" si="224"/>
        <v>1</v>
      </c>
      <c r="BH145" s="154">
        <f>IFERROR(BG145/BB145,"-")</f>
        <v>1.3140604467805519E-3</v>
      </c>
      <c r="BJ145" s="264"/>
      <c r="BK145" s="273"/>
      <c r="BL145" s="208" t="s">
        <v>199</v>
      </c>
      <c r="BM145" s="38">
        <v>356</v>
      </c>
      <c r="BN145" s="38">
        <v>0</v>
      </c>
      <c r="BO145" s="84">
        <v>0</v>
      </c>
      <c r="BP145" s="38">
        <v>10</v>
      </c>
      <c r="BQ145" s="84">
        <v>2.8089887640449437E-2</v>
      </c>
      <c r="BR145" s="38">
        <v>2</v>
      </c>
      <c r="BS145" s="84">
        <v>5.6179775280898875E-3</v>
      </c>
      <c r="BU145" s="184"/>
      <c r="BV145" s="188" t="s">
        <v>199</v>
      </c>
      <c r="BW145" s="36">
        <f t="shared" si="220"/>
        <v>0.98291721419185285</v>
      </c>
      <c r="BX145" s="36">
        <f t="shared" si="225"/>
        <v>0.9662921348314607</v>
      </c>
      <c r="BY145" s="80"/>
      <c r="BZ145" s="138"/>
      <c r="CA145" s="80"/>
      <c r="CB145" s="80"/>
      <c r="CC145" s="80"/>
      <c r="CD145" s="80"/>
      <c r="CE145" s="80"/>
      <c r="CF145" s="80"/>
      <c r="CG145" s="80"/>
      <c r="CH145" s="80"/>
      <c r="CI145" s="80"/>
      <c r="CJ145" s="3"/>
      <c r="CK145" s="3"/>
      <c r="CL145" s="3"/>
      <c r="CM145" s="3"/>
      <c r="CN145" s="3"/>
      <c r="CO145" s="3"/>
      <c r="CP145" s="3"/>
      <c r="CQ145" s="80"/>
      <c r="CR145" s="80"/>
      <c r="CS145" s="80"/>
      <c r="CT145" s="80"/>
      <c r="CU145" s="80"/>
      <c r="CV145" s="80"/>
      <c r="CW145" s="3"/>
      <c r="CX145" s="3"/>
      <c r="CY145" s="80"/>
      <c r="CZ145" s="80"/>
      <c r="DA145" s="80"/>
      <c r="DB145" s="80"/>
      <c r="DC145" s="80"/>
      <c r="DD145" s="80"/>
      <c r="DE145" s="80"/>
      <c r="DF145" s="80"/>
      <c r="DG145" s="80"/>
      <c r="DH145" s="80"/>
      <c r="DI145" s="80"/>
      <c r="DJ145" s="80"/>
      <c r="DK145" s="80"/>
      <c r="DL145" s="80"/>
      <c r="DM145" s="80"/>
      <c r="DN145" s="80"/>
      <c r="DP145" s="138"/>
      <c r="DQ145" s="80"/>
      <c r="DR145" s="80"/>
      <c r="DS145" s="80"/>
      <c r="DT145" s="80"/>
      <c r="DU145" s="80"/>
      <c r="DV145" s="80"/>
      <c r="DW145" s="80"/>
      <c r="DX145" s="80"/>
      <c r="DY145" s="80"/>
      <c r="DZ145" s="80"/>
      <c r="EA145" s="80"/>
      <c r="EB145" s="80"/>
      <c r="EC145" s="80"/>
      <c r="ED145" s="80"/>
      <c r="EE145" s="80"/>
      <c r="EF145" s="80"/>
      <c r="EG145" s="80"/>
      <c r="EH145" s="80"/>
      <c r="EI145" s="80"/>
      <c r="EJ145" s="80"/>
      <c r="EK145" s="80"/>
      <c r="EL145" s="80"/>
      <c r="EM145" s="80"/>
      <c r="EN145" s="80"/>
      <c r="EO145" s="80"/>
      <c r="EP145" s="80"/>
      <c r="EQ145" s="80"/>
      <c r="ER145" s="80"/>
      <c r="ES145" s="80"/>
      <c r="ET145" s="80"/>
      <c r="EU145" s="80"/>
      <c r="EV145" s="80"/>
      <c r="EW145" s="80"/>
      <c r="EX145" s="80"/>
      <c r="EY145" s="80"/>
      <c r="EZ145" s="80"/>
      <c r="FA145" s="80"/>
      <c r="FB145" s="80"/>
      <c r="FC145" s="80"/>
      <c r="FD145" s="80"/>
      <c r="FE145" s="80"/>
      <c r="FF145" s="80"/>
      <c r="FG145" s="80"/>
      <c r="FH145" s="80"/>
      <c r="FI145" s="80"/>
      <c r="FJ145" s="80"/>
      <c r="FK145" s="80"/>
      <c r="FL145" s="80"/>
      <c r="FM145" s="80"/>
      <c r="FN145" s="80"/>
      <c r="FO145" s="80"/>
      <c r="FP145" s="80"/>
      <c r="FQ145" s="80"/>
      <c r="FR145" s="80"/>
      <c r="FS145" s="80"/>
      <c r="FT145" s="80"/>
      <c r="FU145" s="80"/>
      <c r="FV145" s="80"/>
      <c r="FW145" s="80"/>
      <c r="FX145" s="80"/>
      <c r="FY145" s="80"/>
      <c r="FZ145" s="80"/>
      <c r="GA145" s="80"/>
      <c r="GB145" s="80"/>
      <c r="GC145" s="80"/>
      <c r="GD145" s="80"/>
      <c r="GE145" s="80"/>
      <c r="GF145" s="80"/>
      <c r="GG145" s="80"/>
      <c r="GH145" s="80"/>
      <c r="GI145" s="80"/>
      <c r="GJ145" s="80"/>
      <c r="GK145" s="80"/>
      <c r="GL145" s="80"/>
      <c r="GM145" s="80"/>
      <c r="GN145" s="80"/>
      <c r="GO145" s="80"/>
      <c r="GP145" s="80"/>
      <c r="GQ145" s="80"/>
      <c r="GR145" s="80"/>
      <c r="GS145" s="80"/>
      <c r="GT145" s="80"/>
      <c r="GU145" s="80"/>
      <c r="GV145" s="80"/>
      <c r="GW145" s="80"/>
      <c r="GX145" s="80"/>
      <c r="GY145" s="80"/>
      <c r="GZ145" s="80"/>
      <c r="HA145" s="80"/>
      <c r="HB145" s="80"/>
      <c r="HC145" s="80"/>
      <c r="HD145" s="80"/>
      <c r="HE145" s="80"/>
      <c r="HF145" s="80"/>
      <c r="HG145" s="80"/>
      <c r="HH145" s="80"/>
      <c r="HI145" s="80"/>
      <c r="HJ145" s="80"/>
      <c r="HK145" s="80"/>
      <c r="HL145" s="80"/>
      <c r="HM145" s="80"/>
      <c r="HN145" s="80"/>
      <c r="HO145" s="80"/>
      <c r="HP145" s="80"/>
      <c r="HR145" s="80"/>
      <c r="HS145" s="80"/>
      <c r="HT145" s="80"/>
      <c r="HU145" s="80"/>
      <c r="HV145" s="80"/>
      <c r="HW145" s="80"/>
      <c r="HX145" s="80"/>
      <c r="HY145" s="80"/>
      <c r="HZ145" s="80"/>
      <c r="IA145" s="80"/>
      <c r="IB145" s="80"/>
      <c r="IC145" s="80"/>
      <c r="ID145" s="80"/>
      <c r="IE145" s="80"/>
      <c r="IF145" s="80"/>
      <c r="IG145" s="80"/>
      <c r="IH145" s="80"/>
      <c r="II145" s="80"/>
      <c r="IJ145" s="80"/>
      <c r="IK145" s="80"/>
      <c r="IL145" s="80"/>
      <c r="IM145" s="80"/>
      <c r="IN145" s="80"/>
      <c r="IO145" s="80"/>
      <c r="IP145" s="80"/>
      <c r="IQ145" s="80"/>
      <c r="IR145" s="80"/>
      <c r="IS145" s="80"/>
      <c r="IT145" s="80"/>
      <c r="IU145" s="80"/>
      <c r="IV145" s="80"/>
      <c r="IW145" s="80"/>
      <c r="IX145" s="80"/>
      <c r="IY145" s="80"/>
      <c r="IZ145" s="80"/>
      <c r="JA145" s="80"/>
      <c r="JB145" s="80"/>
    </row>
    <row r="146" spans="2:262" s="12" customFormat="1" ht="14.25" customHeight="1">
      <c r="B146" s="265"/>
      <c r="C146" s="274"/>
      <c r="D146" s="150" t="s">
        <v>67</v>
      </c>
      <c r="E146" s="37">
        <v>35</v>
      </c>
      <c r="F146" s="233">
        <v>0</v>
      </c>
      <c r="G146" s="13">
        <f t="shared" si="196"/>
        <v>0</v>
      </c>
      <c r="H146" s="33">
        <v>5</v>
      </c>
      <c r="I146" s="13">
        <f t="shared" si="197"/>
        <v>0.14285714285714285</v>
      </c>
      <c r="J146" s="33">
        <v>0</v>
      </c>
      <c r="K146" s="13">
        <f t="shared" si="198"/>
        <v>0</v>
      </c>
      <c r="L146" s="37">
        <v>126</v>
      </c>
      <c r="M146" s="233">
        <v>2</v>
      </c>
      <c r="N146" s="13">
        <f t="shared" si="199"/>
        <v>1.5873015873015872E-2</v>
      </c>
      <c r="O146" s="33">
        <v>12</v>
      </c>
      <c r="P146" s="13">
        <f t="shared" si="200"/>
        <v>9.5238095238095233E-2</v>
      </c>
      <c r="Q146" s="33">
        <v>1</v>
      </c>
      <c r="R146" s="13">
        <f t="shared" si="201"/>
        <v>7.9365079365079361E-3</v>
      </c>
      <c r="S146" s="37">
        <v>7280</v>
      </c>
      <c r="T146" s="233">
        <v>270</v>
      </c>
      <c r="U146" s="13">
        <f t="shared" si="202"/>
        <v>3.7087912087912088E-2</v>
      </c>
      <c r="V146" s="33">
        <v>1628</v>
      </c>
      <c r="W146" s="13">
        <f t="shared" si="203"/>
        <v>0.22362637362637364</v>
      </c>
      <c r="X146" s="33">
        <v>278</v>
      </c>
      <c r="Y146" s="13">
        <f t="shared" si="204"/>
        <v>3.818681318681319E-2</v>
      </c>
      <c r="Z146" s="37">
        <v>5949</v>
      </c>
      <c r="AA146" s="233">
        <v>151</v>
      </c>
      <c r="AB146" s="13">
        <f t="shared" si="205"/>
        <v>2.538241721297697E-2</v>
      </c>
      <c r="AC146" s="33">
        <v>1118</v>
      </c>
      <c r="AD146" s="13">
        <f t="shared" si="206"/>
        <v>0.18793074466296858</v>
      </c>
      <c r="AE146" s="33">
        <v>250</v>
      </c>
      <c r="AF146" s="13">
        <f t="shared" si="207"/>
        <v>4.2023869557908891E-2</v>
      </c>
      <c r="AG146" s="37">
        <v>3095</v>
      </c>
      <c r="AH146" s="233">
        <v>43</v>
      </c>
      <c r="AI146" s="13">
        <f t="shared" si="208"/>
        <v>1.3893376413570274E-2</v>
      </c>
      <c r="AJ146" s="33">
        <v>394</v>
      </c>
      <c r="AK146" s="13">
        <f t="shared" si="209"/>
        <v>0.12730210016155089</v>
      </c>
      <c r="AL146" s="33">
        <v>87</v>
      </c>
      <c r="AM146" s="13">
        <f t="shared" si="210"/>
        <v>2.8109854604200322E-2</v>
      </c>
      <c r="AN146" s="37">
        <v>1331</v>
      </c>
      <c r="AO146" s="233">
        <v>12</v>
      </c>
      <c r="AP146" s="13">
        <f t="shared" si="211"/>
        <v>9.0157776108189328E-3</v>
      </c>
      <c r="AQ146" s="33">
        <v>108</v>
      </c>
      <c r="AR146" s="13">
        <f t="shared" si="212"/>
        <v>8.1141998497370402E-2</v>
      </c>
      <c r="AS146" s="33">
        <v>18</v>
      </c>
      <c r="AT146" s="13">
        <f t="shared" si="213"/>
        <v>1.3523666416228399E-2</v>
      </c>
      <c r="AU146" s="37">
        <v>532</v>
      </c>
      <c r="AV146" s="233">
        <v>1</v>
      </c>
      <c r="AW146" s="13">
        <f t="shared" si="214"/>
        <v>1.8796992481203006E-3</v>
      </c>
      <c r="AX146" s="33">
        <v>24</v>
      </c>
      <c r="AY146" s="13">
        <f t="shared" si="215"/>
        <v>4.5112781954887216E-2</v>
      </c>
      <c r="AZ146" s="33">
        <v>1</v>
      </c>
      <c r="BA146" s="13">
        <f t="shared" si="216"/>
        <v>1.8796992481203006E-3</v>
      </c>
      <c r="BB146" s="37">
        <f t="shared" si="221"/>
        <v>18348</v>
      </c>
      <c r="BC146" s="69">
        <f t="shared" si="222"/>
        <v>479</v>
      </c>
      <c r="BD146" s="13">
        <f t="shared" si="217"/>
        <v>2.6106387617178983E-2</v>
      </c>
      <c r="BE146" s="69">
        <f t="shared" si="223"/>
        <v>3289</v>
      </c>
      <c r="BF146" s="13">
        <f t="shared" si="218"/>
        <v>0.17925659472422062</v>
      </c>
      <c r="BG146" s="69">
        <f t="shared" si="224"/>
        <v>635</v>
      </c>
      <c r="BH146" s="13">
        <f t="shared" si="219"/>
        <v>3.4608676695007633E-2</v>
      </c>
      <c r="BJ146" s="265"/>
      <c r="BK146" s="274"/>
      <c r="BL146" s="203" t="s">
        <v>67</v>
      </c>
      <c r="BM146" s="38">
        <v>17111</v>
      </c>
      <c r="BN146" s="38">
        <v>383</v>
      </c>
      <c r="BO146" s="84">
        <v>2.2383262228975513E-2</v>
      </c>
      <c r="BP146" s="38">
        <v>2905</v>
      </c>
      <c r="BQ146" s="84">
        <v>0.16977382970019286</v>
      </c>
      <c r="BR146" s="38">
        <v>566</v>
      </c>
      <c r="BS146" s="84">
        <v>3.307813687101864E-2</v>
      </c>
      <c r="BU146" s="185"/>
      <c r="BV146" s="187" t="s">
        <v>67</v>
      </c>
      <c r="BW146" s="36">
        <f t="shared" si="220"/>
        <v>0.76002834096359273</v>
      </c>
      <c r="BX146" s="36">
        <f t="shared" si="225"/>
        <v>0.77476477119981302</v>
      </c>
      <c r="BY146" s="80"/>
      <c r="BZ146" s="138"/>
      <c r="CA146" s="80"/>
      <c r="CB146" s="80"/>
      <c r="CC146" s="80"/>
      <c r="CD146" s="80"/>
      <c r="CE146" s="80"/>
      <c r="CF146" s="80"/>
      <c r="CG146" s="80"/>
      <c r="CH146" s="80"/>
      <c r="CI146" s="80"/>
      <c r="CJ146" s="3"/>
      <c r="CK146" s="3"/>
      <c r="CL146" s="3"/>
      <c r="CM146" s="3"/>
      <c r="CN146" s="3"/>
      <c r="CO146" s="3"/>
      <c r="CP146" s="3"/>
      <c r="CQ146" s="80"/>
      <c r="CR146" s="80"/>
      <c r="CS146" s="80"/>
      <c r="CT146" s="80"/>
      <c r="CU146" s="80"/>
      <c r="CV146" s="80"/>
      <c r="CW146" s="3"/>
      <c r="CX146" s="3"/>
      <c r="CY146" s="80"/>
      <c r="CZ146" s="80"/>
      <c r="DA146" s="80"/>
      <c r="DB146" s="80"/>
      <c r="DC146" s="80"/>
      <c r="DD146" s="80"/>
      <c r="DE146" s="80"/>
      <c r="DF146" s="80"/>
      <c r="DG146" s="80"/>
      <c r="DH146" s="80"/>
      <c r="DI146" s="80"/>
      <c r="DJ146" s="80"/>
      <c r="DK146" s="80"/>
      <c r="DL146" s="80"/>
      <c r="DM146" s="80"/>
      <c r="DN146" s="80"/>
      <c r="DP146" s="138"/>
      <c r="DQ146" s="80"/>
      <c r="DR146" s="80"/>
      <c r="DS146" s="80"/>
      <c r="DT146" s="80"/>
      <c r="DU146" s="80"/>
      <c r="DV146" s="80"/>
      <c r="DW146" s="80"/>
      <c r="DX146" s="80"/>
      <c r="DY146" s="80"/>
      <c r="DZ146" s="80"/>
      <c r="EA146" s="80"/>
      <c r="EB146" s="80"/>
      <c r="EC146" s="80"/>
      <c r="ED146" s="80"/>
      <c r="EE146" s="80"/>
      <c r="EF146" s="80"/>
      <c r="EG146" s="80"/>
      <c r="EH146" s="80"/>
      <c r="EI146" s="80"/>
      <c r="EJ146" s="80"/>
      <c r="EK146" s="80"/>
      <c r="EL146" s="80"/>
      <c r="EM146" s="80"/>
      <c r="EN146" s="80"/>
      <c r="EO146" s="80"/>
      <c r="EP146" s="80"/>
      <c r="EQ146" s="80"/>
      <c r="ER146" s="80"/>
      <c r="ES146" s="80"/>
      <c r="ET146" s="80"/>
      <c r="EU146" s="80"/>
      <c r="EV146" s="80"/>
      <c r="EW146" s="80"/>
      <c r="EX146" s="80"/>
      <c r="EY146" s="80"/>
      <c r="EZ146" s="80"/>
      <c r="FA146" s="80"/>
      <c r="FB146" s="80"/>
      <c r="FC146" s="80"/>
      <c r="FD146" s="80"/>
      <c r="FE146" s="80"/>
      <c r="FF146" s="80"/>
      <c r="FG146" s="80"/>
      <c r="FH146" s="80"/>
      <c r="FI146" s="80"/>
      <c r="FJ146" s="80"/>
      <c r="FK146" s="80"/>
      <c r="FL146" s="80"/>
      <c r="FM146" s="80"/>
      <c r="FN146" s="80"/>
      <c r="FO146" s="80"/>
      <c r="FP146" s="80"/>
      <c r="FQ146" s="80"/>
      <c r="FR146" s="80"/>
      <c r="FS146" s="80"/>
      <c r="FT146" s="80"/>
      <c r="FU146" s="80"/>
      <c r="FV146" s="80"/>
      <c r="FW146" s="80"/>
      <c r="FX146" s="80"/>
      <c r="FY146" s="80"/>
      <c r="FZ146" s="80"/>
      <c r="GA146" s="80"/>
      <c r="GB146" s="80"/>
      <c r="GC146" s="80"/>
      <c r="GD146" s="80"/>
      <c r="GE146" s="80"/>
      <c r="GF146" s="80"/>
      <c r="GG146" s="80"/>
      <c r="GH146" s="80"/>
      <c r="GI146" s="80"/>
      <c r="GJ146" s="80"/>
      <c r="GK146" s="80"/>
      <c r="GL146" s="80"/>
      <c r="GM146" s="80"/>
      <c r="GN146" s="80"/>
      <c r="GO146" s="80"/>
      <c r="GP146" s="80"/>
      <c r="GQ146" s="80"/>
      <c r="GR146" s="80"/>
      <c r="GS146" s="80"/>
      <c r="GT146" s="80"/>
      <c r="GU146" s="80"/>
      <c r="GV146" s="80"/>
      <c r="GW146" s="80"/>
      <c r="GX146" s="80"/>
      <c r="GY146" s="80"/>
      <c r="GZ146" s="80"/>
      <c r="HA146" s="80"/>
      <c r="HB146" s="80"/>
      <c r="HC146" s="80"/>
      <c r="HD146" s="80"/>
      <c r="HE146" s="80"/>
      <c r="HF146" s="80"/>
      <c r="HG146" s="80"/>
      <c r="HH146" s="80"/>
      <c r="HI146" s="80"/>
      <c r="HJ146" s="80"/>
      <c r="HK146" s="80"/>
      <c r="HL146" s="80"/>
      <c r="HM146" s="80"/>
      <c r="HN146" s="80"/>
      <c r="HO146" s="80"/>
      <c r="HP146" s="80"/>
      <c r="HR146" s="80"/>
      <c r="HS146" s="80"/>
      <c r="HT146" s="80"/>
      <c r="HU146" s="80"/>
      <c r="HV146" s="80"/>
      <c r="HW146" s="80"/>
      <c r="HX146" s="80"/>
      <c r="HY146" s="80"/>
      <c r="HZ146" s="80"/>
      <c r="IA146" s="80"/>
      <c r="IB146" s="80"/>
      <c r="IC146" s="80"/>
      <c r="ID146" s="80"/>
      <c r="IE146" s="80"/>
      <c r="IF146" s="80"/>
      <c r="IG146" s="80"/>
      <c r="IH146" s="80"/>
      <c r="II146" s="80"/>
      <c r="IJ146" s="80"/>
      <c r="IK146" s="80"/>
      <c r="IL146" s="80"/>
      <c r="IM146" s="80"/>
      <c r="IN146" s="80"/>
      <c r="IO146" s="80"/>
      <c r="IP146" s="80"/>
      <c r="IQ146" s="80"/>
      <c r="IR146" s="80"/>
      <c r="IS146" s="80"/>
      <c r="IT146" s="80"/>
      <c r="IU146" s="80"/>
      <c r="IV146" s="80"/>
      <c r="IW146" s="80"/>
      <c r="IX146" s="80"/>
      <c r="IY146" s="80"/>
      <c r="IZ146" s="80"/>
      <c r="JA146" s="80"/>
      <c r="JB146" s="80"/>
    </row>
    <row r="147" spans="2:262" s="12" customFormat="1" ht="14.25" customHeight="1">
      <c r="B147" s="263">
        <v>29</v>
      </c>
      <c r="C147" s="272" t="s">
        <v>33</v>
      </c>
      <c r="D147" s="134" t="s">
        <v>138</v>
      </c>
      <c r="E147" s="119">
        <v>29</v>
      </c>
      <c r="F147" s="73">
        <v>1</v>
      </c>
      <c r="G147" s="71">
        <f t="shared" si="196"/>
        <v>3.4482758620689655E-2</v>
      </c>
      <c r="H147" s="73">
        <v>9</v>
      </c>
      <c r="I147" s="71">
        <f t="shared" si="197"/>
        <v>0.31034482758620691</v>
      </c>
      <c r="J147" s="73">
        <v>0</v>
      </c>
      <c r="K147" s="71">
        <f t="shared" si="198"/>
        <v>0</v>
      </c>
      <c r="L147" s="119">
        <v>65</v>
      </c>
      <c r="M147" s="73">
        <v>0</v>
      </c>
      <c r="N147" s="71">
        <f t="shared" si="199"/>
        <v>0</v>
      </c>
      <c r="O147" s="73">
        <v>9</v>
      </c>
      <c r="P147" s="71">
        <f t="shared" si="200"/>
        <v>0.13846153846153847</v>
      </c>
      <c r="Q147" s="73">
        <v>1</v>
      </c>
      <c r="R147" s="71">
        <f t="shared" si="201"/>
        <v>1.5384615384615385E-2</v>
      </c>
      <c r="S147" s="119">
        <v>3973</v>
      </c>
      <c r="T147" s="73">
        <v>163</v>
      </c>
      <c r="U147" s="71">
        <f t="shared" si="202"/>
        <v>4.1026931789579661E-2</v>
      </c>
      <c r="V147" s="73">
        <v>884</v>
      </c>
      <c r="W147" s="71">
        <f t="shared" si="203"/>
        <v>0.22250188774226026</v>
      </c>
      <c r="X147" s="73">
        <v>184</v>
      </c>
      <c r="Y147" s="71">
        <f t="shared" si="204"/>
        <v>4.6312610118298514E-2</v>
      </c>
      <c r="Z147" s="119">
        <v>3549</v>
      </c>
      <c r="AA147" s="73">
        <v>114</v>
      </c>
      <c r="AB147" s="71">
        <f t="shared" si="205"/>
        <v>3.2121724429416736E-2</v>
      </c>
      <c r="AC147" s="73">
        <v>691</v>
      </c>
      <c r="AD147" s="71">
        <f t="shared" si="206"/>
        <v>0.19470273316427161</v>
      </c>
      <c r="AE147" s="73">
        <v>152</v>
      </c>
      <c r="AF147" s="71">
        <f t="shared" si="207"/>
        <v>4.2828965905888985E-2</v>
      </c>
      <c r="AG147" s="119">
        <v>2057</v>
      </c>
      <c r="AH147" s="73">
        <v>36</v>
      </c>
      <c r="AI147" s="71">
        <f t="shared" si="208"/>
        <v>1.7501215362177931E-2</v>
      </c>
      <c r="AJ147" s="73">
        <v>324</v>
      </c>
      <c r="AK147" s="71">
        <f t="shared" si="209"/>
        <v>0.15751093825960136</v>
      </c>
      <c r="AL147" s="73">
        <v>55</v>
      </c>
      <c r="AM147" s="71">
        <f t="shared" si="210"/>
        <v>2.6737967914438502E-2</v>
      </c>
      <c r="AN147" s="119">
        <v>890</v>
      </c>
      <c r="AO147" s="73">
        <v>6</v>
      </c>
      <c r="AP147" s="71">
        <f t="shared" si="211"/>
        <v>6.7415730337078653E-3</v>
      </c>
      <c r="AQ147" s="73">
        <v>91</v>
      </c>
      <c r="AR147" s="71">
        <f t="shared" si="212"/>
        <v>0.10224719101123596</v>
      </c>
      <c r="AS147" s="73">
        <v>24</v>
      </c>
      <c r="AT147" s="71">
        <f t="shared" si="213"/>
        <v>2.6966292134831461E-2</v>
      </c>
      <c r="AU147" s="119">
        <v>291</v>
      </c>
      <c r="AV147" s="73">
        <v>1</v>
      </c>
      <c r="AW147" s="71">
        <f t="shared" si="214"/>
        <v>3.4364261168384879E-3</v>
      </c>
      <c r="AX147" s="73">
        <v>15</v>
      </c>
      <c r="AY147" s="71">
        <f t="shared" si="215"/>
        <v>5.1546391752577317E-2</v>
      </c>
      <c r="AZ147" s="73">
        <v>6</v>
      </c>
      <c r="BA147" s="71">
        <f t="shared" si="216"/>
        <v>2.0618556701030927E-2</v>
      </c>
      <c r="BB147" s="119">
        <f t="shared" si="221"/>
        <v>10854</v>
      </c>
      <c r="BC147" s="73">
        <f t="shared" si="222"/>
        <v>321</v>
      </c>
      <c r="BD147" s="71">
        <f t="shared" si="217"/>
        <v>2.9574350469872859E-2</v>
      </c>
      <c r="BE147" s="73">
        <f t="shared" si="223"/>
        <v>2023</v>
      </c>
      <c r="BF147" s="71">
        <f t="shared" si="218"/>
        <v>0.18638290031324858</v>
      </c>
      <c r="BG147" s="73">
        <f t="shared" si="224"/>
        <v>422</v>
      </c>
      <c r="BH147" s="71">
        <f t="shared" si="219"/>
        <v>3.8879675695596097E-2</v>
      </c>
      <c r="BJ147" s="263">
        <v>29</v>
      </c>
      <c r="BK147" s="272" t="s">
        <v>33</v>
      </c>
      <c r="BL147" s="208" t="s">
        <v>138</v>
      </c>
      <c r="BM147" s="38">
        <v>10340</v>
      </c>
      <c r="BN147" s="38">
        <v>284</v>
      </c>
      <c r="BO147" s="84">
        <v>2.746615087040619E-2</v>
      </c>
      <c r="BP147" s="38">
        <v>1842</v>
      </c>
      <c r="BQ147" s="84">
        <v>0.17814313346228239</v>
      </c>
      <c r="BR147" s="38">
        <v>428</v>
      </c>
      <c r="BS147" s="84">
        <v>4.1392649903288198E-2</v>
      </c>
      <c r="BU147" s="183" t="s">
        <v>33</v>
      </c>
      <c r="BV147" s="188" t="s">
        <v>138</v>
      </c>
      <c r="BW147" s="36">
        <f t="shared" si="220"/>
        <v>0.74516307352128253</v>
      </c>
      <c r="BX147" s="36">
        <f t="shared" si="225"/>
        <v>0.75299806576402317</v>
      </c>
      <c r="BY147" s="80"/>
      <c r="BZ147" s="138"/>
      <c r="CA147" s="80"/>
      <c r="CB147" s="80"/>
      <c r="CC147" s="80"/>
      <c r="CD147" s="80"/>
      <c r="CE147" s="80"/>
      <c r="CF147" s="80"/>
      <c r="CG147" s="80"/>
      <c r="CH147" s="80"/>
      <c r="CI147" s="80"/>
      <c r="CJ147" s="3"/>
      <c r="CK147" s="3"/>
      <c r="CL147" s="3"/>
      <c r="CM147" s="3"/>
      <c r="CN147" s="3"/>
      <c r="CO147" s="3"/>
      <c r="CP147" s="3"/>
      <c r="CQ147" s="80"/>
      <c r="CR147" s="80"/>
      <c r="CS147" s="80"/>
      <c r="CT147" s="80"/>
      <c r="CU147" s="80"/>
      <c r="CV147" s="80"/>
      <c r="CW147" s="3"/>
      <c r="CX147" s="3"/>
      <c r="CY147" s="80"/>
      <c r="CZ147" s="80"/>
      <c r="DA147" s="80"/>
      <c r="DB147" s="80"/>
      <c r="DC147" s="80"/>
      <c r="DD147" s="80"/>
      <c r="DE147" s="80"/>
      <c r="DF147" s="80"/>
      <c r="DG147" s="80"/>
      <c r="DH147" s="80"/>
      <c r="DI147" s="80"/>
      <c r="DJ147" s="80"/>
      <c r="DK147" s="80"/>
      <c r="DL147" s="80"/>
      <c r="DM147" s="80"/>
      <c r="DN147" s="80"/>
      <c r="DP147" s="138"/>
      <c r="DQ147" s="80"/>
      <c r="DR147" s="80"/>
      <c r="DS147" s="80"/>
      <c r="DT147" s="80"/>
      <c r="DU147" s="80"/>
      <c r="DV147" s="80"/>
      <c r="DW147" s="80"/>
      <c r="DX147" s="80"/>
      <c r="DY147" s="80"/>
      <c r="DZ147" s="80"/>
      <c r="EA147" s="80"/>
      <c r="EB147" s="80"/>
      <c r="EC147" s="80"/>
      <c r="ED147" s="80"/>
      <c r="EE147" s="80"/>
      <c r="EF147" s="80"/>
      <c r="EG147" s="80"/>
      <c r="EH147" s="80"/>
      <c r="EI147" s="80"/>
      <c r="EJ147" s="80"/>
      <c r="EK147" s="80"/>
      <c r="EL147" s="80"/>
      <c r="EM147" s="80"/>
      <c r="EN147" s="80"/>
      <c r="EO147" s="80"/>
      <c r="EP147" s="80"/>
      <c r="EQ147" s="80"/>
      <c r="ER147" s="80"/>
      <c r="ES147" s="80"/>
      <c r="ET147" s="80"/>
      <c r="EU147" s="80"/>
      <c r="EV147" s="80"/>
      <c r="EW147" s="80"/>
      <c r="EX147" s="80"/>
      <c r="EY147" s="80"/>
      <c r="EZ147" s="80"/>
      <c r="FA147" s="80"/>
      <c r="FB147" s="80"/>
      <c r="FC147" s="80"/>
      <c r="FD147" s="80"/>
      <c r="FE147" s="80"/>
      <c r="FF147" s="80"/>
      <c r="FG147" s="80"/>
      <c r="FH147" s="80"/>
      <c r="FI147" s="80"/>
      <c r="FJ147" s="80"/>
      <c r="FK147" s="80"/>
      <c r="FL147" s="80"/>
      <c r="FM147" s="80"/>
      <c r="FN147" s="80"/>
      <c r="FO147" s="80"/>
      <c r="FP147" s="80"/>
      <c r="FQ147" s="80"/>
      <c r="FR147" s="80"/>
      <c r="FS147" s="80"/>
      <c r="FT147" s="80"/>
      <c r="FU147" s="80"/>
      <c r="FV147" s="80"/>
      <c r="FW147" s="80"/>
      <c r="FX147" s="80"/>
      <c r="FY147" s="80"/>
      <c r="FZ147" s="80"/>
      <c r="GA147" s="80"/>
      <c r="GB147" s="80"/>
      <c r="GC147" s="80"/>
      <c r="GD147" s="80"/>
      <c r="GE147" s="80"/>
      <c r="GF147" s="80"/>
      <c r="GG147" s="80"/>
      <c r="GH147" s="80"/>
      <c r="GI147" s="80"/>
      <c r="GJ147" s="80"/>
      <c r="GK147" s="80"/>
      <c r="GL147" s="80"/>
      <c r="GM147" s="80"/>
      <c r="GN147" s="80"/>
      <c r="GO147" s="80"/>
      <c r="GP147" s="80"/>
      <c r="GQ147" s="80"/>
      <c r="GR147" s="80"/>
      <c r="GS147" s="80"/>
      <c r="GT147" s="80"/>
      <c r="GU147" s="80"/>
      <c r="GV147" s="80"/>
      <c r="GW147" s="80"/>
      <c r="GX147" s="80"/>
      <c r="GY147" s="80"/>
      <c r="GZ147" s="80"/>
      <c r="HA147" s="80"/>
      <c r="HB147" s="80"/>
      <c r="HC147" s="80"/>
      <c r="HD147" s="80"/>
      <c r="HE147" s="80"/>
      <c r="HF147" s="80"/>
      <c r="HG147" s="80"/>
      <c r="HH147" s="80"/>
      <c r="HI147" s="80"/>
      <c r="HJ147" s="80"/>
      <c r="HK147" s="80"/>
      <c r="HL147" s="80"/>
      <c r="HM147" s="80"/>
      <c r="HN147" s="80"/>
      <c r="HO147" s="80"/>
      <c r="HP147" s="80"/>
      <c r="HR147" s="80"/>
      <c r="HS147" s="80"/>
      <c r="HT147" s="80"/>
      <c r="HU147" s="80"/>
      <c r="HV147" s="80"/>
      <c r="HW147" s="80"/>
      <c r="HX147" s="80"/>
      <c r="HY147" s="80"/>
      <c r="HZ147" s="80"/>
      <c r="IA147" s="80"/>
      <c r="IB147" s="80"/>
      <c r="IC147" s="80"/>
      <c r="ID147" s="80"/>
      <c r="IE147" s="80"/>
      <c r="IF147" s="80"/>
      <c r="IG147" s="80"/>
      <c r="IH147" s="80"/>
      <c r="II147" s="80"/>
      <c r="IJ147" s="80"/>
      <c r="IK147" s="80"/>
      <c r="IL147" s="80"/>
      <c r="IM147" s="80"/>
      <c r="IN147" s="80"/>
      <c r="IO147" s="80"/>
      <c r="IP147" s="80"/>
      <c r="IQ147" s="80"/>
      <c r="IR147" s="80"/>
      <c r="IS147" s="80"/>
      <c r="IT147" s="80"/>
      <c r="IU147" s="80"/>
      <c r="IV147" s="80"/>
      <c r="IW147" s="80"/>
      <c r="IX147" s="80"/>
      <c r="IY147" s="80"/>
      <c r="IZ147" s="80"/>
      <c r="JA147" s="80"/>
      <c r="JB147" s="80"/>
    </row>
    <row r="148" spans="2:262" s="12" customFormat="1" ht="14.25" customHeight="1">
      <c r="B148" s="264"/>
      <c r="C148" s="273"/>
      <c r="D148" s="207" t="s">
        <v>277</v>
      </c>
      <c r="E148" s="166">
        <v>3</v>
      </c>
      <c r="F148" s="167">
        <v>1</v>
      </c>
      <c r="G148" s="83">
        <f t="shared" si="196"/>
        <v>0.33333333333333331</v>
      </c>
      <c r="H148" s="167">
        <v>0</v>
      </c>
      <c r="I148" s="83">
        <f>IFERROR(H148/E148,"-")</f>
        <v>0</v>
      </c>
      <c r="J148" s="167">
        <v>0</v>
      </c>
      <c r="K148" s="83">
        <f>IFERROR(J148/E148,"-")</f>
        <v>0</v>
      </c>
      <c r="L148" s="166">
        <v>7</v>
      </c>
      <c r="M148" s="167">
        <v>1</v>
      </c>
      <c r="N148" s="83">
        <f>IFERROR(M148/L148,"-")</f>
        <v>0.14285714285714285</v>
      </c>
      <c r="O148" s="167">
        <v>0</v>
      </c>
      <c r="P148" s="83">
        <f>IFERROR(O148/L148,"-")</f>
        <v>0</v>
      </c>
      <c r="Q148" s="167">
        <v>0</v>
      </c>
      <c r="R148" s="83">
        <f>IFERROR(Q148/L148,"-")</f>
        <v>0</v>
      </c>
      <c r="S148" s="166">
        <v>1191</v>
      </c>
      <c r="T148" s="167">
        <v>43</v>
      </c>
      <c r="U148" s="83">
        <f>IFERROR(T148/S148,"-")</f>
        <v>3.6104114189756509E-2</v>
      </c>
      <c r="V148" s="167">
        <v>302</v>
      </c>
      <c r="W148" s="83">
        <f>IFERROR(V148/S148,"-")</f>
        <v>0.25356842989084805</v>
      </c>
      <c r="X148" s="167">
        <v>51</v>
      </c>
      <c r="Y148" s="83">
        <f>IFERROR(X148/S148,"-")</f>
        <v>4.2821158690176324E-2</v>
      </c>
      <c r="Z148" s="166">
        <v>918</v>
      </c>
      <c r="AA148" s="167">
        <v>40</v>
      </c>
      <c r="AB148" s="83">
        <f>IFERROR(AA148/Z148,"-")</f>
        <v>4.357298474945534E-2</v>
      </c>
      <c r="AC148" s="167">
        <v>209</v>
      </c>
      <c r="AD148" s="83">
        <f>IFERROR(AC148/Z148,"-")</f>
        <v>0.22766884531590414</v>
      </c>
      <c r="AE148" s="167">
        <v>42</v>
      </c>
      <c r="AF148" s="83">
        <f>IFERROR(AE148/Z148,"-")</f>
        <v>4.5751633986928102E-2</v>
      </c>
      <c r="AG148" s="166">
        <v>583</v>
      </c>
      <c r="AH148" s="167">
        <v>18</v>
      </c>
      <c r="AI148" s="83">
        <f>IFERROR(AH148/AG148,"-")</f>
        <v>3.0874785591766724E-2</v>
      </c>
      <c r="AJ148" s="167">
        <v>104</v>
      </c>
      <c r="AK148" s="83">
        <f>IFERROR(AJ148/AG148,"-")</f>
        <v>0.17838765008576329</v>
      </c>
      <c r="AL148" s="167">
        <v>18</v>
      </c>
      <c r="AM148" s="83">
        <f>IFERROR(AL148/AG148,"-")</f>
        <v>3.0874785591766724E-2</v>
      </c>
      <c r="AN148" s="166">
        <v>241</v>
      </c>
      <c r="AO148" s="167">
        <v>3</v>
      </c>
      <c r="AP148" s="83">
        <f>IFERROR(AO148/AN148,"-")</f>
        <v>1.2448132780082987E-2</v>
      </c>
      <c r="AQ148" s="167">
        <v>34</v>
      </c>
      <c r="AR148" s="83">
        <f>IFERROR(AQ148/AN148,"-")</f>
        <v>0.14107883817427386</v>
      </c>
      <c r="AS148" s="167">
        <v>8</v>
      </c>
      <c r="AT148" s="83">
        <f>IFERROR(AS148/AN148,"-")</f>
        <v>3.3195020746887967E-2</v>
      </c>
      <c r="AU148" s="166">
        <v>49</v>
      </c>
      <c r="AV148" s="167">
        <v>1</v>
      </c>
      <c r="AW148" s="83">
        <f>IFERROR(AV148/AU148,"-")</f>
        <v>2.0408163265306121E-2</v>
      </c>
      <c r="AX148" s="167">
        <v>2</v>
      </c>
      <c r="AY148" s="83">
        <f>IFERROR(AX148/AU148,"-")</f>
        <v>4.0816326530612242E-2</v>
      </c>
      <c r="AZ148" s="167">
        <v>0</v>
      </c>
      <c r="BA148" s="83">
        <f>IFERROR(AZ148/AU148,"-")</f>
        <v>0</v>
      </c>
      <c r="BB148" s="166">
        <f t="shared" si="221"/>
        <v>2992</v>
      </c>
      <c r="BC148" s="167">
        <f t="shared" si="222"/>
        <v>107</v>
      </c>
      <c r="BD148" s="83">
        <f>IFERROR(BC148/BB148,"-")</f>
        <v>3.5762032085561495E-2</v>
      </c>
      <c r="BE148" s="167">
        <f t="shared" si="223"/>
        <v>651</v>
      </c>
      <c r="BF148" s="83">
        <f>IFERROR(BE148/BB148,"-")</f>
        <v>0.21758021390374332</v>
      </c>
      <c r="BG148" s="167">
        <f t="shared" si="224"/>
        <v>119</v>
      </c>
      <c r="BH148" s="83">
        <f>IFERROR(BG148/BB148,"-")</f>
        <v>3.9772727272727272E-2</v>
      </c>
      <c r="BJ148" s="264"/>
      <c r="BK148" s="273"/>
      <c r="BL148" s="208" t="s">
        <v>276</v>
      </c>
      <c r="BM148" s="38">
        <v>3028</v>
      </c>
      <c r="BN148" s="38">
        <v>106</v>
      </c>
      <c r="BO148" s="84">
        <v>3.5006605019815062E-2</v>
      </c>
      <c r="BP148" s="38">
        <v>634</v>
      </c>
      <c r="BQ148" s="84">
        <v>0.20937912813738441</v>
      </c>
      <c r="BR148" s="38">
        <v>150</v>
      </c>
      <c r="BS148" s="84">
        <v>4.9537648612945837E-2</v>
      </c>
      <c r="BU148" s="218"/>
      <c r="BV148" s="208" t="s">
        <v>273</v>
      </c>
      <c r="BW148" s="36">
        <f t="shared" si="220"/>
        <v>0.70688502673796794</v>
      </c>
      <c r="BX148" s="36">
        <f t="shared" si="225"/>
        <v>0.70607661822985468</v>
      </c>
      <c r="BY148" s="80"/>
      <c r="BZ148" s="138"/>
      <c r="CA148" s="80"/>
      <c r="CB148" s="80"/>
      <c r="CC148" s="80"/>
      <c r="CD148" s="80"/>
      <c r="CE148" s="80"/>
      <c r="CF148" s="80"/>
      <c r="CG148" s="80"/>
      <c r="CH148" s="80"/>
      <c r="CI148" s="80"/>
      <c r="CJ148" s="3"/>
      <c r="CK148" s="3"/>
      <c r="CL148" s="3"/>
      <c r="CM148" s="3"/>
      <c r="CN148" s="3"/>
      <c r="CO148" s="3"/>
      <c r="CP148" s="3"/>
      <c r="CQ148" s="80"/>
      <c r="CR148" s="80"/>
      <c r="CS148" s="80"/>
      <c r="CT148" s="80"/>
      <c r="CU148" s="80"/>
      <c r="CV148" s="80"/>
      <c r="CW148" s="3"/>
      <c r="CX148" s="3"/>
      <c r="CY148" s="80"/>
      <c r="CZ148" s="80"/>
      <c r="DA148" s="80"/>
      <c r="DB148" s="80"/>
      <c r="DC148" s="80"/>
      <c r="DD148" s="80"/>
      <c r="DE148" s="80"/>
      <c r="DF148" s="80"/>
      <c r="DG148" s="80"/>
      <c r="DH148" s="80"/>
      <c r="DI148" s="80"/>
      <c r="DJ148" s="80"/>
      <c r="DK148" s="80"/>
      <c r="DL148" s="80"/>
      <c r="DM148" s="80"/>
      <c r="DN148" s="80"/>
      <c r="DP148" s="138"/>
      <c r="DQ148" s="80"/>
      <c r="DR148" s="80"/>
      <c r="DS148" s="80"/>
      <c r="DT148" s="80"/>
      <c r="DU148" s="80"/>
      <c r="DV148" s="80"/>
      <c r="DW148" s="80"/>
      <c r="DX148" s="80"/>
      <c r="DY148" s="80"/>
      <c r="DZ148" s="80"/>
      <c r="EA148" s="80"/>
      <c r="EB148" s="80"/>
      <c r="EC148" s="80"/>
      <c r="ED148" s="80"/>
      <c r="EE148" s="80"/>
      <c r="EF148" s="80"/>
      <c r="EG148" s="80"/>
      <c r="EH148" s="80"/>
      <c r="EI148" s="80"/>
      <c r="EJ148" s="80"/>
      <c r="EK148" s="80"/>
      <c r="EL148" s="80"/>
      <c r="EM148" s="80"/>
      <c r="EN148" s="80"/>
      <c r="EO148" s="80"/>
      <c r="EP148" s="80"/>
      <c r="EQ148" s="80"/>
      <c r="ER148" s="80"/>
      <c r="ES148" s="80"/>
      <c r="ET148" s="80"/>
      <c r="EU148" s="80"/>
      <c r="EV148" s="80"/>
      <c r="EW148" s="80"/>
      <c r="EX148" s="80"/>
      <c r="EY148" s="80"/>
      <c r="EZ148" s="80"/>
      <c r="FA148" s="80"/>
      <c r="FB148" s="80"/>
      <c r="FC148" s="80"/>
      <c r="FD148" s="80"/>
      <c r="FE148" s="80"/>
      <c r="FF148" s="80"/>
      <c r="FG148" s="80"/>
      <c r="FH148" s="80"/>
      <c r="FI148" s="80"/>
      <c r="FJ148" s="80"/>
      <c r="FK148" s="80"/>
      <c r="FL148" s="80"/>
      <c r="FM148" s="80"/>
      <c r="FN148" s="80"/>
      <c r="FO148" s="80"/>
      <c r="FP148" s="80"/>
      <c r="FQ148" s="80"/>
      <c r="FR148" s="80"/>
      <c r="FS148" s="80"/>
      <c r="FT148" s="80"/>
      <c r="FU148" s="80"/>
      <c r="FV148" s="80"/>
      <c r="FW148" s="80"/>
      <c r="FX148" s="80"/>
      <c r="FY148" s="80"/>
      <c r="FZ148" s="80"/>
      <c r="GA148" s="80"/>
      <c r="GB148" s="80"/>
      <c r="GC148" s="80"/>
      <c r="GD148" s="80"/>
      <c r="GE148" s="80"/>
      <c r="GF148" s="80"/>
      <c r="GG148" s="80"/>
      <c r="GH148" s="80"/>
      <c r="GI148" s="80"/>
      <c r="GJ148" s="80"/>
      <c r="GK148" s="80"/>
      <c r="GL148" s="80"/>
      <c r="GM148" s="80"/>
      <c r="GN148" s="80"/>
      <c r="GO148" s="80"/>
      <c r="GP148" s="80"/>
      <c r="GQ148" s="80"/>
      <c r="GR148" s="80"/>
      <c r="GS148" s="80"/>
      <c r="GT148" s="80"/>
      <c r="GU148" s="80"/>
      <c r="GV148" s="80"/>
      <c r="GW148" s="80"/>
      <c r="GX148" s="80"/>
      <c r="GY148" s="80"/>
      <c r="GZ148" s="80"/>
      <c r="HA148" s="80"/>
      <c r="HB148" s="80"/>
      <c r="HC148" s="80"/>
      <c r="HD148" s="80"/>
      <c r="HE148" s="80"/>
      <c r="HF148" s="80"/>
      <c r="HG148" s="80"/>
      <c r="HH148" s="80"/>
      <c r="HI148" s="80"/>
      <c r="HJ148" s="80"/>
      <c r="HK148" s="80"/>
      <c r="HL148" s="80"/>
      <c r="HM148" s="80"/>
      <c r="HN148" s="80"/>
      <c r="HO148" s="80"/>
      <c r="HP148" s="80"/>
      <c r="HR148" s="80"/>
      <c r="HS148" s="80"/>
      <c r="HT148" s="80"/>
      <c r="HU148" s="80"/>
      <c r="HV148" s="80"/>
      <c r="HW148" s="80"/>
      <c r="HX148" s="80"/>
      <c r="HY148" s="80"/>
      <c r="HZ148" s="80"/>
      <c r="IA148" s="80"/>
      <c r="IB148" s="80"/>
      <c r="IC148" s="80"/>
      <c r="ID148" s="80"/>
      <c r="IE148" s="80"/>
      <c r="IF148" s="80"/>
      <c r="IG148" s="80"/>
      <c r="IH148" s="80"/>
      <c r="II148" s="80"/>
      <c r="IJ148" s="80"/>
      <c r="IK148" s="80"/>
      <c r="IL148" s="80"/>
      <c r="IM148" s="80"/>
      <c r="IN148" s="80"/>
      <c r="IO148" s="80"/>
      <c r="IP148" s="80"/>
      <c r="IQ148" s="80"/>
      <c r="IR148" s="80"/>
      <c r="IS148" s="80"/>
      <c r="IT148" s="80"/>
      <c r="IU148" s="80"/>
      <c r="IV148" s="80"/>
      <c r="IW148" s="80"/>
      <c r="IX148" s="80"/>
      <c r="IY148" s="80"/>
      <c r="IZ148" s="80"/>
      <c r="JA148" s="80"/>
      <c r="JB148" s="80"/>
    </row>
    <row r="149" spans="2:262" s="12" customFormat="1" ht="14.25" customHeight="1">
      <c r="B149" s="264"/>
      <c r="C149" s="273"/>
      <c r="D149" s="165" t="s">
        <v>156</v>
      </c>
      <c r="E149" s="160">
        <v>0</v>
      </c>
      <c r="F149" s="63">
        <v>0</v>
      </c>
      <c r="G149" s="61" t="str">
        <f t="shared" si="196"/>
        <v>-</v>
      </c>
      <c r="H149" s="63">
        <v>0</v>
      </c>
      <c r="I149" s="61" t="str">
        <f t="shared" si="197"/>
        <v>-</v>
      </c>
      <c r="J149" s="63">
        <v>0</v>
      </c>
      <c r="K149" s="61" t="str">
        <f t="shared" si="198"/>
        <v>-</v>
      </c>
      <c r="L149" s="160">
        <v>2</v>
      </c>
      <c r="M149" s="63">
        <v>0</v>
      </c>
      <c r="N149" s="61">
        <f t="shared" si="199"/>
        <v>0</v>
      </c>
      <c r="O149" s="63">
        <v>0</v>
      </c>
      <c r="P149" s="61">
        <f t="shared" si="200"/>
        <v>0</v>
      </c>
      <c r="Q149" s="63">
        <v>0</v>
      </c>
      <c r="R149" s="61">
        <f t="shared" si="201"/>
        <v>0</v>
      </c>
      <c r="S149" s="160">
        <v>483</v>
      </c>
      <c r="T149" s="63">
        <v>20</v>
      </c>
      <c r="U149" s="61">
        <f t="shared" si="202"/>
        <v>4.1407867494824016E-2</v>
      </c>
      <c r="V149" s="63">
        <v>105</v>
      </c>
      <c r="W149" s="61">
        <f t="shared" si="203"/>
        <v>0.21739130434782608</v>
      </c>
      <c r="X149" s="63">
        <v>24</v>
      </c>
      <c r="Y149" s="61">
        <f t="shared" si="204"/>
        <v>4.9689440993788817E-2</v>
      </c>
      <c r="Z149" s="160">
        <v>252</v>
      </c>
      <c r="AA149" s="63">
        <v>13</v>
      </c>
      <c r="AB149" s="61">
        <f t="shared" si="205"/>
        <v>5.1587301587301584E-2</v>
      </c>
      <c r="AC149" s="63">
        <v>52</v>
      </c>
      <c r="AD149" s="61">
        <f t="shared" si="206"/>
        <v>0.20634920634920634</v>
      </c>
      <c r="AE149" s="63">
        <v>8</v>
      </c>
      <c r="AF149" s="61">
        <f t="shared" si="207"/>
        <v>3.1746031746031744E-2</v>
      </c>
      <c r="AG149" s="160">
        <v>104</v>
      </c>
      <c r="AH149" s="63">
        <v>1</v>
      </c>
      <c r="AI149" s="61">
        <f t="shared" si="208"/>
        <v>9.6153846153846159E-3</v>
      </c>
      <c r="AJ149" s="63">
        <v>13</v>
      </c>
      <c r="AK149" s="61">
        <f t="shared" si="209"/>
        <v>0.125</v>
      </c>
      <c r="AL149" s="63">
        <v>6</v>
      </c>
      <c r="AM149" s="61">
        <f t="shared" si="210"/>
        <v>5.7692307692307696E-2</v>
      </c>
      <c r="AN149" s="160">
        <v>56</v>
      </c>
      <c r="AO149" s="63">
        <v>3</v>
      </c>
      <c r="AP149" s="61">
        <f t="shared" si="211"/>
        <v>5.3571428571428568E-2</v>
      </c>
      <c r="AQ149" s="63">
        <v>5</v>
      </c>
      <c r="AR149" s="61">
        <f t="shared" si="212"/>
        <v>8.9285714285714288E-2</v>
      </c>
      <c r="AS149" s="63">
        <v>0</v>
      </c>
      <c r="AT149" s="61">
        <f t="shared" si="213"/>
        <v>0</v>
      </c>
      <c r="AU149" s="160">
        <v>22</v>
      </c>
      <c r="AV149" s="63">
        <v>0</v>
      </c>
      <c r="AW149" s="61">
        <f t="shared" si="214"/>
        <v>0</v>
      </c>
      <c r="AX149" s="63">
        <v>2</v>
      </c>
      <c r="AY149" s="61">
        <f t="shared" si="215"/>
        <v>9.0909090909090912E-2</v>
      </c>
      <c r="AZ149" s="63">
        <v>1</v>
      </c>
      <c r="BA149" s="61">
        <f t="shared" si="216"/>
        <v>4.5454545454545456E-2</v>
      </c>
      <c r="BB149" s="160">
        <f t="shared" si="221"/>
        <v>919</v>
      </c>
      <c r="BC149" s="63">
        <f t="shared" si="222"/>
        <v>37</v>
      </c>
      <c r="BD149" s="61">
        <f t="shared" si="217"/>
        <v>4.0261153427638738E-2</v>
      </c>
      <c r="BE149" s="63">
        <f t="shared" si="223"/>
        <v>177</v>
      </c>
      <c r="BF149" s="61">
        <f t="shared" si="218"/>
        <v>0.19260065288356909</v>
      </c>
      <c r="BG149" s="63">
        <f t="shared" si="224"/>
        <v>39</v>
      </c>
      <c r="BH149" s="61">
        <f t="shared" si="219"/>
        <v>4.2437431991294884E-2</v>
      </c>
      <c r="BJ149" s="264"/>
      <c r="BK149" s="273"/>
      <c r="BL149" s="208" t="s">
        <v>156</v>
      </c>
      <c r="BM149" s="38">
        <v>861</v>
      </c>
      <c r="BN149" s="38">
        <v>31</v>
      </c>
      <c r="BO149" s="84">
        <v>3.6004645760743324E-2</v>
      </c>
      <c r="BP149" s="38">
        <v>142</v>
      </c>
      <c r="BQ149" s="84">
        <v>0.16492450638792103</v>
      </c>
      <c r="BR149" s="38">
        <v>43</v>
      </c>
      <c r="BS149" s="84">
        <v>4.9941927990708478E-2</v>
      </c>
      <c r="BU149" s="184"/>
      <c r="BV149" s="188" t="s">
        <v>156</v>
      </c>
      <c r="BW149" s="36">
        <f t="shared" si="220"/>
        <v>0.72470076169749731</v>
      </c>
      <c r="BX149" s="36">
        <f t="shared" si="225"/>
        <v>0.74912891986062713</v>
      </c>
      <c r="BY149" s="80"/>
      <c r="BZ149" s="138"/>
      <c r="CA149" s="80"/>
      <c r="CB149" s="80"/>
      <c r="CC149" s="80"/>
      <c r="CD149" s="80"/>
      <c r="CE149" s="80"/>
      <c r="CF149" s="80"/>
      <c r="CG149" s="80"/>
      <c r="CH149" s="80"/>
      <c r="CI149" s="80"/>
      <c r="CJ149" s="3"/>
      <c r="CK149" s="3"/>
      <c r="CL149" s="3"/>
      <c r="CM149" s="3"/>
      <c r="CN149" s="3"/>
      <c r="CO149" s="3"/>
      <c r="CP149" s="3"/>
      <c r="CQ149" s="80"/>
      <c r="CR149" s="80"/>
      <c r="CS149" s="80"/>
      <c r="CT149" s="80"/>
      <c r="CU149" s="80"/>
      <c r="CV149" s="80"/>
      <c r="CW149" s="3"/>
      <c r="CX149" s="3"/>
      <c r="CY149" s="80"/>
      <c r="CZ149" s="80"/>
      <c r="DA149" s="80"/>
      <c r="DB149" s="80"/>
      <c r="DC149" s="80"/>
      <c r="DD149" s="80"/>
      <c r="DE149" s="80"/>
      <c r="DF149" s="80"/>
      <c r="DG149" s="80"/>
      <c r="DH149" s="80"/>
      <c r="DI149" s="80"/>
      <c r="DJ149" s="80"/>
      <c r="DK149" s="80"/>
      <c r="DL149" s="80"/>
      <c r="DM149" s="80"/>
      <c r="DN149" s="80"/>
      <c r="DP149" s="138"/>
      <c r="DQ149" s="80"/>
      <c r="DR149" s="80"/>
      <c r="DS149" s="80"/>
      <c r="DT149" s="80"/>
      <c r="DU149" s="80"/>
      <c r="DV149" s="80"/>
      <c r="DW149" s="80"/>
      <c r="DX149" s="80"/>
      <c r="DY149" s="80"/>
      <c r="DZ149" s="80"/>
      <c r="EA149" s="80"/>
      <c r="EB149" s="80"/>
      <c r="EC149" s="80"/>
      <c r="ED149" s="80"/>
      <c r="EE149" s="80"/>
      <c r="EF149" s="80"/>
      <c r="EG149" s="80"/>
      <c r="EH149" s="80"/>
      <c r="EI149" s="80"/>
      <c r="EJ149" s="80"/>
      <c r="EK149" s="80"/>
      <c r="EL149" s="80"/>
      <c r="EM149" s="80"/>
      <c r="EN149" s="80"/>
      <c r="EO149" s="80"/>
      <c r="EP149" s="80"/>
      <c r="EQ149" s="80"/>
      <c r="ER149" s="80"/>
      <c r="ES149" s="80"/>
      <c r="ET149" s="80"/>
      <c r="EU149" s="80"/>
      <c r="EV149" s="80"/>
      <c r="EW149" s="80"/>
      <c r="EX149" s="80"/>
      <c r="EY149" s="80"/>
      <c r="EZ149" s="80"/>
      <c r="FA149" s="80"/>
      <c r="FB149" s="80"/>
      <c r="FC149" s="80"/>
      <c r="FD149" s="80"/>
      <c r="FE149" s="80"/>
      <c r="FF149" s="80"/>
      <c r="FG149" s="80"/>
      <c r="FH149" s="80"/>
      <c r="FI149" s="80"/>
      <c r="FJ149" s="80"/>
      <c r="FK149" s="80"/>
      <c r="FL149" s="80"/>
      <c r="FM149" s="80"/>
      <c r="FN149" s="80"/>
      <c r="FO149" s="80"/>
      <c r="FP149" s="80"/>
      <c r="FQ149" s="80"/>
      <c r="FR149" s="80"/>
      <c r="FS149" s="80"/>
      <c r="FT149" s="80"/>
      <c r="FU149" s="80"/>
      <c r="FV149" s="80"/>
      <c r="FW149" s="80"/>
      <c r="FX149" s="80"/>
      <c r="FY149" s="80"/>
      <c r="FZ149" s="80"/>
      <c r="GA149" s="80"/>
      <c r="GB149" s="80"/>
      <c r="GC149" s="80"/>
      <c r="GD149" s="80"/>
      <c r="GE149" s="80"/>
      <c r="GF149" s="80"/>
      <c r="GG149" s="80"/>
      <c r="GH149" s="80"/>
      <c r="GI149" s="80"/>
      <c r="GJ149" s="80"/>
      <c r="GK149" s="80"/>
      <c r="GL149" s="80"/>
      <c r="GM149" s="80"/>
      <c r="GN149" s="80"/>
      <c r="GO149" s="80"/>
      <c r="GP149" s="80"/>
      <c r="GQ149" s="80"/>
      <c r="GR149" s="80"/>
      <c r="GS149" s="80"/>
      <c r="GT149" s="80"/>
      <c r="GU149" s="80"/>
      <c r="GV149" s="80"/>
      <c r="GW149" s="80"/>
      <c r="GX149" s="80"/>
      <c r="GY149" s="80"/>
      <c r="GZ149" s="80"/>
      <c r="HA149" s="80"/>
      <c r="HB149" s="80"/>
      <c r="HC149" s="80"/>
      <c r="HD149" s="80"/>
      <c r="HE149" s="80"/>
      <c r="HF149" s="80"/>
      <c r="HG149" s="80"/>
      <c r="HH149" s="80"/>
      <c r="HI149" s="80"/>
      <c r="HJ149" s="80"/>
      <c r="HK149" s="80"/>
      <c r="HL149" s="80"/>
      <c r="HM149" s="80"/>
      <c r="HN149" s="80"/>
      <c r="HO149" s="80"/>
      <c r="HP149" s="80"/>
      <c r="HR149" s="80"/>
      <c r="HS149" s="80"/>
      <c r="HT149" s="80"/>
      <c r="HU149" s="80"/>
      <c r="HV149" s="80"/>
      <c r="HW149" s="80"/>
      <c r="HX149" s="80"/>
      <c r="HY149" s="80"/>
      <c r="HZ149" s="80"/>
      <c r="IA149" s="80"/>
      <c r="IB149" s="80"/>
      <c r="IC149" s="80"/>
      <c r="ID149" s="80"/>
      <c r="IE149" s="80"/>
      <c r="IF149" s="80"/>
      <c r="IG149" s="80"/>
      <c r="IH149" s="80"/>
      <c r="II149" s="80"/>
      <c r="IJ149" s="80"/>
      <c r="IK149" s="80"/>
      <c r="IL149" s="80"/>
      <c r="IM149" s="80"/>
      <c r="IN149" s="80"/>
      <c r="IO149" s="80"/>
      <c r="IP149" s="80"/>
      <c r="IQ149" s="80"/>
      <c r="IR149" s="80"/>
      <c r="IS149" s="80"/>
      <c r="IT149" s="80"/>
      <c r="IU149" s="80"/>
      <c r="IV149" s="80"/>
      <c r="IW149" s="80"/>
      <c r="IX149" s="80"/>
      <c r="IY149" s="80"/>
      <c r="IZ149" s="80"/>
      <c r="JA149" s="80"/>
      <c r="JB149" s="80"/>
    </row>
    <row r="150" spans="2:262" s="12" customFormat="1" ht="14.25" customHeight="1">
      <c r="B150" s="264"/>
      <c r="C150" s="273"/>
      <c r="D150" s="135" t="s">
        <v>200</v>
      </c>
      <c r="E150" s="152">
        <v>0</v>
      </c>
      <c r="F150" s="153">
        <v>0</v>
      </c>
      <c r="G150" s="154" t="str">
        <f>IFERROR(F150/E150,"-")</f>
        <v>-</v>
      </c>
      <c r="H150" s="153">
        <v>0</v>
      </c>
      <c r="I150" s="154" t="str">
        <f>IFERROR(H150/E150,"-")</f>
        <v>-</v>
      </c>
      <c r="J150" s="153">
        <v>0</v>
      </c>
      <c r="K150" s="154" t="str">
        <f>IFERROR(J150/E150,"-")</f>
        <v>-</v>
      </c>
      <c r="L150" s="152">
        <v>5</v>
      </c>
      <c r="M150" s="153">
        <v>0</v>
      </c>
      <c r="N150" s="154">
        <f>IFERROR(M150/L150,"-")</f>
        <v>0</v>
      </c>
      <c r="O150" s="153">
        <v>0</v>
      </c>
      <c r="P150" s="154">
        <f>IFERROR(O150/L150,"-")</f>
        <v>0</v>
      </c>
      <c r="Q150" s="153">
        <v>0</v>
      </c>
      <c r="R150" s="154">
        <f>IFERROR(Q150/L150,"-")</f>
        <v>0</v>
      </c>
      <c r="S150" s="152">
        <v>23</v>
      </c>
      <c r="T150" s="153">
        <v>1</v>
      </c>
      <c r="U150" s="154">
        <f>IFERROR(T150/S150,"-")</f>
        <v>4.3478260869565216E-2</v>
      </c>
      <c r="V150" s="153">
        <v>0</v>
      </c>
      <c r="W150" s="154">
        <f>IFERROR(V150/S150,"-")</f>
        <v>0</v>
      </c>
      <c r="X150" s="153">
        <v>0</v>
      </c>
      <c r="Y150" s="154">
        <f>IFERROR(X150/S150,"-")</f>
        <v>0</v>
      </c>
      <c r="Z150" s="152">
        <v>70</v>
      </c>
      <c r="AA150" s="153">
        <v>0</v>
      </c>
      <c r="AB150" s="154">
        <f>IFERROR(AA150/Z150,"-")</f>
        <v>0</v>
      </c>
      <c r="AC150" s="153">
        <v>3</v>
      </c>
      <c r="AD150" s="154">
        <f>IFERROR(AC150/Z150,"-")</f>
        <v>4.2857142857142858E-2</v>
      </c>
      <c r="AE150" s="153">
        <v>2</v>
      </c>
      <c r="AF150" s="154">
        <f>IFERROR(AE150/Z150,"-")</f>
        <v>2.8571428571428571E-2</v>
      </c>
      <c r="AG150" s="152">
        <v>135</v>
      </c>
      <c r="AH150" s="153">
        <v>0</v>
      </c>
      <c r="AI150" s="154">
        <f>IFERROR(AH150/AG150,"-")</f>
        <v>0</v>
      </c>
      <c r="AJ150" s="153">
        <v>1</v>
      </c>
      <c r="AK150" s="154">
        <f>IFERROR(AJ150/AG150,"-")</f>
        <v>7.4074074074074077E-3</v>
      </c>
      <c r="AL150" s="153">
        <v>0</v>
      </c>
      <c r="AM150" s="154">
        <f>IFERROR(AL150/AG150,"-")</f>
        <v>0</v>
      </c>
      <c r="AN150" s="152">
        <v>156</v>
      </c>
      <c r="AO150" s="153">
        <v>0</v>
      </c>
      <c r="AP150" s="154">
        <f>IFERROR(AO150/AN150,"-")</f>
        <v>0</v>
      </c>
      <c r="AQ150" s="153">
        <v>3</v>
      </c>
      <c r="AR150" s="154">
        <f>IFERROR(AQ150/AN150,"-")</f>
        <v>1.9230769230769232E-2</v>
      </c>
      <c r="AS150" s="153">
        <v>0</v>
      </c>
      <c r="AT150" s="154">
        <f>IFERROR(AS150/AN150,"-")</f>
        <v>0</v>
      </c>
      <c r="AU150" s="152">
        <v>176</v>
      </c>
      <c r="AV150" s="153">
        <v>0</v>
      </c>
      <c r="AW150" s="154">
        <f>IFERROR(AV150/AU150,"-")</f>
        <v>0</v>
      </c>
      <c r="AX150" s="153">
        <v>0</v>
      </c>
      <c r="AY150" s="154">
        <f>IFERROR(AX150/AU150,"-")</f>
        <v>0</v>
      </c>
      <c r="AZ150" s="153">
        <v>0</v>
      </c>
      <c r="BA150" s="154">
        <f>IFERROR(AZ150/AU150,"-")</f>
        <v>0</v>
      </c>
      <c r="BB150" s="152">
        <f t="shared" si="221"/>
        <v>565</v>
      </c>
      <c r="BC150" s="153">
        <f t="shared" si="222"/>
        <v>1</v>
      </c>
      <c r="BD150" s="154">
        <f>IFERROR(BC150/BB150,"-")</f>
        <v>1.7699115044247787E-3</v>
      </c>
      <c r="BE150" s="153">
        <f t="shared" si="223"/>
        <v>7</v>
      </c>
      <c r="BF150" s="154">
        <f>IFERROR(BE150/BB150,"-")</f>
        <v>1.2389380530973451E-2</v>
      </c>
      <c r="BG150" s="153">
        <f t="shared" si="224"/>
        <v>2</v>
      </c>
      <c r="BH150" s="154">
        <f>IFERROR(BG150/BB150,"-")</f>
        <v>3.5398230088495575E-3</v>
      </c>
      <c r="BJ150" s="264"/>
      <c r="BK150" s="273"/>
      <c r="BL150" s="208" t="s">
        <v>199</v>
      </c>
      <c r="BM150" s="38">
        <v>277</v>
      </c>
      <c r="BN150" s="38">
        <v>0</v>
      </c>
      <c r="BO150" s="84">
        <v>0</v>
      </c>
      <c r="BP150" s="38">
        <v>5</v>
      </c>
      <c r="BQ150" s="84">
        <v>1.8050541516245487E-2</v>
      </c>
      <c r="BR150" s="38">
        <v>5</v>
      </c>
      <c r="BS150" s="84">
        <v>1.8050541516245487E-2</v>
      </c>
      <c r="BU150" s="184"/>
      <c r="BV150" s="188" t="s">
        <v>199</v>
      </c>
      <c r="BW150" s="36">
        <f t="shared" si="220"/>
        <v>0.98230088495575218</v>
      </c>
      <c r="BX150" s="36">
        <f t="shared" si="225"/>
        <v>0.96389891696750907</v>
      </c>
      <c r="BY150" s="80"/>
      <c r="BZ150" s="138"/>
      <c r="CA150" s="80"/>
      <c r="CB150" s="80"/>
      <c r="CC150" s="80"/>
      <c r="CD150" s="80"/>
      <c r="CE150" s="80"/>
      <c r="CF150" s="80"/>
      <c r="CG150" s="80"/>
      <c r="CH150" s="80"/>
      <c r="CI150" s="80"/>
      <c r="CJ150" s="3"/>
      <c r="CK150" s="3"/>
      <c r="CL150" s="3"/>
      <c r="CM150" s="3"/>
      <c r="CN150" s="3"/>
      <c r="CO150" s="3"/>
      <c r="CP150" s="3"/>
      <c r="CQ150" s="80"/>
      <c r="CR150" s="80"/>
      <c r="CS150" s="80"/>
      <c r="CT150" s="80"/>
      <c r="CU150" s="80"/>
      <c r="CV150" s="80"/>
      <c r="CW150" s="3"/>
      <c r="CX150" s="3"/>
      <c r="CY150" s="80"/>
      <c r="CZ150" s="80"/>
      <c r="DA150" s="80"/>
      <c r="DB150" s="80"/>
      <c r="DC150" s="80"/>
      <c r="DD150" s="80"/>
      <c r="DE150" s="80"/>
      <c r="DF150" s="80"/>
      <c r="DG150" s="80"/>
      <c r="DH150" s="80"/>
      <c r="DI150" s="80"/>
      <c r="DJ150" s="80"/>
      <c r="DK150" s="80"/>
      <c r="DL150" s="80"/>
      <c r="DM150" s="80"/>
      <c r="DN150" s="80"/>
      <c r="DP150" s="138"/>
      <c r="DQ150" s="80"/>
      <c r="DR150" s="80"/>
      <c r="DS150" s="80"/>
      <c r="DT150" s="80"/>
      <c r="DU150" s="80"/>
      <c r="DV150" s="80"/>
      <c r="DW150" s="80"/>
      <c r="DX150" s="80"/>
      <c r="DY150" s="80"/>
      <c r="DZ150" s="80"/>
      <c r="EA150" s="80"/>
      <c r="EB150" s="80"/>
      <c r="EC150" s="80"/>
      <c r="ED150" s="80"/>
      <c r="EE150" s="80"/>
      <c r="EF150" s="80"/>
      <c r="EG150" s="80"/>
      <c r="EH150" s="80"/>
      <c r="EI150" s="80"/>
      <c r="EJ150" s="80"/>
      <c r="EK150" s="80"/>
      <c r="EL150" s="80"/>
      <c r="EM150" s="80"/>
      <c r="EN150" s="80"/>
      <c r="EO150" s="80"/>
      <c r="EP150" s="80"/>
      <c r="EQ150" s="80"/>
      <c r="ER150" s="80"/>
      <c r="ES150" s="80"/>
      <c r="ET150" s="80"/>
      <c r="EU150" s="80"/>
      <c r="EV150" s="80"/>
      <c r="EW150" s="80"/>
      <c r="EX150" s="80"/>
      <c r="EY150" s="80"/>
      <c r="EZ150" s="80"/>
      <c r="FA150" s="80"/>
      <c r="FB150" s="80"/>
      <c r="FC150" s="80"/>
      <c r="FD150" s="80"/>
      <c r="FE150" s="80"/>
      <c r="FF150" s="80"/>
      <c r="FG150" s="80"/>
      <c r="FH150" s="80"/>
      <c r="FI150" s="80"/>
      <c r="FJ150" s="80"/>
      <c r="FK150" s="80"/>
      <c r="FL150" s="80"/>
      <c r="FM150" s="80"/>
      <c r="FN150" s="80"/>
      <c r="FO150" s="80"/>
      <c r="FP150" s="80"/>
      <c r="FQ150" s="80"/>
      <c r="FR150" s="80"/>
      <c r="FS150" s="80"/>
      <c r="FT150" s="80"/>
      <c r="FU150" s="80"/>
      <c r="FV150" s="80"/>
      <c r="FW150" s="80"/>
      <c r="FX150" s="80"/>
      <c r="FY150" s="80"/>
      <c r="FZ150" s="80"/>
      <c r="GA150" s="80"/>
      <c r="GB150" s="80"/>
      <c r="GC150" s="80"/>
      <c r="GD150" s="80"/>
      <c r="GE150" s="80"/>
      <c r="GF150" s="80"/>
      <c r="GG150" s="80"/>
      <c r="GH150" s="80"/>
      <c r="GI150" s="80"/>
      <c r="GJ150" s="80"/>
      <c r="GK150" s="80"/>
      <c r="GL150" s="80"/>
      <c r="GM150" s="80"/>
      <c r="GN150" s="80"/>
      <c r="GO150" s="80"/>
      <c r="GP150" s="80"/>
      <c r="GQ150" s="80"/>
      <c r="GR150" s="80"/>
      <c r="GS150" s="80"/>
      <c r="GT150" s="80"/>
      <c r="GU150" s="80"/>
      <c r="GV150" s="80"/>
      <c r="GW150" s="80"/>
      <c r="GX150" s="80"/>
      <c r="GY150" s="80"/>
      <c r="GZ150" s="80"/>
      <c r="HA150" s="80"/>
      <c r="HB150" s="80"/>
      <c r="HC150" s="80"/>
      <c r="HD150" s="80"/>
      <c r="HE150" s="80"/>
      <c r="HF150" s="80"/>
      <c r="HG150" s="80"/>
      <c r="HH150" s="80"/>
      <c r="HI150" s="80"/>
      <c r="HJ150" s="80"/>
      <c r="HK150" s="80"/>
      <c r="HL150" s="80"/>
      <c r="HM150" s="80"/>
      <c r="HN150" s="80"/>
      <c r="HO150" s="80"/>
      <c r="HP150" s="80"/>
      <c r="HR150" s="80"/>
      <c r="HS150" s="80"/>
      <c r="HT150" s="80"/>
      <c r="HU150" s="80"/>
      <c r="HV150" s="80"/>
      <c r="HW150" s="80"/>
      <c r="HX150" s="80"/>
      <c r="HY150" s="80"/>
      <c r="HZ150" s="80"/>
      <c r="IA150" s="80"/>
      <c r="IB150" s="80"/>
      <c r="IC150" s="80"/>
      <c r="ID150" s="80"/>
      <c r="IE150" s="80"/>
      <c r="IF150" s="80"/>
      <c r="IG150" s="80"/>
      <c r="IH150" s="80"/>
      <c r="II150" s="80"/>
      <c r="IJ150" s="80"/>
      <c r="IK150" s="80"/>
      <c r="IL150" s="80"/>
      <c r="IM150" s="80"/>
      <c r="IN150" s="80"/>
      <c r="IO150" s="80"/>
      <c r="IP150" s="80"/>
      <c r="IQ150" s="80"/>
      <c r="IR150" s="80"/>
      <c r="IS150" s="80"/>
      <c r="IT150" s="80"/>
      <c r="IU150" s="80"/>
      <c r="IV150" s="80"/>
      <c r="IW150" s="80"/>
      <c r="IX150" s="80"/>
      <c r="IY150" s="80"/>
      <c r="IZ150" s="80"/>
      <c r="JA150" s="80"/>
      <c r="JB150" s="80"/>
    </row>
    <row r="151" spans="2:262" s="12" customFormat="1" ht="14.25" customHeight="1">
      <c r="B151" s="265"/>
      <c r="C151" s="274"/>
      <c r="D151" s="150" t="s">
        <v>67</v>
      </c>
      <c r="E151" s="38">
        <v>32</v>
      </c>
      <c r="F151" s="57">
        <v>2</v>
      </c>
      <c r="G151" s="55">
        <f t="shared" si="196"/>
        <v>6.25E-2</v>
      </c>
      <c r="H151" s="57">
        <v>9</v>
      </c>
      <c r="I151" s="55">
        <f t="shared" si="197"/>
        <v>0.28125</v>
      </c>
      <c r="J151" s="57">
        <v>0</v>
      </c>
      <c r="K151" s="55">
        <f t="shared" si="198"/>
        <v>0</v>
      </c>
      <c r="L151" s="38">
        <v>79</v>
      </c>
      <c r="M151" s="57">
        <v>1</v>
      </c>
      <c r="N151" s="55">
        <f t="shared" si="199"/>
        <v>1.2658227848101266E-2</v>
      </c>
      <c r="O151" s="57">
        <v>9</v>
      </c>
      <c r="P151" s="55">
        <f t="shared" si="200"/>
        <v>0.11392405063291139</v>
      </c>
      <c r="Q151" s="57">
        <v>1</v>
      </c>
      <c r="R151" s="55">
        <f t="shared" si="201"/>
        <v>1.2658227848101266E-2</v>
      </c>
      <c r="S151" s="38">
        <v>5670</v>
      </c>
      <c r="T151" s="57">
        <v>227</v>
      </c>
      <c r="U151" s="55">
        <f t="shared" si="202"/>
        <v>4.0035273368606704E-2</v>
      </c>
      <c r="V151" s="57">
        <v>1291</v>
      </c>
      <c r="W151" s="55">
        <f t="shared" si="203"/>
        <v>0.22768959435626102</v>
      </c>
      <c r="X151" s="57">
        <v>259</v>
      </c>
      <c r="Y151" s="55">
        <f t="shared" si="204"/>
        <v>4.5679012345679011E-2</v>
      </c>
      <c r="Z151" s="38">
        <v>4789</v>
      </c>
      <c r="AA151" s="57">
        <v>167</v>
      </c>
      <c r="AB151" s="55">
        <f t="shared" si="205"/>
        <v>3.487158070578409E-2</v>
      </c>
      <c r="AC151" s="57">
        <v>955</v>
      </c>
      <c r="AD151" s="55">
        <f t="shared" si="206"/>
        <v>0.1994153267905617</v>
      </c>
      <c r="AE151" s="57">
        <v>204</v>
      </c>
      <c r="AF151" s="55">
        <f t="shared" si="207"/>
        <v>4.2597619544790147E-2</v>
      </c>
      <c r="AG151" s="38">
        <v>2879</v>
      </c>
      <c r="AH151" s="57">
        <v>55</v>
      </c>
      <c r="AI151" s="55">
        <f t="shared" si="208"/>
        <v>1.9103855505383814E-2</v>
      </c>
      <c r="AJ151" s="57">
        <v>442</v>
      </c>
      <c r="AK151" s="55">
        <f t="shared" si="209"/>
        <v>0.15352552969781175</v>
      </c>
      <c r="AL151" s="57">
        <v>79</v>
      </c>
      <c r="AM151" s="55">
        <f t="shared" si="210"/>
        <v>2.7440083362278569E-2</v>
      </c>
      <c r="AN151" s="38">
        <v>1343</v>
      </c>
      <c r="AO151" s="57">
        <v>12</v>
      </c>
      <c r="AP151" s="55">
        <f t="shared" si="211"/>
        <v>8.9352196574832461E-3</v>
      </c>
      <c r="AQ151" s="57">
        <v>133</v>
      </c>
      <c r="AR151" s="55">
        <f t="shared" si="212"/>
        <v>9.9032017870439318E-2</v>
      </c>
      <c r="AS151" s="57">
        <v>32</v>
      </c>
      <c r="AT151" s="55">
        <f t="shared" si="213"/>
        <v>2.3827252419955324E-2</v>
      </c>
      <c r="AU151" s="38">
        <v>538</v>
      </c>
      <c r="AV151" s="57">
        <v>2</v>
      </c>
      <c r="AW151" s="55">
        <f t="shared" si="214"/>
        <v>3.7174721189591076E-3</v>
      </c>
      <c r="AX151" s="57">
        <v>19</v>
      </c>
      <c r="AY151" s="55">
        <f t="shared" si="215"/>
        <v>3.5315985130111527E-2</v>
      </c>
      <c r="AZ151" s="57">
        <v>7</v>
      </c>
      <c r="BA151" s="55">
        <f t="shared" si="216"/>
        <v>1.3011152416356878E-2</v>
      </c>
      <c r="BB151" s="38">
        <f t="shared" si="221"/>
        <v>15330</v>
      </c>
      <c r="BC151" s="57">
        <f t="shared" si="222"/>
        <v>466</v>
      </c>
      <c r="BD151" s="55">
        <f t="shared" si="217"/>
        <v>3.0397912589693411E-2</v>
      </c>
      <c r="BE151" s="57">
        <f t="shared" si="223"/>
        <v>2858</v>
      </c>
      <c r="BF151" s="55">
        <f t="shared" si="218"/>
        <v>0.18643183300717547</v>
      </c>
      <c r="BG151" s="57">
        <f t="shared" si="224"/>
        <v>582</v>
      </c>
      <c r="BH151" s="55">
        <f t="shared" si="219"/>
        <v>3.7964774951076322E-2</v>
      </c>
      <c r="BJ151" s="265"/>
      <c r="BK151" s="274"/>
      <c r="BL151" s="203" t="s">
        <v>67</v>
      </c>
      <c r="BM151" s="38">
        <v>14506</v>
      </c>
      <c r="BN151" s="38">
        <v>421</v>
      </c>
      <c r="BO151" s="84">
        <v>2.9022473459258239E-2</v>
      </c>
      <c r="BP151" s="38">
        <v>2623</v>
      </c>
      <c r="BQ151" s="84">
        <v>0.18082172893974907</v>
      </c>
      <c r="BR151" s="38">
        <v>626</v>
      </c>
      <c r="BS151" s="84">
        <v>4.3154556735144081E-2</v>
      </c>
      <c r="BU151" s="185"/>
      <c r="BV151" s="187" t="s">
        <v>67</v>
      </c>
      <c r="BW151" s="36">
        <f t="shared" si="220"/>
        <v>0.74520547945205484</v>
      </c>
      <c r="BX151" s="36">
        <f t="shared" si="225"/>
        <v>0.74700124086584863</v>
      </c>
      <c r="BY151" s="80"/>
      <c r="BZ151" s="138"/>
      <c r="CA151" s="80"/>
      <c r="CB151" s="80"/>
      <c r="CC151" s="80"/>
      <c r="CD151" s="80"/>
      <c r="CE151" s="80"/>
      <c r="CF151" s="80"/>
      <c r="CG151" s="80"/>
      <c r="CH151" s="80"/>
      <c r="CI151" s="80"/>
      <c r="CJ151" s="3"/>
      <c r="CK151" s="3"/>
      <c r="CL151" s="3"/>
      <c r="CM151" s="3"/>
      <c r="CN151" s="3"/>
      <c r="CO151" s="3"/>
      <c r="CP151" s="3"/>
      <c r="CQ151" s="80"/>
      <c r="CR151" s="80"/>
      <c r="CS151" s="80"/>
      <c r="CT151" s="80"/>
      <c r="CU151" s="80"/>
      <c r="CV151" s="80"/>
      <c r="CW151" s="3"/>
      <c r="CX151" s="3"/>
      <c r="CY151" s="80"/>
      <c r="CZ151" s="80"/>
      <c r="DA151" s="80"/>
      <c r="DB151" s="80"/>
      <c r="DC151" s="80"/>
      <c r="DD151" s="80"/>
      <c r="DE151" s="80"/>
      <c r="DF151" s="80"/>
      <c r="DG151" s="80"/>
      <c r="DH151" s="80"/>
      <c r="DI151" s="80"/>
      <c r="DJ151" s="80"/>
      <c r="DK151" s="80"/>
      <c r="DL151" s="80"/>
      <c r="DM151" s="80"/>
      <c r="DN151" s="80"/>
      <c r="DP151" s="138"/>
      <c r="DQ151" s="80"/>
      <c r="DR151" s="80"/>
      <c r="DS151" s="80"/>
      <c r="DT151" s="80"/>
      <c r="DU151" s="80"/>
      <c r="DV151" s="80"/>
      <c r="DW151" s="80"/>
      <c r="DX151" s="80"/>
      <c r="DY151" s="80"/>
      <c r="DZ151" s="80"/>
      <c r="EA151" s="80"/>
      <c r="EB151" s="80"/>
      <c r="EC151" s="80"/>
      <c r="ED151" s="80"/>
      <c r="EE151" s="80"/>
      <c r="EF151" s="80"/>
      <c r="EG151" s="80"/>
      <c r="EH151" s="80"/>
      <c r="EI151" s="80"/>
      <c r="EJ151" s="80"/>
      <c r="EK151" s="80"/>
      <c r="EL151" s="80"/>
      <c r="EM151" s="80"/>
      <c r="EN151" s="80"/>
      <c r="EO151" s="80"/>
      <c r="EP151" s="80"/>
      <c r="EQ151" s="80"/>
      <c r="ER151" s="80"/>
      <c r="ES151" s="80"/>
      <c r="ET151" s="80"/>
      <c r="EU151" s="80"/>
      <c r="EV151" s="80"/>
      <c r="EW151" s="80"/>
      <c r="EX151" s="80"/>
      <c r="EY151" s="80"/>
      <c r="EZ151" s="80"/>
      <c r="FA151" s="80"/>
      <c r="FB151" s="80"/>
      <c r="FC151" s="80"/>
      <c r="FD151" s="80"/>
      <c r="FE151" s="80"/>
      <c r="FF151" s="80"/>
      <c r="FG151" s="80"/>
      <c r="FH151" s="80"/>
      <c r="FI151" s="80"/>
      <c r="FJ151" s="80"/>
      <c r="FK151" s="80"/>
      <c r="FL151" s="80"/>
      <c r="FM151" s="80"/>
      <c r="FN151" s="80"/>
      <c r="FO151" s="80"/>
      <c r="FP151" s="80"/>
      <c r="FQ151" s="80"/>
      <c r="FR151" s="80"/>
      <c r="FS151" s="80"/>
      <c r="FT151" s="80"/>
      <c r="FU151" s="80"/>
      <c r="FV151" s="80"/>
      <c r="FW151" s="80"/>
      <c r="FX151" s="80"/>
      <c r="FY151" s="80"/>
      <c r="FZ151" s="80"/>
      <c r="GA151" s="80"/>
      <c r="GB151" s="80"/>
      <c r="GC151" s="80"/>
      <c r="GD151" s="80"/>
      <c r="GE151" s="80"/>
      <c r="GF151" s="80"/>
      <c r="GG151" s="80"/>
      <c r="GH151" s="80"/>
      <c r="GI151" s="80"/>
      <c r="GJ151" s="80"/>
      <c r="GK151" s="80"/>
      <c r="GL151" s="80"/>
      <c r="GM151" s="80"/>
      <c r="GN151" s="80"/>
      <c r="GO151" s="80"/>
      <c r="GP151" s="80"/>
      <c r="GQ151" s="80"/>
      <c r="GR151" s="80"/>
      <c r="GS151" s="80"/>
      <c r="GT151" s="80"/>
      <c r="GU151" s="80"/>
      <c r="GV151" s="80"/>
      <c r="GW151" s="80"/>
      <c r="GX151" s="80"/>
      <c r="GY151" s="80"/>
      <c r="GZ151" s="80"/>
      <c r="HA151" s="80"/>
      <c r="HB151" s="80"/>
      <c r="HC151" s="80"/>
      <c r="HD151" s="80"/>
      <c r="HE151" s="80"/>
      <c r="HF151" s="80"/>
      <c r="HG151" s="80"/>
      <c r="HH151" s="80"/>
      <c r="HI151" s="80"/>
      <c r="HJ151" s="80"/>
      <c r="HK151" s="80"/>
      <c r="HL151" s="80"/>
      <c r="HM151" s="80"/>
      <c r="HN151" s="80"/>
      <c r="HO151" s="80"/>
      <c r="HP151" s="80"/>
      <c r="HR151" s="80"/>
      <c r="HS151" s="80"/>
      <c r="HT151" s="80"/>
      <c r="HU151" s="80"/>
      <c r="HV151" s="80"/>
      <c r="HW151" s="80"/>
      <c r="HX151" s="80"/>
      <c r="HY151" s="80"/>
      <c r="HZ151" s="80"/>
      <c r="IA151" s="80"/>
      <c r="IB151" s="80"/>
      <c r="IC151" s="80"/>
      <c r="ID151" s="80"/>
      <c r="IE151" s="80"/>
      <c r="IF151" s="80"/>
      <c r="IG151" s="80"/>
      <c r="IH151" s="80"/>
      <c r="II151" s="80"/>
      <c r="IJ151" s="80"/>
      <c r="IK151" s="80"/>
      <c r="IL151" s="80"/>
      <c r="IM151" s="80"/>
      <c r="IN151" s="80"/>
      <c r="IO151" s="80"/>
      <c r="IP151" s="80"/>
      <c r="IQ151" s="80"/>
      <c r="IR151" s="80"/>
      <c r="IS151" s="80"/>
      <c r="IT151" s="80"/>
      <c r="IU151" s="80"/>
      <c r="IV151" s="80"/>
      <c r="IW151" s="80"/>
      <c r="IX151" s="80"/>
      <c r="IY151" s="80"/>
      <c r="IZ151" s="80"/>
      <c r="JA151" s="80"/>
      <c r="JB151" s="80"/>
    </row>
    <row r="152" spans="2:262" s="12" customFormat="1" ht="14.25" customHeight="1">
      <c r="B152" s="263">
        <v>30</v>
      </c>
      <c r="C152" s="272" t="s">
        <v>34</v>
      </c>
      <c r="D152" s="134" t="s">
        <v>138</v>
      </c>
      <c r="E152" s="119">
        <v>28</v>
      </c>
      <c r="F152" s="82">
        <v>0</v>
      </c>
      <c r="G152" s="71">
        <f t="shared" ref="G152:G191" si="226">IFERROR(F152/E152,"-")</f>
        <v>0</v>
      </c>
      <c r="H152" s="72">
        <v>2</v>
      </c>
      <c r="I152" s="71">
        <f t="shared" ref="I152:I191" si="227">IFERROR(H152/E152,"-")</f>
        <v>7.1428571428571425E-2</v>
      </c>
      <c r="J152" s="72">
        <v>1</v>
      </c>
      <c r="K152" s="71">
        <f t="shared" ref="K152:K191" si="228">IFERROR(J152/E152,"-")</f>
        <v>3.5714285714285712E-2</v>
      </c>
      <c r="L152" s="119">
        <v>72</v>
      </c>
      <c r="M152" s="82">
        <v>0</v>
      </c>
      <c r="N152" s="71">
        <f t="shared" ref="N152:N191" si="229">IFERROR(M152/L152,"-")</f>
        <v>0</v>
      </c>
      <c r="O152" s="72">
        <v>10</v>
      </c>
      <c r="P152" s="71">
        <f t="shared" ref="P152:P191" si="230">IFERROR(O152/L152,"-")</f>
        <v>0.1388888888888889</v>
      </c>
      <c r="Q152" s="72">
        <v>1</v>
      </c>
      <c r="R152" s="71">
        <f t="shared" ref="R152:R191" si="231">IFERROR(Q152/L152,"-")</f>
        <v>1.3888888888888888E-2</v>
      </c>
      <c r="S152" s="119">
        <v>5408</v>
      </c>
      <c r="T152" s="82">
        <v>297</v>
      </c>
      <c r="U152" s="71">
        <f t="shared" ref="U152:U191" si="232">IFERROR(T152/S152,"-")</f>
        <v>5.4918639053254441E-2</v>
      </c>
      <c r="V152" s="72">
        <v>1094</v>
      </c>
      <c r="W152" s="71">
        <f t="shared" ref="W152:W191" si="233">IFERROR(V152/S152,"-")</f>
        <v>0.20229289940828402</v>
      </c>
      <c r="X152" s="72">
        <v>304</v>
      </c>
      <c r="Y152" s="71">
        <f t="shared" ref="Y152:Y191" si="234">IFERROR(X152/S152,"-")</f>
        <v>5.6213017751479293E-2</v>
      </c>
      <c r="Z152" s="119">
        <v>4611</v>
      </c>
      <c r="AA152" s="82">
        <v>176</v>
      </c>
      <c r="AB152" s="71">
        <f t="shared" ref="AB152:AB191" si="235">IFERROR(AA152/Z152,"-")</f>
        <v>3.8169594448058987E-2</v>
      </c>
      <c r="AC152" s="72">
        <v>855</v>
      </c>
      <c r="AD152" s="71">
        <f t="shared" ref="AD152:AD191" si="236">IFERROR(AC152/Z152,"-")</f>
        <v>0.18542615484710476</v>
      </c>
      <c r="AE152" s="72">
        <v>267</v>
      </c>
      <c r="AF152" s="71">
        <f t="shared" ref="AF152:AF191" si="237">IFERROR(AE152/Z152,"-")</f>
        <v>5.7905009759271306E-2</v>
      </c>
      <c r="AG152" s="119">
        <v>2698</v>
      </c>
      <c r="AH152" s="82">
        <v>60</v>
      </c>
      <c r="AI152" s="71">
        <f t="shared" ref="AI152:AI191" si="238">IFERROR(AH152/AG152,"-")</f>
        <v>2.2238695329873982E-2</v>
      </c>
      <c r="AJ152" s="72">
        <v>393</v>
      </c>
      <c r="AK152" s="71">
        <f t="shared" ref="AK152:AK191" si="239">IFERROR(AJ152/AG152,"-")</f>
        <v>0.14566345441067458</v>
      </c>
      <c r="AL152" s="72">
        <v>143</v>
      </c>
      <c r="AM152" s="71">
        <f t="shared" ref="AM152:AM191" si="240">IFERROR(AL152/AG152,"-")</f>
        <v>5.3002223869532988E-2</v>
      </c>
      <c r="AN152" s="119">
        <v>1294</v>
      </c>
      <c r="AO152" s="82">
        <v>22</v>
      </c>
      <c r="AP152" s="71">
        <f t="shared" ref="AP152:AP191" si="241">IFERROR(AO152/AN152,"-")</f>
        <v>1.7001545595054096E-2</v>
      </c>
      <c r="AQ152" s="72">
        <v>110</v>
      </c>
      <c r="AR152" s="71">
        <f t="shared" ref="AR152:AR191" si="242">IFERROR(AQ152/AN152,"-")</f>
        <v>8.5007727975270481E-2</v>
      </c>
      <c r="AS152" s="72">
        <v>36</v>
      </c>
      <c r="AT152" s="71">
        <f t="shared" ref="AT152:AT191" si="243">IFERROR(AS152/AN152,"-")</f>
        <v>2.7820710973724884E-2</v>
      </c>
      <c r="AU152" s="119">
        <v>448</v>
      </c>
      <c r="AV152" s="82">
        <v>1</v>
      </c>
      <c r="AW152" s="71">
        <f t="shared" ref="AW152:AW191" si="244">IFERROR(AV152/AU152,"-")</f>
        <v>2.232142857142857E-3</v>
      </c>
      <c r="AX152" s="72">
        <v>28</v>
      </c>
      <c r="AY152" s="71">
        <f t="shared" ref="AY152:AY191" si="245">IFERROR(AX152/AU152,"-")</f>
        <v>6.25E-2</v>
      </c>
      <c r="AZ152" s="72">
        <v>8</v>
      </c>
      <c r="BA152" s="71">
        <f t="shared" ref="BA152:BA191" si="246">IFERROR(AZ152/AU152,"-")</f>
        <v>1.7857142857142856E-2</v>
      </c>
      <c r="BB152" s="119">
        <f t="shared" si="221"/>
        <v>14559</v>
      </c>
      <c r="BC152" s="73">
        <f t="shared" si="222"/>
        <v>556</v>
      </c>
      <c r="BD152" s="71">
        <f t="shared" ref="BD152:BD191" si="247">IFERROR(BC152/BB152,"-")</f>
        <v>3.8189436087643379E-2</v>
      </c>
      <c r="BE152" s="73">
        <f t="shared" si="223"/>
        <v>2492</v>
      </c>
      <c r="BF152" s="71">
        <f t="shared" ref="BF152:BF191" si="248">IFERROR(BE152/BB152,"-")</f>
        <v>0.17116560203310666</v>
      </c>
      <c r="BG152" s="73">
        <f t="shared" si="224"/>
        <v>760</v>
      </c>
      <c r="BH152" s="71">
        <f t="shared" ref="BH152:BH191" si="249">IFERROR(BG152/BB152,"-")</f>
        <v>5.22013874579298E-2</v>
      </c>
      <c r="BJ152" s="263">
        <v>30</v>
      </c>
      <c r="BK152" s="272" t="s">
        <v>34</v>
      </c>
      <c r="BL152" s="208" t="s">
        <v>138</v>
      </c>
      <c r="BM152" s="38">
        <v>13849</v>
      </c>
      <c r="BN152" s="38">
        <v>452</v>
      </c>
      <c r="BO152" s="84">
        <v>3.2637735576575927E-2</v>
      </c>
      <c r="BP152" s="38">
        <v>2174</v>
      </c>
      <c r="BQ152" s="84">
        <v>0.15697884323777891</v>
      </c>
      <c r="BR152" s="38">
        <v>683</v>
      </c>
      <c r="BS152" s="84">
        <v>4.9317640262834861E-2</v>
      </c>
      <c r="BU152" s="183" t="s">
        <v>34</v>
      </c>
      <c r="BV152" s="188" t="s">
        <v>138</v>
      </c>
      <c r="BW152" s="36">
        <f t="shared" si="220"/>
        <v>0.73844357442132014</v>
      </c>
      <c r="BX152" s="36">
        <f t="shared" si="225"/>
        <v>0.7610657809228103</v>
      </c>
      <c r="BY152" s="80"/>
      <c r="BZ152" s="138"/>
      <c r="CA152" s="80"/>
      <c r="CB152" s="80"/>
      <c r="CC152" s="80"/>
      <c r="CD152" s="80"/>
      <c r="CE152" s="80"/>
      <c r="CF152" s="80"/>
      <c r="CG152" s="80"/>
      <c r="CH152" s="80"/>
      <c r="CI152" s="80"/>
      <c r="CJ152" s="3"/>
      <c r="CK152" s="3"/>
      <c r="CL152" s="3"/>
      <c r="CM152" s="3"/>
      <c r="CN152" s="3"/>
      <c r="CO152" s="3"/>
      <c r="CP152" s="3"/>
      <c r="CQ152" s="80"/>
      <c r="CR152" s="80"/>
      <c r="CS152" s="80"/>
      <c r="CT152" s="80"/>
      <c r="CU152" s="80"/>
      <c r="CV152" s="80"/>
      <c r="CW152" s="3"/>
      <c r="CX152" s="3"/>
      <c r="CY152" s="80"/>
      <c r="CZ152" s="80"/>
      <c r="DA152" s="80"/>
      <c r="DB152" s="80"/>
      <c r="DC152" s="80"/>
      <c r="DD152" s="80"/>
      <c r="DE152" s="80"/>
      <c r="DF152" s="80"/>
      <c r="DG152" s="80"/>
      <c r="DH152" s="80"/>
      <c r="DI152" s="80"/>
      <c r="DJ152" s="80"/>
      <c r="DK152" s="80"/>
      <c r="DL152" s="80"/>
      <c r="DM152" s="80"/>
      <c r="DN152" s="80"/>
      <c r="DP152" s="138"/>
      <c r="DQ152" s="80"/>
      <c r="DR152" s="80"/>
      <c r="DS152" s="80"/>
      <c r="DT152" s="80"/>
      <c r="DU152" s="80"/>
      <c r="DV152" s="80"/>
      <c r="DW152" s="80"/>
      <c r="DX152" s="80"/>
      <c r="DY152" s="80"/>
      <c r="DZ152" s="80"/>
      <c r="EA152" s="80"/>
      <c r="EB152" s="80"/>
      <c r="EC152" s="80"/>
      <c r="ED152" s="80"/>
      <c r="EE152" s="80"/>
      <c r="EF152" s="80"/>
      <c r="EG152" s="80"/>
      <c r="EH152" s="80"/>
      <c r="EI152" s="80"/>
      <c r="EJ152" s="80"/>
      <c r="EK152" s="80"/>
      <c r="EL152" s="80"/>
      <c r="EM152" s="80"/>
      <c r="EN152" s="80"/>
      <c r="EO152" s="80"/>
      <c r="EP152" s="80"/>
      <c r="EQ152" s="80"/>
      <c r="ER152" s="80"/>
      <c r="ES152" s="80"/>
      <c r="ET152" s="80"/>
      <c r="EU152" s="80"/>
      <c r="EV152" s="80"/>
      <c r="EW152" s="80"/>
      <c r="EX152" s="80"/>
      <c r="EY152" s="80"/>
      <c r="EZ152" s="80"/>
      <c r="FA152" s="80"/>
      <c r="FB152" s="80"/>
      <c r="FC152" s="80"/>
      <c r="FD152" s="80"/>
      <c r="FE152" s="80"/>
      <c r="FF152" s="80"/>
      <c r="FG152" s="80"/>
      <c r="FH152" s="80"/>
      <c r="FI152" s="80"/>
      <c r="FJ152" s="80"/>
      <c r="FK152" s="80"/>
      <c r="FL152" s="80"/>
      <c r="FM152" s="80"/>
      <c r="FN152" s="80"/>
      <c r="FO152" s="80"/>
      <c r="FP152" s="80"/>
      <c r="FQ152" s="80"/>
      <c r="FR152" s="80"/>
      <c r="FS152" s="80"/>
      <c r="FT152" s="80"/>
      <c r="FU152" s="80"/>
      <c r="FV152" s="80"/>
      <c r="FW152" s="80"/>
      <c r="FX152" s="80"/>
      <c r="FY152" s="80"/>
      <c r="FZ152" s="80"/>
      <c r="GA152" s="80"/>
      <c r="GB152" s="80"/>
      <c r="GC152" s="80"/>
      <c r="GD152" s="80"/>
      <c r="GE152" s="80"/>
      <c r="GF152" s="80"/>
      <c r="GG152" s="80"/>
      <c r="GH152" s="80"/>
      <c r="GI152" s="80"/>
      <c r="GJ152" s="80"/>
      <c r="GK152" s="80"/>
      <c r="GL152" s="80"/>
      <c r="GM152" s="80"/>
      <c r="GN152" s="80"/>
      <c r="GO152" s="80"/>
      <c r="GP152" s="80"/>
      <c r="GQ152" s="80"/>
      <c r="GR152" s="80"/>
      <c r="GS152" s="80"/>
      <c r="GT152" s="80"/>
      <c r="GU152" s="80"/>
      <c r="GV152" s="80"/>
      <c r="GW152" s="80"/>
      <c r="GX152" s="80"/>
      <c r="GY152" s="80"/>
      <c r="GZ152" s="80"/>
      <c r="HA152" s="80"/>
      <c r="HB152" s="80"/>
      <c r="HC152" s="80"/>
      <c r="HD152" s="80"/>
      <c r="HE152" s="80"/>
      <c r="HF152" s="80"/>
      <c r="HG152" s="80"/>
      <c r="HH152" s="80"/>
      <c r="HI152" s="80"/>
      <c r="HJ152" s="80"/>
      <c r="HK152" s="80"/>
      <c r="HL152" s="80"/>
      <c r="HM152" s="80"/>
      <c r="HN152" s="80"/>
      <c r="HO152" s="80"/>
      <c r="HP152" s="80"/>
      <c r="HR152" s="80"/>
      <c r="HS152" s="80"/>
      <c r="HT152" s="80"/>
      <c r="HU152" s="80"/>
      <c r="HV152" s="80"/>
      <c r="HW152" s="80"/>
      <c r="HX152" s="80"/>
      <c r="HY152" s="80"/>
      <c r="HZ152" s="80"/>
      <c r="IA152" s="80"/>
      <c r="IB152" s="80"/>
      <c r="IC152" s="80"/>
      <c r="ID152" s="80"/>
      <c r="IE152" s="80"/>
      <c r="IF152" s="80"/>
      <c r="IG152" s="80"/>
      <c r="IH152" s="80"/>
      <c r="II152" s="80"/>
      <c r="IJ152" s="80"/>
      <c r="IK152" s="80"/>
      <c r="IL152" s="80"/>
      <c r="IM152" s="80"/>
      <c r="IN152" s="80"/>
      <c r="IO152" s="80"/>
      <c r="IP152" s="80"/>
      <c r="IQ152" s="80"/>
      <c r="IR152" s="80"/>
      <c r="IS152" s="80"/>
      <c r="IT152" s="80"/>
      <c r="IU152" s="80"/>
      <c r="IV152" s="80"/>
      <c r="IW152" s="80"/>
      <c r="IX152" s="80"/>
      <c r="IY152" s="80"/>
      <c r="IZ152" s="80"/>
      <c r="JA152" s="80"/>
      <c r="JB152" s="80"/>
    </row>
    <row r="153" spans="2:262" s="12" customFormat="1" ht="14.25" customHeight="1">
      <c r="B153" s="264"/>
      <c r="C153" s="273"/>
      <c r="D153" s="207" t="s">
        <v>277</v>
      </c>
      <c r="E153" s="166">
        <v>7</v>
      </c>
      <c r="F153" s="214">
        <v>0</v>
      </c>
      <c r="G153" s="83">
        <f t="shared" si="226"/>
        <v>0</v>
      </c>
      <c r="H153" s="230">
        <v>3</v>
      </c>
      <c r="I153" s="83">
        <f t="shared" si="227"/>
        <v>0.42857142857142855</v>
      </c>
      <c r="J153" s="230">
        <v>0</v>
      </c>
      <c r="K153" s="83">
        <f t="shared" si="228"/>
        <v>0</v>
      </c>
      <c r="L153" s="166">
        <v>4</v>
      </c>
      <c r="M153" s="214">
        <v>0</v>
      </c>
      <c r="N153" s="83">
        <f t="shared" si="229"/>
        <v>0</v>
      </c>
      <c r="O153" s="230">
        <v>1</v>
      </c>
      <c r="P153" s="83">
        <f t="shared" si="230"/>
        <v>0.25</v>
      </c>
      <c r="Q153" s="230">
        <v>0</v>
      </c>
      <c r="R153" s="83">
        <f t="shared" si="231"/>
        <v>0</v>
      </c>
      <c r="S153" s="166">
        <v>1358</v>
      </c>
      <c r="T153" s="214">
        <v>95</v>
      </c>
      <c r="U153" s="83">
        <f t="shared" si="232"/>
        <v>6.9955817378497792E-2</v>
      </c>
      <c r="V153" s="230">
        <v>314</v>
      </c>
      <c r="W153" s="83">
        <f t="shared" si="233"/>
        <v>0.23122238586156113</v>
      </c>
      <c r="X153" s="230">
        <v>99</v>
      </c>
      <c r="Y153" s="83">
        <f t="shared" si="234"/>
        <v>7.2901325478645071E-2</v>
      </c>
      <c r="Z153" s="166">
        <v>1095</v>
      </c>
      <c r="AA153" s="214">
        <v>64</v>
      </c>
      <c r="AB153" s="83">
        <f t="shared" si="235"/>
        <v>5.8447488584474884E-2</v>
      </c>
      <c r="AC153" s="230">
        <v>224</v>
      </c>
      <c r="AD153" s="83">
        <f t="shared" si="236"/>
        <v>0.20456621004566211</v>
      </c>
      <c r="AE153" s="230">
        <v>76</v>
      </c>
      <c r="AF153" s="83">
        <f t="shared" si="237"/>
        <v>6.9406392694063929E-2</v>
      </c>
      <c r="AG153" s="166">
        <v>667</v>
      </c>
      <c r="AH153" s="214">
        <v>28</v>
      </c>
      <c r="AI153" s="83">
        <f t="shared" si="238"/>
        <v>4.1979010494752625E-2</v>
      </c>
      <c r="AJ153" s="230">
        <v>102</v>
      </c>
      <c r="AK153" s="83">
        <f t="shared" si="239"/>
        <v>0.15292353823088456</v>
      </c>
      <c r="AL153" s="230">
        <v>28</v>
      </c>
      <c r="AM153" s="83">
        <f t="shared" si="240"/>
        <v>4.1979010494752625E-2</v>
      </c>
      <c r="AN153" s="166">
        <v>293</v>
      </c>
      <c r="AO153" s="214">
        <v>6</v>
      </c>
      <c r="AP153" s="83">
        <f t="shared" si="241"/>
        <v>2.0477815699658702E-2</v>
      </c>
      <c r="AQ153" s="230">
        <v>25</v>
      </c>
      <c r="AR153" s="83">
        <f t="shared" si="242"/>
        <v>8.5324232081911269E-2</v>
      </c>
      <c r="AS153" s="230">
        <v>12</v>
      </c>
      <c r="AT153" s="83">
        <f t="shared" si="243"/>
        <v>4.0955631399317405E-2</v>
      </c>
      <c r="AU153" s="166">
        <v>55</v>
      </c>
      <c r="AV153" s="214">
        <v>2</v>
      </c>
      <c r="AW153" s="83">
        <f t="shared" si="244"/>
        <v>3.6363636363636362E-2</v>
      </c>
      <c r="AX153" s="230">
        <v>7</v>
      </c>
      <c r="AY153" s="83">
        <f t="shared" si="245"/>
        <v>0.12727272727272726</v>
      </c>
      <c r="AZ153" s="230">
        <v>2</v>
      </c>
      <c r="BA153" s="83">
        <f t="shared" si="246"/>
        <v>3.6363636363636362E-2</v>
      </c>
      <c r="BB153" s="166">
        <f t="shared" si="221"/>
        <v>3479</v>
      </c>
      <c r="BC153" s="167">
        <f t="shared" si="222"/>
        <v>195</v>
      </c>
      <c r="BD153" s="83">
        <f t="shared" si="247"/>
        <v>5.605058924978442E-2</v>
      </c>
      <c r="BE153" s="167">
        <f t="shared" si="223"/>
        <v>676</v>
      </c>
      <c r="BF153" s="83">
        <f t="shared" si="248"/>
        <v>0.19430870939925265</v>
      </c>
      <c r="BG153" s="167">
        <f t="shared" si="224"/>
        <v>217</v>
      </c>
      <c r="BH153" s="83">
        <f t="shared" si="249"/>
        <v>6.2374245472837021E-2</v>
      </c>
      <c r="BJ153" s="264"/>
      <c r="BK153" s="273"/>
      <c r="BL153" s="208" t="s">
        <v>276</v>
      </c>
      <c r="BM153" s="38">
        <v>3543</v>
      </c>
      <c r="BN153" s="38">
        <v>185</v>
      </c>
      <c r="BO153" s="84">
        <v>5.2215636466271524E-2</v>
      </c>
      <c r="BP153" s="38">
        <v>660</v>
      </c>
      <c r="BQ153" s="84">
        <v>0.18628281117696868</v>
      </c>
      <c r="BR153" s="38">
        <v>230</v>
      </c>
      <c r="BS153" s="84">
        <v>6.4916737228337573E-2</v>
      </c>
      <c r="BU153" s="218"/>
      <c r="BV153" s="208" t="s">
        <v>273</v>
      </c>
      <c r="BW153" s="36">
        <f t="shared" si="220"/>
        <v>0.68726645587812585</v>
      </c>
      <c r="BX153" s="36">
        <f t="shared" si="225"/>
        <v>0.69658481512842219</v>
      </c>
      <c r="BY153" s="80"/>
      <c r="BZ153" s="138"/>
      <c r="CA153" s="80"/>
      <c r="CB153" s="80"/>
      <c r="CC153" s="80"/>
      <c r="CD153" s="80"/>
      <c r="CE153" s="80"/>
      <c r="CF153" s="80"/>
      <c r="CG153" s="80"/>
      <c r="CH153" s="80"/>
      <c r="CI153" s="80"/>
      <c r="CJ153" s="3"/>
      <c r="CK153" s="3"/>
      <c r="CL153" s="3"/>
      <c r="CM153" s="3"/>
      <c r="CN153" s="3"/>
      <c r="CO153" s="3"/>
      <c r="CP153" s="3"/>
      <c r="CQ153" s="80"/>
      <c r="CR153" s="80"/>
      <c r="CS153" s="80"/>
      <c r="CT153" s="80"/>
      <c r="CU153" s="80"/>
      <c r="CV153" s="80"/>
      <c r="CW153" s="3"/>
      <c r="CX153" s="3"/>
      <c r="CY153" s="80"/>
      <c r="CZ153" s="80"/>
      <c r="DA153" s="80"/>
      <c r="DB153" s="80"/>
      <c r="DC153" s="80"/>
      <c r="DD153" s="80"/>
      <c r="DE153" s="80"/>
      <c r="DF153" s="80"/>
      <c r="DG153" s="80"/>
      <c r="DH153" s="80"/>
      <c r="DI153" s="80"/>
      <c r="DJ153" s="80"/>
      <c r="DK153" s="80"/>
      <c r="DL153" s="80"/>
      <c r="DM153" s="80"/>
      <c r="DN153" s="80"/>
      <c r="DP153" s="138"/>
      <c r="DQ153" s="80"/>
      <c r="DR153" s="80"/>
      <c r="DS153" s="80"/>
      <c r="DT153" s="80"/>
      <c r="DU153" s="80"/>
      <c r="DV153" s="80"/>
      <c r="DW153" s="80"/>
      <c r="DX153" s="80"/>
      <c r="DY153" s="80"/>
      <c r="DZ153" s="80"/>
      <c r="EA153" s="80"/>
      <c r="EB153" s="80"/>
      <c r="EC153" s="80"/>
      <c r="ED153" s="80"/>
      <c r="EE153" s="80"/>
      <c r="EF153" s="80"/>
      <c r="EG153" s="80"/>
      <c r="EH153" s="80"/>
      <c r="EI153" s="80"/>
      <c r="EJ153" s="80"/>
      <c r="EK153" s="80"/>
      <c r="EL153" s="80"/>
      <c r="EM153" s="80"/>
      <c r="EN153" s="80"/>
      <c r="EO153" s="80"/>
      <c r="EP153" s="80"/>
      <c r="EQ153" s="80"/>
      <c r="ER153" s="80"/>
      <c r="ES153" s="80"/>
      <c r="ET153" s="80"/>
      <c r="EU153" s="80"/>
      <c r="EV153" s="80"/>
      <c r="EW153" s="80"/>
      <c r="EX153" s="80"/>
      <c r="EY153" s="80"/>
      <c r="EZ153" s="80"/>
      <c r="FA153" s="80"/>
      <c r="FB153" s="80"/>
      <c r="FC153" s="80"/>
      <c r="FD153" s="80"/>
      <c r="FE153" s="80"/>
      <c r="FF153" s="80"/>
      <c r="FG153" s="80"/>
      <c r="FH153" s="80"/>
      <c r="FI153" s="80"/>
      <c r="FJ153" s="80"/>
      <c r="FK153" s="80"/>
      <c r="FL153" s="80"/>
      <c r="FM153" s="80"/>
      <c r="FN153" s="80"/>
      <c r="FO153" s="80"/>
      <c r="FP153" s="80"/>
      <c r="FQ153" s="80"/>
      <c r="FR153" s="80"/>
      <c r="FS153" s="80"/>
      <c r="FT153" s="80"/>
      <c r="FU153" s="80"/>
      <c r="FV153" s="80"/>
      <c r="FW153" s="80"/>
      <c r="FX153" s="80"/>
      <c r="FY153" s="80"/>
      <c r="FZ153" s="80"/>
      <c r="GA153" s="80"/>
      <c r="GB153" s="80"/>
      <c r="GC153" s="80"/>
      <c r="GD153" s="80"/>
      <c r="GE153" s="80"/>
      <c r="GF153" s="80"/>
      <c r="GG153" s="80"/>
      <c r="GH153" s="80"/>
      <c r="GI153" s="80"/>
      <c r="GJ153" s="80"/>
      <c r="GK153" s="80"/>
      <c r="GL153" s="80"/>
      <c r="GM153" s="80"/>
      <c r="GN153" s="80"/>
      <c r="GO153" s="80"/>
      <c r="GP153" s="80"/>
      <c r="GQ153" s="80"/>
      <c r="GR153" s="80"/>
      <c r="GS153" s="80"/>
      <c r="GT153" s="80"/>
      <c r="GU153" s="80"/>
      <c r="GV153" s="80"/>
      <c r="GW153" s="80"/>
      <c r="GX153" s="80"/>
      <c r="GY153" s="80"/>
      <c r="GZ153" s="80"/>
      <c r="HA153" s="80"/>
      <c r="HB153" s="80"/>
      <c r="HC153" s="80"/>
      <c r="HD153" s="80"/>
      <c r="HE153" s="80"/>
      <c r="HF153" s="80"/>
      <c r="HG153" s="80"/>
      <c r="HH153" s="80"/>
      <c r="HI153" s="80"/>
      <c r="HJ153" s="80"/>
      <c r="HK153" s="80"/>
      <c r="HL153" s="80"/>
      <c r="HM153" s="80"/>
      <c r="HN153" s="80"/>
      <c r="HO153" s="80"/>
      <c r="HP153" s="80"/>
      <c r="HR153" s="80"/>
      <c r="HS153" s="80"/>
      <c r="HT153" s="80"/>
      <c r="HU153" s="80"/>
      <c r="HV153" s="80"/>
      <c r="HW153" s="80"/>
      <c r="HX153" s="80"/>
      <c r="HY153" s="80"/>
      <c r="HZ153" s="80"/>
      <c r="IA153" s="80"/>
      <c r="IB153" s="80"/>
      <c r="IC153" s="80"/>
      <c r="ID153" s="80"/>
      <c r="IE153" s="80"/>
      <c r="IF153" s="80"/>
      <c r="IG153" s="80"/>
      <c r="IH153" s="80"/>
      <c r="II153" s="80"/>
      <c r="IJ153" s="80"/>
      <c r="IK153" s="80"/>
      <c r="IL153" s="80"/>
      <c r="IM153" s="80"/>
      <c r="IN153" s="80"/>
      <c r="IO153" s="80"/>
      <c r="IP153" s="80"/>
      <c r="IQ153" s="80"/>
      <c r="IR153" s="80"/>
      <c r="IS153" s="80"/>
      <c r="IT153" s="80"/>
      <c r="IU153" s="80"/>
      <c r="IV153" s="80"/>
      <c r="IW153" s="80"/>
      <c r="IX153" s="80"/>
      <c r="IY153" s="80"/>
      <c r="IZ153" s="80"/>
      <c r="JA153" s="80"/>
      <c r="JB153" s="80"/>
    </row>
    <row r="154" spans="2:262" s="12" customFormat="1" ht="14.25" customHeight="1">
      <c r="B154" s="264"/>
      <c r="C154" s="273"/>
      <c r="D154" s="165" t="s">
        <v>156</v>
      </c>
      <c r="E154" s="160">
        <v>0</v>
      </c>
      <c r="F154" s="161">
        <v>0</v>
      </c>
      <c r="G154" s="61" t="str">
        <f t="shared" si="226"/>
        <v>-</v>
      </c>
      <c r="H154" s="62">
        <v>0</v>
      </c>
      <c r="I154" s="61" t="str">
        <f t="shared" si="227"/>
        <v>-</v>
      </c>
      <c r="J154" s="62">
        <v>0</v>
      </c>
      <c r="K154" s="61" t="str">
        <f t="shared" si="228"/>
        <v>-</v>
      </c>
      <c r="L154" s="160">
        <v>0</v>
      </c>
      <c r="M154" s="161">
        <v>0</v>
      </c>
      <c r="N154" s="61" t="str">
        <f t="shared" si="229"/>
        <v>-</v>
      </c>
      <c r="O154" s="62">
        <v>0</v>
      </c>
      <c r="P154" s="61" t="str">
        <f t="shared" si="230"/>
        <v>-</v>
      </c>
      <c r="Q154" s="62">
        <v>0</v>
      </c>
      <c r="R154" s="61" t="str">
        <f t="shared" si="231"/>
        <v>-</v>
      </c>
      <c r="S154" s="160">
        <v>704</v>
      </c>
      <c r="T154" s="161">
        <v>33</v>
      </c>
      <c r="U154" s="61">
        <f t="shared" si="232"/>
        <v>4.6875E-2</v>
      </c>
      <c r="V154" s="62">
        <v>138</v>
      </c>
      <c r="W154" s="61">
        <f t="shared" si="233"/>
        <v>0.19602272727272727</v>
      </c>
      <c r="X154" s="62">
        <v>48</v>
      </c>
      <c r="Y154" s="61">
        <f t="shared" si="234"/>
        <v>6.8181818181818177E-2</v>
      </c>
      <c r="Z154" s="160">
        <v>404</v>
      </c>
      <c r="AA154" s="161">
        <v>19</v>
      </c>
      <c r="AB154" s="61">
        <f t="shared" si="235"/>
        <v>4.702970297029703E-2</v>
      </c>
      <c r="AC154" s="62">
        <v>84</v>
      </c>
      <c r="AD154" s="61">
        <f t="shared" si="236"/>
        <v>0.20792079207920791</v>
      </c>
      <c r="AE154" s="62">
        <v>30</v>
      </c>
      <c r="AF154" s="61">
        <f t="shared" si="237"/>
        <v>7.4257425742574254E-2</v>
      </c>
      <c r="AG154" s="160">
        <v>213</v>
      </c>
      <c r="AH154" s="161">
        <v>4</v>
      </c>
      <c r="AI154" s="61">
        <f t="shared" si="238"/>
        <v>1.8779342723004695E-2</v>
      </c>
      <c r="AJ154" s="62">
        <v>39</v>
      </c>
      <c r="AK154" s="61">
        <f t="shared" si="239"/>
        <v>0.18309859154929578</v>
      </c>
      <c r="AL154" s="62">
        <v>8</v>
      </c>
      <c r="AM154" s="61">
        <f t="shared" si="240"/>
        <v>3.7558685446009391E-2</v>
      </c>
      <c r="AN154" s="160">
        <v>88</v>
      </c>
      <c r="AO154" s="161">
        <v>1</v>
      </c>
      <c r="AP154" s="61">
        <f t="shared" si="241"/>
        <v>1.1363636363636364E-2</v>
      </c>
      <c r="AQ154" s="62">
        <v>16</v>
      </c>
      <c r="AR154" s="61">
        <f t="shared" si="242"/>
        <v>0.18181818181818182</v>
      </c>
      <c r="AS154" s="62">
        <v>2</v>
      </c>
      <c r="AT154" s="61">
        <f t="shared" si="243"/>
        <v>2.2727272727272728E-2</v>
      </c>
      <c r="AU154" s="160">
        <v>27</v>
      </c>
      <c r="AV154" s="161">
        <v>0</v>
      </c>
      <c r="AW154" s="61">
        <f t="shared" si="244"/>
        <v>0</v>
      </c>
      <c r="AX154" s="62">
        <v>2</v>
      </c>
      <c r="AY154" s="61">
        <f t="shared" si="245"/>
        <v>7.407407407407407E-2</v>
      </c>
      <c r="AZ154" s="62">
        <v>1</v>
      </c>
      <c r="BA154" s="61">
        <f t="shared" si="246"/>
        <v>3.7037037037037035E-2</v>
      </c>
      <c r="BB154" s="160">
        <f t="shared" si="221"/>
        <v>1436</v>
      </c>
      <c r="BC154" s="63">
        <f t="shared" si="222"/>
        <v>57</v>
      </c>
      <c r="BD154" s="61">
        <f t="shared" si="247"/>
        <v>3.9693593314763229E-2</v>
      </c>
      <c r="BE154" s="63">
        <f t="shared" si="223"/>
        <v>279</v>
      </c>
      <c r="BF154" s="61">
        <f t="shared" si="248"/>
        <v>0.19428969359331477</v>
      </c>
      <c r="BG154" s="63">
        <f t="shared" si="224"/>
        <v>89</v>
      </c>
      <c r="BH154" s="61">
        <f t="shared" si="249"/>
        <v>6.1977715877437327E-2</v>
      </c>
      <c r="BJ154" s="264"/>
      <c r="BK154" s="273"/>
      <c r="BL154" s="208" t="s">
        <v>156</v>
      </c>
      <c r="BM154" s="38">
        <v>1373</v>
      </c>
      <c r="BN154" s="38">
        <v>56</v>
      </c>
      <c r="BO154" s="84">
        <v>4.0786598689002182E-2</v>
      </c>
      <c r="BP154" s="38">
        <v>217</v>
      </c>
      <c r="BQ154" s="84">
        <v>0.15804806991988346</v>
      </c>
      <c r="BR154" s="38">
        <v>85</v>
      </c>
      <c r="BS154" s="84">
        <v>6.1908230152949745E-2</v>
      </c>
      <c r="BU154" s="184"/>
      <c r="BV154" s="188" t="s">
        <v>156</v>
      </c>
      <c r="BW154" s="36">
        <f t="shared" si="220"/>
        <v>0.70403899721448471</v>
      </c>
      <c r="BX154" s="36">
        <f t="shared" si="225"/>
        <v>0.73925710123816457</v>
      </c>
      <c r="BY154" s="80"/>
      <c r="BZ154" s="138"/>
      <c r="CA154" s="80"/>
      <c r="CB154" s="80"/>
      <c r="CC154" s="80"/>
      <c r="CD154" s="80"/>
      <c r="CE154" s="80"/>
      <c r="CF154" s="80"/>
      <c r="CG154" s="80"/>
      <c r="CH154" s="80"/>
      <c r="CI154" s="80"/>
      <c r="CJ154" s="3"/>
      <c r="CK154" s="3"/>
      <c r="CL154" s="3"/>
      <c r="CM154" s="3"/>
      <c r="CN154" s="3"/>
      <c r="CO154" s="3"/>
      <c r="CP154" s="3"/>
      <c r="CQ154" s="80"/>
      <c r="CR154" s="80"/>
      <c r="CS154" s="80"/>
      <c r="CT154" s="80"/>
      <c r="CU154" s="80"/>
      <c r="CV154" s="80"/>
      <c r="CW154" s="3"/>
      <c r="CX154" s="3"/>
      <c r="CY154" s="80"/>
      <c r="CZ154" s="80"/>
      <c r="DA154" s="80"/>
      <c r="DB154" s="80"/>
      <c r="DC154" s="80"/>
      <c r="DD154" s="80"/>
      <c r="DE154" s="80"/>
      <c r="DF154" s="80"/>
      <c r="DG154" s="80"/>
      <c r="DH154" s="80"/>
      <c r="DI154" s="80"/>
      <c r="DJ154" s="80"/>
      <c r="DK154" s="80"/>
      <c r="DL154" s="80"/>
      <c r="DM154" s="80"/>
      <c r="DN154" s="80"/>
      <c r="DP154" s="138"/>
      <c r="DQ154" s="80"/>
      <c r="DR154" s="80"/>
      <c r="DS154" s="80"/>
      <c r="DT154" s="80"/>
      <c r="DU154" s="80"/>
      <c r="DV154" s="80"/>
      <c r="DW154" s="80"/>
      <c r="DX154" s="80"/>
      <c r="DY154" s="80"/>
      <c r="DZ154" s="80"/>
      <c r="EA154" s="80"/>
      <c r="EB154" s="80"/>
      <c r="EC154" s="80"/>
      <c r="ED154" s="80"/>
      <c r="EE154" s="80"/>
      <c r="EF154" s="80"/>
      <c r="EG154" s="80"/>
      <c r="EH154" s="80"/>
      <c r="EI154" s="80"/>
      <c r="EJ154" s="80"/>
      <c r="EK154" s="80"/>
      <c r="EL154" s="80"/>
      <c r="EM154" s="80"/>
      <c r="EN154" s="80"/>
      <c r="EO154" s="80"/>
      <c r="EP154" s="80"/>
      <c r="EQ154" s="80"/>
      <c r="ER154" s="80"/>
      <c r="ES154" s="80"/>
      <c r="ET154" s="80"/>
      <c r="EU154" s="80"/>
      <c r="EV154" s="80"/>
      <c r="EW154" s="80"/>
      <c r="EX154" s="80"/>
      <c r="EY154" s="80"/>
      <c r="EZ154" s="80"/>
      <c r="FA154" s="80"/>
      <c r="FB154" s="80"/>
      <c r="FC154" s="80"/>
      <c r="FD154" s="80"/>
      <c r="FE154" s="80"/>
      <c r="FF154" s="80"/>
      <c r="FG154" s="80"/>
      <c r="FH154" s="80"/>
      <c r="FI154" s="80"/>
      <c r="FJ154" s="80"/>
      <c r="FK154" s="80"/>
      <c r="FL154" s="80"/>
      <c r="FM154" s="80"/>
      <c r="FN154" s="80"/>
      <c r="FO154" s="80"/>
      <c r="FP154" s="80"/>
      <c r="FQ154" s="80"/>
      <c r="FR154" s="80"/>
      <c r="FS154" s="80"/>
      <c r="FT154" s="80"/>
      <c r="FU154" s="80"/>
      <c r="FV154" s="80"/>
      <c r="FW154" s="80"/>
      <c r="FX154" s="80"/>
      <c r="FY154" s="80"/>
      <c r="FZ154" s="80"/>
      <c r="GA154" s="80"/>
      <c r="GB154" s="80"/>
      <c r="GC154" s="80"/>
      <c r="GD154" s="80"/>
      <c r="GE154" s="80"/>
      <c r="GF154" s="80"/>
      <c r="GG154" s="80"/>
      <c r="GH154" s="80"/>
      <c r="GI154" s="80"/>
      <c r="GJ154" s="80"/>
      <c r="GK154" s="80"/>
      <c r="GL154" s="80"/>
      <c r="GM154" s="80"/>
      <c r="GN154" s="80"/>
      <c r="GO154" s="80"/>
      <c r="GP154" s="80"/>
      <c r="GQ154" s="80"/>
      <c r="GR154" s="80"/>
      <c r="GS154" s="80"/>
      <c r="GT154" s="80"/>
      <c r="GU154" s="80"/>
      <c r="GV154" s="80"/>
      <c r="GW154" s="80"/>
      <c r="GX154" s="80"/>
      <c r="GY154" s="80"/>
      <c r="GZ154" s="80"/>
      <c r="HA154" s="80"/>
      <c r="HB154" s="80"/>
      <c r="HC154" s="80"/>
      <c r="HD154" s="80"/>
      <c r="HE154" s="80"/>
      <c r="HF154" s="80"/>
      <c r="HG154" s="80"/>
      <c r="HH154" s="80"/>
      <c r="HI154" s="80"/>
      <c r="HJ154" s="80"/>
      <c r="HK154" s="80"/>
      <c r="HL154" s="80"/>
      <c r="HM154" s="80"/>
      <c r="HN154" s="80"/>
      <c r="HO154" s="80"/>
      <c r="HP154" s="80"/>
      <c r="HR154" s="80"/>
      <c r="HS154" s="80"/>
      <c r="HT154" s="80"/>
      <c r="HU154" s="80"/>
      <c r="HV154" s="80"/>
      <c r="HW154" s="80"/>
      <c r="HX154" s="80"/>
      <c r="HY154" s="80"/>
      <c r="HZ154" s="80"/>
      <c r="IA154" s="80"/>
      <c r="IB154" s="80"/>
      <c r="IC154" s="80"/>
      <c r="ID154" s="80"/>
      <c r="IE154" s="80"/>
      <c r="IF154" s="80"/>
      <c r="IG154" s="80"/>
      <c r="IH154" s="80"/>
      <c r="II154" s="80"/>
      <c r="IJ154" s="80"/>
      <c r="IK154" s="80"/>
      <c r="IL154" s="80"/>
      <c r="IM154" s="80"/>
      <c r="IN154" s="80"/>
      <c r="IO154" s="80"/>
      <c r="IP154" s="80"/>
      <c r="IQ154" s="80"/>
      <c r="IR154" s="80"/>
      <c r="IS154" s="80"/>
      <c r="IT154" s="80"/>
      <c r="IU154" s="80"/>
      <c r="IV154" s="80"/>
      <c r="IW154" s="80"/>
      <c r="IX154" s="80"/>
      <c r="IY154" s="80"/>
      <c r="IZ154" s="80"/>
      <c r="JA154" s="80"/>
      <c r="JB154" s="80"/>
    </row>
    <row r="155" spans="2:262" s="12" customFormat="1" ht="14.25" customHeight="1">
      <c r="B155" s="264"/>
      <c r="C155" s="273"/>
      <c r="D155" s="135" t="s">
        <v>200</v>
      </c>
      <c r="E155" s="152">
        <v>1</v>
      </c>
      <c r="F155" s="231">
        <v>0</v>
      </c>
      <c r="G155" s="154">
        <f t="shared" si="226"/>
        <v>0</v>
      </c>
      <c r="H155" s="232">
        <v>0</v>
      </c>
      <c r="I155" s="154">
        <f t="shared" si="227"/>
        <v>0</v>
      </c>
      <c r="J155" s="232">
        <v>0</v>
      </c>
      <c r="K155" s="154">
        <f t="shared" si="228"/>
        <v>0</v>
      </c>
      <c r="L155" s="152">
        <v>6</v>
      </c>
      <c r="M155" s="231">
        <v>0</v>
      </c>
      <c r="N155" s="154">
        <f t="shared" si="229"/>
        <v>0</v>
      </c>
      <c r="O155" s="232">
        <v>0</v>
      </c>
      <c r="P155" s="154">
        <f t="shared" si="230"/>
        <v>0</v>
      </c>
      <c r="Q155" s="232">
        <v>0</v>
      </c>
      <c r="R155" s="154">
        <f t="shared" si="231"/>
        <v>0</v>
      </c>
      <c r="S155" s="152">
        <v>40</v>
      </c>
      <c r="T155" s="231">
        <v>0</v>
      </c>
      <c r="U155" s="154">
        <f t="shared" si="232"/>
        <v>0</v>
      </c>
      <c r="V155" s="232">
        <v>2</v>
      </c>
      <c r="W155" s="154">
        <f t="shared" si="233"/>
        <v>0.05</v>
      </c>
      <c r="X155" s="232">
        <v>1</v>
      </c>
      <c r="Y155" s="154">
        <f t="shared" si="234"/>
        <v>2.5000000000000001E-2</v>
      </c>
      <c r="Z155" s="152">
        <v>168</v>
      </c>
      <c r="AA155" s="231">
        <v>0</v>
      </c>
      <c r="AB155" s="154">
        <f t="shared" si="235"/>
        <v>0</v>
      </c>
      <c r="AC155" s="232">
        <v>2</v>
      </c>
      <c r="AD155" s="154">
        <f t="shared" si="236"/>
        <v>1.1904761904761904E-2</v>
      </c>
      <c r="AE155" s="232">
        <v>2</v>
      </c>
      <c r="AF155" s="154">
        <f t="shared" si="237"/>
        <v>1.1904761904761904E-2</v>
      </c>
      <c r="AG155" s="152">
        <v>225</v>
      </c>
      <c r="AH155" s="231">
        <v>0</v>
      </c>
      <c r="AI155" s="154">
        <f t="shared" si="238"/>
        <v>0</v>
      </c>
      <c r="AJ155" s="232">
        <v>3</v>
      </c>
      <c r="AK155" s="154">
        <f t="shared" si="239"/>
        <v>1.3333333333333334E-2</v>
      </c>
      <c r="AL155" s="232">
        <v>0</v>
      </c>
      <c r="AM155" s="154">
        <f t="shared" si="240"/>
        <v>0</v>
      </c>
      <c r="AN155" s="152">
        <v>228</v>
      </c>
      <c r="AO155" s="231">
        <v>0</v>
      </c>
      <c r="AP155" s="154">
        <f t="shared" si="241"/>
        <v>0</v>
      </c>
      <c r="AQ155" s="232">
        <v>2</v>
      </c>
      <c r="AR155" s="154">
        <f t="shared" si="242"/>
        <v>8.771929824561403E-3</v>
      </c>
      <c r="AS155" s="232">
        <v>1</v>
      </c>
      <c r="AT155" s="154">
        <f t="shared" si="243"/>
        <v>4.3859649122807015E-3</v>
      </c>
      <c r="AU155" s="152">
        <v>228</v>
      </c>
      <c r="AV155" s="231">
        <v>0</v>
      </c>
      <c r="AW155" s="154">
        <f t="shared" si="244"/>
        <v>0</v>
      </c>
      <c r="AX155" s="232">
        <v>2</v>
      </c>
      <c r="AY155" s="154">
        <f t="shared" si="245"/>
        <v>8.771929824561403E-3</v>
      </c>
      <c r="AZ155" s="232">
        <v>0</v>
      </c>
      <c r="BA155" s="154">
        <f t="shared" si="246"/>
        <v>0</v>
      </c>
      <c r="BB155" s="152">
        <f t="shared" si="221"/>
        <v>896</v>
      </c>
      <c r="BC155" s="153">
        <f t="shared" si="222"/>
        <v>0</v>
      </c>
      <c r="BD155" s="154">
        <f t="shared" si="247"/>
        <v>0</v>
      </c>
      <c r="BE155" s="153">
        <f t="shared" si="223"/>
        <v>11</v>
      </c>
      <c r="BF155" s="154">
        <f t="shared" si="248"/>
        <v>1.2276785714285714E-2</v>
      </c>
      <c r="BG155" s="153">
        <f t="shared" si="224"/>
        <v>4</v>
      </c>
      <c r="BH155" s="154">
        <f t="shared" si="249"/>
        <v>4.464285714285714E-3</v>
      </c>
      <c r="BJ155" s="264"/>
      <c r="BK155" s="273"/>
      <c r="BL155" s="208" t="s">
        <v>199</v>
      </c>
      <c r="BM155" s="38">
        <v>399</v>
      </c>
      <c r="BN155" s="38">
        <v>2</v>
      </c>
      <c r="BO155" s="84">
        <v>5.0125313283208017E-3</v>
      </c>
      <c r="BP155" s="38">
        <v>5</v>
      </c>
      <c r="BQ155" s="84">
        <v>1.2531328320802004E-2</v>
      </c>
      <c r="BR155" s="38">
        <v>2</v>
      </c>
      <c r="BS155" s="84">
        <v>5.0125313283208017E-3</v>
      </c>
      <c r="BU155" s="184"/>
      <c r="BV155" s="188" t="s">
        <v>199</v>
      </c>
      <c r="BW155" s="36">
        <f t="shared" si="220"/>
        <v>0.9832589285714286</v>
      </c>
      <c r="BX155" s="36">
        <f t="shared" si="225"/>
        <v>0.97744360902255634</v>
      </c>
      <c r="BY155" s="80"/>
      <c r="BZ155" s="138"/>
      <c r="CA155" s="80"/>
      <c r="CB155" s="80"/>
      <c r="CC155" s="80"/>
      <c r="CD155" s="80"/>
      <c r="CE155" s="80"/>
      <c r="CF155" s="80"/>
      <c r="CG155" s="80"/>
      <c r="CH155" s="80"/>
      <c r="CI155" s="80"/>
      <c r="CJ155" s="3"/>
      <c r="CK155" s="3"/>
      <c r="CL155" s="3"/>
      <c r="CM155" s="3"/>
      <c r="CN155" s="3"/>
      <c r="CO155" s="3"/>
      <c r="CP155" s="3"/>
      <c r="CQ155" s="80"/>
      <c r="CR155" s="80"/>
      <c r="CS155" s="80"/>
      <c r="CT155" s="80"/>
      <c r="CU155" s="80"/>
      <c r="CV155" s="80"/>
      <c r="CW155" s="3"/>
      <c r="CX155" s="3"/>
      <c r="CY155" s="80"/>
      <c r="CZ155" s="80"/>
      <c r="DA155" s="80"/>
      <c r="DB155" s="80"/>
      <c r="DC155" s="80"/>
      <c r="DD155" s="80"/>
      <c r="DE155" s="80"/>
      <c r="DF155" s="80"/>
      <c r="DG155" s="80"/>
      <c r="DH155" s="80"/>
      <c r="DI155" s="80"/>
      <c r="DJ155" s="80"/>
      <c r="DK155" s="80"/>
      <c r="DL155" s="80"/>
      <c r="DM155" s="80"/>
      <c r="DN155" s="80"/>
      <c r="DP155" s="138"/>
      <c r="DQ155" s="80"/>
      <c r="DR155" s="80"/>
      <c r="DS155" s="80"/>
      <c r="DT155" s="80"/>
      <c r="DU155" s="80"/>
      <c r="DV155" s="80"/>
      <c r="DW155" s="80"/>
      <c r="DX155" s="80"/>
      <c r="DY155" s="80"/>
      <c r="DZ155" s="80"/>
      <c r="EA155" s="80"/>
      <c r="EB155" s="80"/>
      <c r="EC155" s="80"/>
      <c r="ED155" s="80"/>
      <c r="EE155" s="80"/>
      <c r="EF155" s="80"/>
      <c r="EG155" s="80"/>
      <c r="EH155" s="80"/>
      <c r="EI155" s="80"/>
      <c r="EJ155" s="80"/>
      <c r="EK155" s="80"/>
      <c r="EL155" s="80"/>
      <c r="EM155" s="80"/>
      <c r="EN155" s="80"/>
      <c r="EO155" s="80"/>
      <c r="EP155" s="80"/>
      <c r="EQ155" s="80"/>
      <c r="ER155" s="80"/>
      <c r="ES155" s="80"/>
      <c r="ET155" s="80"/>
      <c r="EU155" s="80"/>
      <c r="EV155" s="80"/>
      <c r="EW155" s="80"/>
      <c r="EX155" s="80"/>
      <c r="EY155" s="80"/>
      <c r="EZ155" s="80"/>
      <c r="FA155" s="80"/>
      <c r="FB155" s="80"/>
      <c r="FC155" s="80"/>
      <c r="FD155" s="80"/>
      <c r="FE155" s="80"/>
      <c r="FF155" s="80"/>
      <c r="FG155" s="80"/>
      <c r="FH155" s="80"/>
      <c r="FI155" s="80"/>
      <c r="FJ155" s="80"/>
      <c r="FK155" s="80"/>
      <c r="FL155" s="80"/>
      <c r="FM155" s="80"/>
      <c r="FN155" s="80"/>
      <c r="FO155" s="80"/>
      <c r="FP155" s="80"/>
      <c r="FQ155" s="80"/>
      <c r="FR155" s="80"/>
      <c r="FS155" s="80"/>
      <c r="FT155" s="80"/>
      <c r="FU155" s="80"/>
      <c r="FV155" s="80"/>
      <c r="FW155" s="80"/>
      <c r="FX155" s="80"/>
      <c r="FY155" s="80"/>
      <c r="FZ155" s="80"/>
      <c r="GA155" s="80"/>
      <c r="GB155" s="80"/>
      <c r="GC155" s="80"/>
      <c r="GD155" s="80"/>
      <c r="GE155" s="80"/>
      <c r="GF155" s="80"/>
      <c r="GG155" s="80"/>
      <c r="GH155" s="80"/>
      <c r="GI155" s="80"/>
      <c r="GJ155" s="80"/>
      <c r="GK155" s="80"/>
      <c r="GL155" s="80"/>
      <c r="GM155" s="80"/>
      <c r="GN155" s="80"/>
      <c r="GO155" s="80"/>
      <c r="GP155" s="80"/>
      <c r="GQ155" s="80"/>
      <c r="GR155" s="80"/>
      <c r="GS155" s="80"/>
      <c r="GT155" s="80"/>
      <c r="GU155" s="80"/>
      <c r="GV155" s="80"/>
      <c r="GW155" s="80"/>
      <c r="GX155" s="80"/>
      <c r="GY155" s="80"/>
      <c r="GZ155" s="80"/>
      <c r="HA155" s="80"/>
      <c r="HB155" s="80"/>
      <c r="HC155" s="80"/>
      <c r="HD155" s="80"/>
      <c r="HE155" s="80"/>
      <c r="HF155" s="80"/>
      <c r="HG155" s="80"/>
      <c r="HH155" s="80"/>
      <c r="HI155" s="80"/>
      <c r="HJ155" s="80"/>
      <c r="HK155" s="80"/>
      <c r="HL155" s="80"/>
      <c r="HM155" s="80"/>
      <c r="HN155" s="80"/>
      <c r="HO155" s="80"/>
      <c r="HP155" s="80"/>
      <c r="HR155" s="80"/>
      <c r="HS155" s="80"/>
      <c r="HT155" s="80"/>
      <c r="HU155" s="80"/>
      <c r="HV155" s="80"/>
      <c r="HW155" s="80"/>
      <c r="HX155" s="80"/>
      <c r="HY155" s="80"/>
      <c r="HZ155" s="80"/>
      <c r="IA155" s="80"/>
      <c r="IB155" s="80"/>
      <c r="IC155" s="80"/>
      <c r="ID155" s="80"/>
      <c r="IE155" s="80"/>
      <c r="IF155" s="80"/>
      <c r="IG155" s="80"/>
      <c r="IH155" s="80"/>
      <c r="II155" s="80"/>
      <c r="IJ155" s="80"/>
      <c r="IK155" s="80"/>
      <c r="IL155" s="80"/>
      <c r="IM155" s="80"/>
      <c r="IN155" s="80"/>
      <c r="IO155" s="80"/>
      <c r="IP155" s="80"/>
      <c r="IQ155" s="80"/>
      <c r="IR155" s="80"/>
      <c r="IS155" s="80"/>
      <c r="IT155" s="80"/>
      <c r="IU155" s="80"/>
      <c r="IV155" s="80"/>
      <c r="IW155" s="80"/>
      <c r="IX155" s="80"/>
      <c r="IY155" s="80"/>
      <c r="IZ155" s="80"/>
      <c r="JA155" s="80"/>
      <c r="JB155" s="80"/>
    </row>
    <row r="156" spans="2:262" s="12" customFormat="1" ht="14.25" customHeight="1">
      <c r="B156" s="265"/>
      <c r="C156" s="274"/>
      <c r="D156" s="173" t="s">
        <v>67</v>
      </c>
      <c r="E156" s="38">
        <v>36</v>
      </c>
      <c r="F156" s="34">
        <v>0</v>
      </c>
      <c r="G156" s="55">
        <f t="shared" si="226"/>
        <v>0</v>
      </c>
      <c r="H156" s="56">
        <v>5</v>
      </c>
      <c r="I156" s="55">
        <f t="shared" si="227"/>
        <v>0.1388888888888889</v>
      </c>
      <c r="J156" s="56">
        <v>1</v>
      </c>
      <c r="K156" s="55">
        <f t="shared" si="228"/>
        <v>2.7777777777777776E-2</v>
      </c>
      <c r="L156" s="38">
        <v>82</v>
      </c>
      <c r="M156" s="34">
        <v>0</v>
      </c>
      <c r="N156" s="55">
        <f t="shared" si="229"/>
        <v>0</v>
      </c>
      <c r="O156" s="56">
        <v>11</v>
      </c>
      <c r="P156" s="55">
        <f t="shared" si="230"/>
        <v>0.13414634146341464</v>
      </c>
      <c r="Q156" s="56">
        <v>1</v>
      </c>
      <c r="R156" s="55">
        <f t="shared" si="231"/>
        <v>1.2195121951219513E-2</v>
      </c>
      <c r="S156" s="38">
        <v>7510</v>
      </c>
      <c r="T156" s="34">
        <v>425</v>
      </c>
      <c r="U156" s="55">
        <f t="shared" si="232"/>
        <v>5.659121171770972E-2</v>
      </c>
      <c r="V156" s="56">
        <v>1548</v>
      </c>
      <c r="W156" s="55">
        <f t="shared" si="233"/>
        <v>0.20612516644474035</v>
      </c>
      <c r="X156" s="56">
        <v>452</v>
      </c>
      <c r="Y156" s="55">
        <f t="shared" si="234"/>
        <v>6.0186418109187748E-2</v>
      </c>
      <c r="Z156" s="38">
        <v>6278</v>
      </c>
      <c r="AA156" s="34">
        <v>259</v>
      </c>
      <c r="AB156" s="55">
        <f t="shared" si="235"/>
        <v>4.1255176807900605E-2</v>
      </c>
      <c r="AC156" s="56">
        <v>1165</v>
      </c>
      <c r="AD156" s="55">
        <f t="shared" si="236"/>
        <v>0.18556865243708187</v>
      </c>
      <c r="AE156" s="56">
        <v>375</v>
      </c>
      <c r="AF156" s="55">
        <f t="shared" si="237"/>
        <v>5.9732398853137941E-2</v>
      </c>
      <c r="AG156" s="38">
        <v>3803</v>
      </c>
      <c r="AH156" s="34">
        <v>92</v>
      </c>
      <c r="AI156" s="55">
        <f t="shared" si="238"/>
        <v>2.4191427820141994E-2</v>
      </c>
      <c r="AJ156" s="56">
        <v>537</v>
      </c>
      <c r="AK156" s="55">
        <f t="shared" si="239"/>
        <v>0.14120431238495923</v>
      </c>
      <c r="AL156" s="56">
        <v>179</v>
      </c>
      <c r="AM156" s="55">
        <f t="shared" si="240"/>
        <v>4.706810412831975E-2</v>
      </c>
      <c r="AN156" s="38">
        <v>1903</v>
      </c>
      <c r="AO156" s="34">
        <v>29</v>
      </c>
      <c r="AP156" s="55">
        <f t="shared" si="241"/>
        <v>1.5239096163951655E-2</v>
      </c>
      <c r="AQ156" s="56">
        <v>153</v>
      </c>
      <c r="AR156" s="55">
        <f t="shared" si="242"/>
        <v>8.0399369416710456E-2</v>
      </c>
      <c r="AS156" s="56">
        <v>51</v>
      </c>
      <c r="AT156" s="55">
        <f t="shared" si="243"/>
        <v>2.6799789805570153E-2</v>
      </c>
      <c r="AU156" s="38">
        <v>758</v>
      </c>
      <c r="AV156" s="34">
        <v>3</v>
      </c>
      <c r="AW156" s="55">
        <f t="shared" si="244"/>
        <v>3.9577836411609502E-3</v>
      </c>
      <c r="AX156" s="56">
        <v>39</v>
      </c>
      <c r="AY156" s="55">
        <f t="shared" si="245"/>
        <v>5.1451187335092345E-2</v>
      </c>
      <c r="AZ156" s="56">
        <v>11</v>
      </c>
      <c r="BA156" s="55">
        <f t="shared" si="246"/>
        <v>1.4511873350923483E-2</v>
      </c>
      <c r="BB156" s="38">
        <f t="shared" si="221"/>
        <v>20370</v>
      </c>
      <c r="BC156" s="57">
        <f t="shared" si="222"/>
        <v>808</v>
      </c>
      <c r="BD156" s="55">
        <f t="shared" si="247"/>
        <v>3.9666175748649973E-2</v>
      </c>
      <c r="BE156" s="57">
        <f t="shared" si="223"/>
        <v>3458</v>
      </c>
      <c r="BF156" s="55">
        <f t="shared" si="248"/>
        <v>0.16975945017182131</v>
      </c>
      <c r="BG156" s="57">
        <f t="shared" si="224"/>
        <v>1070</v>
      </c>
      <c r="BH156" s="55">
        <f t="shared" si="249"/>
        <v>5.2528227785959745E-2</v>
      </c>
      <c r="BJ156" s="265"/>
      <c r="BK156" s="274"/>
      <c r="BL156" s="203" t="s">
        <v>67</v>
      </c>
      <c r="BM156" s="38">
        <v>19164</v>
      </c>
      <c r="BN156" s="38">
        <v>695</v>
      </c>
      <c r="BO156" s="84">
        <v>3.6265915257774992E-2</v>
      </c>
      <c r="BP156" s="38">
        <v>3056</v>
      </c>
      <c r="BQ156" s="84">
        <v>0.15946566478814445</v>
      </c>
      <c r="BR156" s="38">
        <v>1000</v>
      </c>
      <c r="BS156" s="84">
        <v>5.2181173032769777E-2</v>
      </c>
      <c r="BU156" s="185"/>
      <c r="BV156" s="187" t="s">
        <v>67</v>
      </c>
      <c r="BW156" s="36">
        <f t="shared" si="220"/>
        <v>0.73804614629356902</v>
      </c>
      <c r="BX156" s="36">
        <f t="shared" si="225"/>
        <v>0.75208724692131079</v>
      </c>
      <c r="BY156" s="80"/>
      <c r="BZ156" s="138"/>
      <c r="CA156" s="80"/>
      <c r="CB156" s="80"/>
      <c r="CC156" s="80"/>
      <c r="CD156" s="80"/>
      <c r="CE156" s="80"/>
      <c r="CF156" s="80"/>
      <c r="CG156" s="80"/>
      <c r="CH156" s="80"/>
      <c r="CI156" s="80"/>
      <c r="CJ156" s="3"/>
      <c r="CK156" s="3"/>
      <c r="CL156" s="3"/>
      <c r="CM156" s="3"/>
      <c r="CN156" s="3"/>
      <c r="CO156" s="3"/>
      <c r="CP156" s="3"/>
      <c r="CQ156" s="80"/>
      <c r="CR156" s="80"/>
      <c r="CS156" s="80"/>
      <c r="CT156" s="80"/>
      <c r="CU156" s="80"/>
      <c r="CV156" s="80"/>
      <c r="CW156" s="3"/>
      <c r="CX156" s="3"/>
      <c r="CY156" s="80"/>
      <c r="CZ156" s="80"/>
      <c r="DA156" s="80"/>
      <c r="DB156" s="80"/>
      <c r="DC156" s="80"/>
      <c r="DD156" s="80"/>
      <c r="DE156" s="80"/>
      <c r="DF156" s="80"/>
      <c r="DG156" s="80"/>
      <c r="DH156" s="80"/>
      <c r="DI156" s="80"/>
      <c r="DJ156" s="80"/>
      <c r="DK156" s="80"/>
      <c r="DL156" s="80"/>
      <c r="DM156" s="80"/>
      <c r="DN156" s="80"/>
      <c r="DP156" s="138"/>
      <c r="DQ156" s="80"/>
      <c r="DR156" s="80"/>
      <c r="DS156" s="80"/>
      <c r="DT156" s="80"/>
      <c r="DU156" s="80"/>
      <c r="DV156" s="80"/>
      <c r="DW156" s="80"/>
      <c r="DX156" s="80"/>
      <c r="DY156" s="80"/>
      <c r="DZ156" s="80"/>
      <c r="EA156" s="80"/>
      <c r="EB156" s="80"/>
      <c r="EC156" s="80"/>
      <c r="ED156" s="80"/>
      <c r="EE156" s="80"/>
      <c r="EF156" s="80"/>
      <c r="EG156" s="80"/>
      <c r="EH156" s="80"/>
      <c r="EI156" s="80"/>
      <c r="EJ156" s="80"/>
      <c r="EK156" s="80"/>
      <c r="EL156" s="80"/>
      <c r="EM156" s="80"/>
      <c r="EN156" s="80"/>
      <c r="EO156" s="80"/>
      <c r="EP156" s="80"/>
      <c r="EQ156" s="80"/>
      <c r="ER156" s="80"/>
      <c r="ES156" s="80"/>
      <c r="ET156" s="80"/>
      <c r="EU156" s="80"/>
      <c r="EV156" s="80"/>
      <c r="EW156" s="80"/>
      <c r="EX156" s="80"/>
      <c r="EY156" s="80"/>
      <c r="EZ156" s="80"/>
      <c r="FA156" s="80"/>
      <c r="FB156" s="80"/>
      <c r="FC156" s="80"/>
      <c r="FD156" s="80"/>
      <c r="FE156" s="80"/>
      <c r="FF156" s="80"/>
      <c r="FG156" s="80"/>
      <c r="FH156" s="80"/>
      <c r="FI156" s="80"/>
      <c r="FJ156" s="80"/>
      <c r="FK156" s="80"/>
      <c r="FL156" s="80"/>
      <c r="FM156" s="80"/>
      <c r="FN156" s="80"/>
      <c r="FO156" s="80"/>
      <c r="FP156" s="80"/>
      <c r="FQ156" s="80"/>
      <c r="FR156" s="80"/>
      <c r="FS156" s="80"/>
      <c r="FT156" s="80"/>
      <c r="FU156" s="80"/>
      <c r="FV156" s="80"/>
      <c r="FW156" s="80"/>
      <c r="FX156" s="80"/>
      <c r="FY156" s="80"/>
      <c r="FZ156" s="80"/>
      <c r="GA156" s="80"/>
      <c r="GB156" s="80"/>
      <c r="GC156" s="80"/>
      <c r="GD156" s="80"/>
      <c r="GE156" s="80"/>
      <c r="GF156" s="80"/>
      <c r="GG156" s="80"/>
      <c r="GH156" s="80"/>
      <c r="GI156" s="80"/>
      <c r="GJ156" s="80"/>
      <c r="GK156" s="80"/>
      <c r="GL156" s="80"/>
      <c r="GM156" s="80"/>
      <c r="GN156" s="80"/>
      <c r="GO156" s="80"/>
      <c r="GP156" s="80"/>
      <c r="GQ156" s="80"/>
      <c r="GR156" s="80"/>
      <c r="GS156" s="80"/>
      <c r="GT156" s="80"/>
      <c r="GU156" s="80"/>
      <c r="GV156" s="80"/>
      <c r="GW156" s="80"/>
      <c r="GX156" s="80"/>
      <c r="GY156" s="80"/>
      <c r="GZ156" s="80"/>
      <c r="HA156" s="80"/>
      <c r="HB156" s="80"/>
      <c r="HC156" s="80"/>
      <c r="HD156" s="80"/>
      <c r="HE156" s="80"/>
      <c r="HF156" s="80"/>
      <c r="HG156" s="80"/>
      <c r="HH156" s="80"/>
      <c r="HI156" s="80"/>
      <c r="HJ156" s="80"/>
      <c r="HK156" s="80"/>
      <c r="HL156" s="80"/>
      <c r="HM156" s="80"/>
      <c r="HN156" s="80"/>
      <c r="HO156" s="80"/>
      <c r="HP156" s="80"/>
      <c r="HR156" s="80"/>
      <c r="HS156" s="80"/>
      <c r="HT156" s="80"/>
      <c r="HU156" s="80"/>
      <c r="HV156" s="80"/>
      <c r="HW156" s="80"/>
      <c r="HX156" s="80"/>
      <c r="HY156" s="80"/>
      <c r="HZ156" s="80"/>
      <c r="IA156" s="80"/>
      <c r="IB156" s="80"/>
      <c r="IC156" s="80"/>
      <c r="ID156" s="80"/>
      <c r="IE156" s="80"/>
      <c r="IF156" s="80"/>
      <c r="IG156" s="80"/>
      <c r="IH156" s="80"/>
      <c r="II156" s="80"/>
      <c r="IJ156" s="80"/>
      <c r="IK156" s="80"/>
      <c r="IL156" s="80"/>
      <c r="IM156" s="80"/>
      <c r="IN156" s="80"/>
      <c r="IO156" s="80"/>
      <c r="IP156" s="80"/>
      <c r="IQ156" s="80"/>
      <c r="IR156" s="80"/>
      <c r="IS156" s="80"/>
      <c r="IT156" s="80"/>
      <c r="IU156" s="80"/>
      <c r="IV156" s="80"/>
      <c r="IW156" s="80"/>
      <c r="IX156" s="80"/>
      <c r="IY156" s="80"/>
      <c r="IZ156" s="80"/>
      <c r="JA156" s="80"/>
      <c r="JB156" s="80"/>
    </row>
    <row r="157" spans="2:262" s="12" customFormat="1" ht="14.25" customHeight="1">
      <c r="B157" s="263">
        <v>31</v>
      </c>
      <c r="C157" s="272" t="s">
        <v>35</v>
      </c>
      <c r="D157" s="134" t="s">
        <v>138</v>
      </c>
      <c r="E157" s="119">
        <v>56</v>
      </c>
      <c r="F157" s="82">
        <v>2</v>
      </c>
      <c r="G157" s="71">
        <f t="shared" si="226"/>
        <v>3.5714285714285712E-2</v>
      </c>
      <c r="H157" s="72">
        <v>5</v>
      </c>
      <c r="I157" s="71">
        <f t="shared" si="227"/>
        <v>8.9285714285714288E-2</v>
      </c>
      <c r="J157" s="72">
        <v>3</v>
      </c>
      <c r="K157" s="71">
        <f t="shared" si="228"/>
        <v>5.3571428571428568E-2</v>
      </c>
      <c r="L157" s="119">
        <v>148</v>
      </c>
      <c r="M157" s="82">
        <v>2</v>
      </c>
      <c r="N157" s="71">
        <f t="shared" si="229"/>
        <v>1.3513513513513514E-2</v>
      </c>
      <c r="O157" s="72">
        <v>13</v>
      </c>
      <c r="P157" s="71">
        <f t="shared" si="230"/>
        <v>8.7837837837837843E-2</v>
      </c>
      <c r="Q157" s="72">
        <v>6</v>
      </c>
      <c r="R157" s="71">
        <f t="shared" si="231"/>
        <v>4.0540540540540543E-2</v>
      </c>
      <c r="S157" s="119">
        <v>7323</v>
      </c>
      <c r="T157" s="82">
        <v>395</v>
      </c>
      <c r="U157" s="71">
        <f t="shared" si="232"/>
        <v>5.3939642223132599E-2</v>
      </c>
      <c r="V157" s="72">
        <v>1614</v>
      </c>
      <c r="W157" s="71">
        <f t="shared" si="233"/>
        <v>0.22040147480540762</v>
      </c>
      <c r="X157" s="72">
        <v>414</v>
      </c>
      <c r="Y157" s="71">
        <f t="shared" si="234"/>
        <v>5.6534207292093401E-2</v>
      </c>
      <c r="Z157" s="119">
        <v>6001</v>
      </c>
      <c r="AA157" s="82">
        <v>225</v>
      </c>
      <c r="AB157" s="71">
        <f t="shared" si="235"/>
        <v>3.7493751041493086E-2</v>
      </c>
      <c r="AC157" s="72">
        <v>1144</v>
      </c>
      <c r="AD157" s="71">
        <f t="shared" si="236"/>
        <v>0.19063489418430263</v>
      </c>
      <c r="AE157" s="72">
        <v>348</v>
      </c>
      <c r="AF157" s="71">
        <f t="shared" si="237"/>
        <v>5.7990334944175971E-2</v>
      </c>
      <c r="AG157" s="119">
        <v>3180</v>
      </c>
      <c r="AH157" s="82">
        <v>76</v>
      </c>
      <c r="AI157" s="71">
        <f t="shared" si="238"/>
        <v>2.3899371069182392E-2</v>
      </c>
      <c r="AJ157" s="72">
        <v>428</v>
      </c>
      <c r="AK157" s="71">
        <f t="shared" si="239"/>
        <v>0.13459119496855346</v>
      </c>
      <c r="AL157" s="72">
        <v>140</v>
      </c>
      <c r="AM157" s="71">
        <f t="shared" si="240"/>
        <v>4.40251572327044E-2</v>
      </c>
      <c r="AN157" s="119">
        <v>1276</v>
      </c>
      <c r="AO157" s="82">
        <v>11</v>
      </c>
      <c r="AP157" s="71">
        <f t="shared" si="241"/>
        <v>8.6206896551724137E-3</v>
      </c>
      <c r="AQ157" s="72">
        <v>134</v>
      </c>
      <c r="AR157" s="71">
        <f t="shared" si="242"/>
        <v>0.10501567398119123</v>
      </c>
      <c r="AS157" s="72">
        <v>50</v>
      </c>
      <c r="AT157" s="71">
        <f t="shared" si="243"/>
        <v>3.918495297805643E-2</v>
      </c>
      <c r="AU157" s="119">
        <v>427</v>
      </c>
      <c r="AV157" s="82">
        <v>4</v>
      </c>
      <c r="AW157" s="71">
        <f t="shared" si="244"/>
        <v>9.3676814988290398E-3</v>
      </c>
      <c r="AX157" s="72">
        <v>32</v>
      </c>
      <c r="AY157" s="71">
        <f t="shared" si="245"/>
        <v>7.4941451990632318E-2</v>
      </c>
      <c r="AZ157" s="72">
        <v>7</v>
      </c>
      <c r="BA157" s="71">
        <f t="shared" si="246"/>
        <v>1.6393442622950821E-2</v>
      </c>
      <c r="BB157" s="119">
        <f t="shared" si="221"/>
        <v>18411</v>
      </c>
      <c r="BC157" s="73">
        <f t="shared" si="222"/>
        <v>715</v>
      </c>
      <c r="BD157" s="71">
        <f t="shared" si="247"/>
        <v>3.883547878985389E-2</v>
      </c>
      <c r="BE157" s="73">
        <f t="shared" si="223"/>
        <v>3370</v>
      </c>
      <c r="BF157" s="71">
        <f t="shared" si="248"/>
        <v>0.18304274618434632</v>
      </c>
      <c r="BG157" s="73">
        <f t="shared" si="224"/>
        <v>968</v>
      </c>
      <c r="BH157" s="71">
        <f t="shared" si="249"/>
        <v>5.2577263592417579E-2</v>
      </c>
      <c r="BJ157" s="263">
        <v>31</v>
      </c>
      <c r="BK157" s="272" t="s">
        <v>35</v>
      </c>
      <c r="BL157" s="208" t="s">
        <v>138</v>
      </c>
      <c r="BM157" s="38">
        <v>17295</v>
      </c>
      <c r="BN157" s="38">
        <v>523</v>
      </c>
      <c r="BO157" s="84">
        <v>3.0239953743856605E-2</v>
      </c>
      <c r="BP157" s="38">
        <v>2994</v>
      </c>
      <c r="BQ157" s="84">
        <v>0.17311361665221162</v>
      </c>
      <c r="BR157" s="38">
        <v>806</v>
      </c>
      <c r="BS157" s="84">
        <v>4.6603064469499855E-2</v>
      </c>
      <c r="BU157" s="183" t="s">
        <v>35</v>
      </c>
      <c r="BV157" s="188" t="s">
        <v>138</v>
      </c>
      <c r="BW157" s="36">
        <f t="shared" si="220"/>
        <v>0.72554451143338217</v>
      </c>
      <c r="BX157" s="36">
        <f t="shared" si="225"/>
        <v>0.75004336513443193</v>
      </c>
      <c r="BY157" s="80"/>
      <c r="BZ157" s="138"/>
      <c r="CA157" s="80"/>
      <c r="CB157" s="80"/>
      <c r="CC157" s="80"/>
      <c r="CD157" s="80"/>
      <c r="CE157" s="80"/>
      <c r="CF157" s="80"/>
      <c r="CG157" s="80"/>
      <c r="CH157" s="80"/>
      <c r="CI157" s="80"/>
      <c r="CJ157" s="3"/>
      <c r="CK157" s="3"/>
      <c r="CL157" s="3"/>
      <c r="CM157" s="3"/>
      <c r="CN157" s="3"/>
      <c r="CO157" s="3"/>
      <c r="CP157" s="3"/>
      <c r="CQ157" s="80"/>
      <c r="CR157" s="80"/>
      <c r="CS157" s="80"/>
      <c r="CT157" s="80"/>
      <c r="CU157" s="80"/>
      <c r="CV157" s="80"/>
      <c r="CW157" s="3"/>
      <c r="CX157" s="3"/>
      <c r="CY157" s="80"/>
      <c r="CZ157" s="80"/>
      <c r="DA157" s="80"/>
      <c r="DB157" s="80"/>
      <c r="DC157" s="80"/>
      <c r="DD157" s="80"/>
      <c r="DE157" s="80"/>
      <c r="DF157" s="80"/>
      <c r="DG157" s="80"/>
      <c r="DH157" s="80"/>
      <c r="DI157" s="80"/>
      <c r="DJ157" s="80"/>
      <c r="DK157" s="80"/>
      <c r="DL157" s="80"/>
      <c r="DM157" s="80"/>
      <c r="DN157" s="80"/>
      <c r="DP157" s="138"/>
      <c r="DQ157" s="80"/>
      <c r="DR157" s="80"/>
      <c r="DS157" s="80"/>
      <c r="DT157" s="80"/>
      <c r="DU157" s="80"/>
      <c r="DV157" s="80"/>
      <c r="DW157" s="80"/>
      <c r="DX157" s="80"/>
      <c r="DY157" s="80"/>
      <c r="DZ157" s="80"/>
      <c r="EA157" s="80"/>
      <c r="EB157" s="80"/>
      <c r="EC157" s="80"/>
      <c r="ED157" s="80"/>
      <c r="EE157" s="80"/>
      <c r="EF157" s="80"/>
      <c r="EG157" s="80"/>
      <c r="EH157" s="80"/>
      <c r="EI157" s="80"/>
      <c r="EJ157" s="80"/>
      <c r="EK157" s="80"/>
      <c r="EL157" s="80"/>
      <c r="EM157" s="80"/>
      <c r="EN157" s="80"/>
      <c r="EO157" s="80"/>
      <c r="EP157" s="80"/>
      <c r="EQ157" s="80"/>
      <c r="ER157" s="80"/>
      <c r="ES157" s="80"/>
      <c r="ET157" s="80"/>
      <c r="EU157" s="80"/>
      <c r="EV157" s="80"/>
      <c r="EW157" s="80"/>
      <c r="EX157" s="80"/>
      <c r="EY157" s="80"/>
      <c r="EZ157" s="80"/>
      <c r="FA157" s="80"/>
      <c r="FB157" s="80"/>
      <c r="FC157" s="80"/>
      <c r="FD157" s="80"/>
      <c r="FE157" s="80"/>
      <c r="FF157" s="80"/>
      <c r="FG157" s="80"/>
      <c r="FH157" s="80"/>
      <c r="FI157" s="80"/>
      <c r="FJ157" s="80"/>
      <c r="FK157" s="80"/>
      <c r="FL157" s="80"/>
      <c r="FM157" s="80"/>
      <c r="FN157" s="80"/>
      <c r="FO157" s="80"/>
      <c r="FP157" s="80"/>
      <c r="FQ157" s="80"/>
      <c r="FR157" s="80"/>
      <c r="FS157" s="80"/>
      <c r="FT157" s="80"/>
      <c r="FU157" s="80"/>
      <c r="FV157" s="80"/>
      <c r="FW157" s="80"/>
      <c r="FX157" s="80"/>
      <c r="FY157" s="80"/>
      <c r="FZ157" s="80"/>
      <c r="GA157" s="80"/>
      <c r="GB157" s="80"/>
      <c r="GC157" s="80"/>
      <c r="GD157" s="80"/>
      <c r="GE157" s="80"/>
      <c r="GF157" s="80"/>
      <c r="GG157" s="80"/>
      <c r="GH157" s="80"/>
      <c r="GI157" s="80"/>
      <c r="GJ157" s="80"/>
      <c r="GK157" s="80"/>
      <c r="GL157" s="80"/>
      <c r="GM157" s="80"/>
      <c r="GN157" s="80"/>
      <c r="GO157" s="80"/>
      <c r="GP157" s="80"/>
      <c r="GQ157" s="80"/>
      <c r="GR157" s="80"/>
      <c r="GS157" s="80"/>
      <c r="GT157" s="80"/>
      <c r="GU157" s="80"/>
      <c r="GV157" s="80"/>
      <c r="GW157" s="80"/>
      <c r="GX157" s="80"/>
      <c r="GY157" s="80"/>
      <c r="GZ157" s="80"/>
      <c r="HA157" s="80"/>
      <c r="HB157" s="80"/>
      <c r="HC157" s="80"/>
      <c r="HD157" s="80"/>
      <c r="HE157" s="80"/>
      <c r="HF157" s="80"/>
      <c r="HG157" s="80"/>
      <c r="HH157" s="80"/>
      <c r="HI157" s="80"/>
      <c r="HJ157" s="80"/>
      <c r="HK157" s="80"/>
      <c r="HL157" s="80"/>
      <c r="HM157" s="80"/>
      <c r="HN157" s="80"/>
      <c r="HO157" s="80"/>
      <c r="HP157" s="80"/>
      <c r="HR157" s="80"/>
      <c r="HS157" s="80"/>
      <c r="HT157" s="80"/>
      <c r="HU157" s="80"/>
      <c r="HV157" s="80"/>
      <c r="HW157" s="80"/>
      <c r="HX157" s="80"/>
      <c r="HY157" s="80"/>
      <c r="HZ157" s="80"/>
      <c r="IA157" s="80"/>
      <c r="IB157" s="80"/>
      <c r="IC157" s="80"/>
      <c r="ID157" s="80"/>
      <c r="IE157" s="80"/>
      <c r="IF157" s="80"/>
      <c r="IG157" s="80"/>
      <c r="IH157" s="80"/>
      <c r="II157" s="80"/>
      <c r="IJ157" s="80"/>
      <c r="IK157" s="80"/>
      <c r="IL157" s="80"/>
      <c r="IM157" s="80"/>
      <c r="IN157" s="80"/>
      <c r="IO157" s="80"/>
      <c r="IP157" s="80"/>
      <c r="IQ157" s="80"/>
      <c r="IR157" s="80"/>
      <c r="IS157" s="80"/>
      <c r="IT157" s="80"/>
      <c r="IU157" s="80"/>
      <c r="IV157" s="80"/>
      <c r="IW157" s="80"/>
      <c r="IX157" s="80"/>
      <c r="IY157" s="80"/>
      <c r="IZ157" s="80"/>
      <c r="JA157" s="80"/>
      <c r="JB157" s="80"/>
    </row>
    <row r="158" spans="2:262" s="12" customFormat="1" ht="14.25" customHeight="1">
      <c r="B158" s="264"/>
      <c r="C158" s="273"/>
      <c r="D158" s="207" t="s">
        <v>277</v>
      </c>
      <c r="E158" s="166">
        <v>5</v>
      </c>
      <c r="F158" s="214">
        <v>0</v>
      </c>
      <c r="G158" s="83">
        <f t="shared" si="226"/>
        <v>0</v>
      </c>
      <c r="H158" s="230">
        <v>1</v>
      </c>
      <c r="I158" s="83">
        <f t="shared" si="227"/>
        <v>0.2</v>
      </c>
      <c r="J158" s="230">
        <v>0</v>
      </c>
      <c r="K158" s="83">
        <f t="shared" si="228"/>
        <v>0</v>
      </c>
      <c r="L158" s="166">
        <v>19</v>
      </c>
      <c r="M158" s="214">
        <v>0</v>
      </c>
      <c r="N158" s="83">
        <f t="shared" si="229"/>
        <v>0</v>
      </c>
      <c r="O158" s="230">
        <v>4</v>
      </c>
      <c r="P158" s="83">
        <f t="shared" si="230"/>
        <v>0.21052631578947367</v>
      </c>
      <c r="Q158" s="230">
        <v>1</v>
      </c>
      <c r="R158" s="83">
        <f t="shared" si="231"/>
        <v>5.2631578947368418E-2</v>
      </c>
      <c r="S158" s="166">
        <v>2722</v>
      </c>
      <c r="T158" s="214">
        <v>196</v>
      </c>
      <c r="U158" s="83">
        <f t="shared" si="232"/>
        <v>7.2005878030859657E-2</v>
      </c>
      <c r="V158" s="230">
        <v>709</v>
      </c>
      <c r="W158" s="83">
        <f t="shared" si="233"/>
        <v>0.26047024246877298</v>
      </c>
      <c r="X158" s="230">
        <v>158</v>
      </c>
      <c r="Y158" s="83">
        <f t="shared" si="234"/>
        <v>5.8045554739162383E-2</v>
      </c>
      <c r="Z158" s="166">
        <v>2061</v>
      </c>
      <c r="AA158" s="214">
        <v>82</v>
      </c>
      <c r="AB158" s="83">
        <f t="shared" si="235"/>
        <v>3.9786511402231925E-2</v>
      </c>
      <c r="AC158" s="230">
        <v>508</v>
      </c>
      <c r="AD158" s="83">
        <f t="shared" si="236"/>
        <v>0.24648229015041243</v>
      </c>
      <c r="AE158" s="230">
        <v>123</v>
      </c>
      <c r="AF158" s="83">
        <f t="shared" si="237"/>
        <v>5.9679767103347887E-2</v>
      </c>
      <c r="AG158" s="166">
        <v>1182</v>
      </c>
      <c r="AH158" s="214">
        <v>44</v>
      </c>
      <c r="AI158" s="83">
        <f t="shared" si="238"/>
        <v>3.7225042301184431E-2</v>
      </c>
      <c r="AJ158" s="230">
        <v>215</v>
      </c>
      <c r="AK158" s="83">
        <f t="shared" si="239"/>
        <v>0.18189509306260576</v>
      </c>
      <c r="AL158" s="230">
        <v>57</v>
      </c>
      <c r="AM158" s="83">
        <f t="shared" si="240"/>
        <v>4.8223350253807105E-2</v>
      </c>
      <c r="AN158" s="166">
        <v>430</v>
      </c>
      <c r="AO158" s="214">
        <v>8</v>
      </c>
      <c r="AP158" s="83">
        <f t="shared" si="241"/>
        <v>1.8604651162790697E-2</v>
      </c>
      <c r="AQ158" s="230">
        <v>57</v>
      </c>
      <c r="AR158" s="83">
        <f t="shared" si="242"/>
        <v>0.13255813953488371</v>
      </c>
      <c r="AS158" s="230">
        <v>21</v>
      </c>
      <c r="AT158" s="83">
        <f t="shared" si="243"/>
        <v>4.8837209302325581E-2</v>
      </c>
      <c r="AU158" s="166">
        <v>75</v>
      </c>
      <c r="AV158" s="214">
        <v>0</v>
      </c>
      <c r="AW158" s="83">
        <f t="shared" si="244"/>
        <v>0</v>
      </c>
      <c r="AX158" s="230">
        <v>4</v>
      </c>
      <c r="AY158" s="83">
        <f t="shared" si="245"/>
        <v>5.3333333333333337E-2</v>
      </c>
      <c r="AZ158" s="230">
        <v>0</v>
      </c>
      <c r="BA158" s="83">
        <f t="shared" si="246"/>
        <v>0</v>
      </c>
      <c r="BB158" s="166">
        <f t="shared" si="221"/>
        <v>6494</v>
      </c>
      <c r="BC158" s="167">
        <f t="shared" si="222"/>
        <v>330</v>
      </c>
      <c r="BD158" s="83">
        <f t="shared" si="247"/>
        <v>5.081613797351401E-2</v>
      </c>
      <c r="BE158" s="167">
        <f t="shared" si="223"/>
        <v>1498</v>
      </c>
      <c r="BF158" s="83">
        <f t="shared" si="248"/>
        <v>0.23067446874037573</v>
      </c>
      <c r="BG158" s="167">
        <f t="shared" si="224"/>
        <v>360</v>
      </c>
      <c r="BH158" s="83">
        <f t="shared" si="249"/>
        <v>5.5435786880197103E-2</v>
      </c>
      <c r="BJ158" s="264"/>
      <c r="BK158" s="273"/>
      <c r="BL158" s="208" t="s">
        <v>276</v>
      </c>
      <c r="BM158" s="38">
        <v>6308</v>
      </c>
      <c r="BN158" s="38">
        <v>270</v>
      </c>
      <c r="BO158" s="84">
        <v>4.2802790107799617E-2</v>
      </c>
      <c r="BP158" s="38">
        <v>1380</v>
      </c>
      <c r="BQ158" s="84">
        <v>0.2187698161065314</v>
      </c>
      <c r="BR158" s="38">
        <v>318</v>
      </c>
      <c r="BS158" s="84">
        <v>5.0412175015852885E-2</v>
      </c>
      <c r="BU158" s="218"/>
      <c r="BV158" s="208" t="s">
        <v>273</v>
      </c>
      <c r="BW158" s="36">
        <f t="shared" si="220"/>
        <v>0.66307360640591317</v>
      </c>
      <c r="BX158" s="36">
        <f t="shared" si="225"/>
        <v>0.68801521876981608</v>
      </c>
      <c r="BY158" s="80"/>
      <c r="BZ158" s="138"/>
      <c r="CA158" s="80"/>
      <c r="CB158" s="80"/>
      <c r="CC158" s="80"/>
      <c r="CD158" s="80"/>
      <c r="CE158" s="80"/>
      <c r="CF158" s="80"/>
      <c r="CG158" s="80"/>
      <c r="CH158" s="80"/>
      <c r="CI158" s="80"/>
      <c r="CJ158" s="3"/>
      <c r="CK158" s="3"/>
      <c r="CL158" s="3"/>
      <c r="CM158" s="3"/>
      <c r="CN158" s="3"/>
      <c r="CO158" s="3"/>
      <c r="CP158" s="3"/>
      <c r="CQ158" s="80"/>
      <c r="CR158" s="80"/>
      <c r="CS158" s="80"/>
      <c r="CT158" s="80"/>
      <c r="CU158" s="80"/>
      <c r="CV158" s="80"/>
      <c r="CW158" s="3"/>
      <c r="CX158" s="3"/>
      <c r="CY158" s="80"/>
      <c r="CZ158" s="80"/>
      <c r="DA158" s="80"/>
      <c r="DB158" s="80"/>
      <c r="DC158" s="80"/>
      <c r="DD158" s="80"/>
      <c r="DE158" s="80"/>
      <c r="DF158" s="80"/>
      <c r="DG158" s="80"/>
      <c r="DH158" s="80"/>
      <c r="DI158" s="80"/>
      <c r="DJ158" s="80"/>
      <c r="DK158" s="80"/>
      <c r="DL158" s="80"/>
      <c r="DM158" s="80"/>
      <c r="DN158" s="80"/>
      <c r="DP158" s="138"/>
      <c r="DQ158" s="80"/>
      <c r="DR158" s="80"/>
      <c r="DS158" s="80"/>
      <c r="DT158" s="80"/>
      <c r="DU158" s="80"/>
      <c r="DV158" s="80"/>
      <c r="DW158" s="80"/>
      <c r="DX158" s="80"/>
      <c r="DY158" s="80"/>
      <c r="DZ158" s="80"/>
      <c r="EA158" s="80"/>
      <c r="EB158" s="80"/>
      <c r="EC158" s="80"/>
      <c r="ED158" s="80"/>
      <c r="EE158" s="80"/>
      <c r="EF158" s="80"/>
      <c r="EG158" s="80"/>
      <c r="EH158" s="80"/>
      <c r="EI158" s="80"/>
      <c r="EJ158" s="80"/>
      <c r="EK158" s="80"/>
      <c r="EL158" s="80"/>
      <c r="EM158" s="80"/>
      <c r="EN158" s="80"/>
      <c r="EO158" s="80"/>
      <c r="EP158" s="80"/>
      <c r="EQ158" s="80"/>
      <c r="ER158" s="80"/>
      <c r="ES158" s="80"/>
      <c r="ET158" s="80"/>
      <c r="EU158" s="80"/>
      <c r="EV158" s="80"/>
      <c r="EW158" s="80"/>
      <c r="EX158" s="80"/>
      <c r="EY158" s="80"/>
      <c r="EZ158" s="80"/>
      <c r="FA158" s="80"/>
      <c r="FB158" s="80"/>
      <c r="FC158" s="80"/>
      <c r="FD158" s="80"/>
      <c r="FE158" s="80"/>
      <c r="FF158" s="80"/>
      <c r="FG158" s="80"/>
      <c r="FH158" s="80"/>
      <c r="FI158" s="80"/>
      <c r="FJ158" s="80"/>
      <c r="FK158" s="80"/>
      <c r="FL158" s="80"/>
      <c r="FM158" s="80"/>
      <c r="FN158" s="80"/>
      <c r="FO158" s="80"/>
      <c r="FP158" s="80"/>
      <c r="FQ158" s="80"/>
      <c r="FR158" s="80"/>
      <c r="FS158" s="80"/>
      <c r="FT158" s="80"/>
      <c r="FU158" s="80"/>
      <c r="FV158" s="80"/>
      <c r="FW158" s="80"/>
      <c r="FX158" s="80"/>
      <c r="FY158" s="80"/>
      <c r="FZ158" s="80"/>
      <c r="GA158" s="80"/>
      <c r="GB158" s="80"/>
      <c r="GC158" s="80"/>
      <c r="GD158" s="80"/>
      <c r="GE158" s="80"/>
      <c r="GF158" s="80"/>
      <c r="GG158" s="80"/>
      <c r="GH158" s="80"/>
      <c r="GI158" s="80"/>
      <c r="GJ158" s="80"/>
      <c r="GK158" s="80"/>
      <c r="GL158" s="80"/>
      <c r="GM158" s="80"/>
      <c r="GN158" s="80"/>
      <c r="GO158" s="80"/>
      <c r="GP158" s="80"/>
      <c r="GQ158" s="80"/>
      <c r="GR158" s="80"/>
      <c r="GS158" s="80"/>
      <c r="GT158" s="80"/>
      <c r="GU158" s="80"/>
      <c r="GV158" s="80"/>
      <c r="GW158" s="80"/>
      <c r="GX158" s="80"/>
      <c r="GY158" s="80"/>
      <c r="GZ158" s="80"/>
      <c r="HA158" s="80"/>
      <c r="HB158" s="80"/>
      <c r="HC158" s="80"/>
      <c r="HD158" s="80"/>
      <c r="HE158" s="80"/>
      <c r="HF158" s="80"/>
      <c r="HG158" s="80"/>
      <c r="HH158" s="80"/>
      <c r="HI158" s="80"/>
      <c r="HJ158" s="80"/>
      <c r="HK158" s="80"/>
      <c r="HL158" s="80"/>
      <c r="HM158" s="80"/>
      <c r="HN158" s="80"/>
      <c r="HO158" s="80"/>
      <c r="HP158" s="80"/>
      <c r="HR158" s="80"/>
      <c r="HS158" s="80"/>
      <c r="HT158" s="80"/>
      <c r="HU158" s="80"/>
      <c r="HV158" s="80"/>
      <c r="HW158" s="80"/>
      <c r="HX158" s="80"/>
      <c r="HY158" s="80"/>
      <c r="HZ158" s="80"/>
      <c r="IA158" s="80"/>
      <c r="IB158" s="80"/>
      <c r="IC158" s="80"/>
      <c r="ID158" s="80"/>
      <c r="IE158" s="80"/>
      <c r="IF158" s="80"/>
      <c r="IG158" s="80"/>
      <c r="IH158" s="80"/>
      <c r="II158" s="80"/>
      <c r="IJ158" s="80"/>
      <c r="IK158" s="80"/>
      <c r="IL158" s="80"/>
      <c r="IM158" s="80"/>
      <c r="IN158" s="80"/>
      <c r="IO158" s="80"/>
      <c r="IP158" s="80"/>
      <c r="IQ158" s="80"/>
      <c r="IR158" s="80"/>
      <c r="IS158" s="80"/>
      <c r="IT158" s="80"/>
      <c r="IU158" s="80"/>
      <c r="IV158" s="80"/>
      <c r="IW158" s="80"/>
      <c r="IX158" s="80"/>
      <c r="IY158" s="80"/>
      <c r="IZ158" s="80"/>
      <c r="JA158" s="80"/>
      <c r="JB158" s="80"/>
    </row>
    <row r="159" spans="2:262" s="12" customFormat="1" ht="14.25" customHeight="1">
      <c r="B159" s="264"/>
      <c r="C159" s="273"/>
      <c r="D159" s="165" t="s">
        <v>156</v>
      </c>
      <c r="E159" s="160">
        <v>1</v>
      </c>
      <c r="F159" s="161">
        <v>0</v>
      </c>
      <c r="G159" s="61">
        <f t="shared" si="226"/>
        <v>0</v>
      </c>
      <c r="H159" s="62">
        <v>0</v>
      </c>
      <c r="I159" s="61">
        <f t="shared" si="227"/>
        <v>0</v>
      </c>
      <c r="J159" s="62">
        <v>0</v>
      </c>
      <c r="K159" s="61">
        <f t="shared" si="228"/>
        <v>0</v>
      </c>
      <c r="L159" s="160">
        <v>2</v>
      </c>
      <c r="M159" s="161">
        <v>0</v>
      </c>
      <c r="N159" s="61">
        <f t="shared" si="229"/>
        <v>0</v>
      </c>
      <c r="O159" s="62">
        <v>0</v>
      </c>
      <c r="P159" s="61">
        <f t="shared" si="230"/>
        <v>0</v>
      </c>
      <c r="Q159" s="62">
        <v>0</v>
      </c>
      <c r="R159" s="61">
        <f t="shared" si="231"/>
        <v>0</v>
      </c>
      <c r="S159" s="160">
        <v>1135</v>
      </c>
      <c r="T159" s="161">
        <v>64</v>
      </c>
      <c r="U159" s="61">
        <f t="shared" si="232"/>
        <v>5.6387665198237888E-2</v>
      </c>
      <c r="V159" s="62">
        <v>261</v>
      </c>
      <c r="W159" s="61">
        <f t="shared" si="233"/>
        <v>0.22995594713656387</v>
      </c>
      <c r="X159" s="62">
        <v>79</v>
      </c>
      <c r="Y159" s="61">
        <f t="shared" si="234"/>
        <v>6.9603524229074884E-2</v>
      </c>
      <c r="Z159" s="160">
        <v>690</v>
      </c>
      <c r="AA159" s="161">
        <v>22</v>
      </c>
      <c r="AB159" s="61">
        <f t="shared" si="235"/>
        <v>3.1884057971014491E-2</v>
      </c>
      <c r="AC159" s="62">
        <v>162</v>
      </c>
      <c r="AD159" s="61">
        <f t="shared" si="236"/>
        <v>0.23478260869565218</v>
      </c>
      <c r="AE159" s="62">
        <v>38</v>
      </c>
      <c r="AF159" s="61">
        <f t="shared" si="237"/>
        <v>5.5072463768115941E-2</v>
      </c>
      <c r="AG159" s="160">
        <v>310</v>
      </c>
      <c r="AH159" s="161">
        <v>12</v>
      </c>
      <c r="AI159" s="61">
        <f t="shared" si="238"/>
        <v>3.870967741935484E-2</v>
      </c>
      <c r="AJ159" s="62">
        <v>54</v>
      </c>
      <c r="AK159" s="61">
        <f t="shared" si="239"/>
        <v>0.17419354838709677</v>
      </c>
      <c r="AL159" s="62">
        <v>15</v>
      </c>
      <c r="AM159" s="61">
        <f t="shared" si="240"/>
        <v>4.8387096774193547E-2</v>
      </c>
      <c r="AN159" s="160">
        <v>111</v>
      </c>
      <c r="AO159" s="161">
        <v>2</v>
      </c>
      <c r="AP159" s="61">
        <f t="shared" si="241"/>
        <v>1.8018018018018018E-2</v>
      </c>
      <c r="AQ159" s="62">
        <v>11</v>
      </c>
      <c r="AR159" s="61">
        <f t="shared" si="242"/>
        <v>9.90990990990991E-2</v>
      </c>
      <c r="AS159" s="62">
        <v>6</v>
      </c>
      <c r="AT159" s="61">
        <f t="shared" si="243"/>
        <v>5.4054054054054057E-2</v>
      </c>
      <c r="AU159" s="160">
        <v>20</v>
      </c>
      <c r="AV159" s="161">
        <v>0</v>
      </c>
      <c r="AW159" s="61">
        <f t="shared" si="244"/>
        <v>0</v>
      </c>
      <c r="AX159" s="62">
        <v>2</v>
      </c>
      <c r="AY159" s="61">
        <f t="shared" si="245"/>
        <v>0.1</v>
      </c>
      <c r="AZ159" s="62">
        <v>0</v>
      </c>
      <c r="BA159" s="61">
        <f t="shared" si="246"/>
        <v>0</v>
      </c>
      <c r="BB159" s="160">
        <f t="shared" si="221"/>
        <v>2269</v>
      </c>
      <c r="BC159" s="63">
        <f t="shared" si="222"/>
        <v>100</v>
      </c>
      <c r="BD159" s="61">
        <f t="shared" si="247"/>
        <v>4.4072278536800354E-2</v>
      </c>
      <c r="BE159" s="63">
        <f t="shared" si="223"/>
        <v>490</v>
      </c>
      <c r="BF159" s="61">
        <f t="shared" si="248"/>
        <v>0.21595416483032173</v>
      </c>
      <c r="BG159" s="63">
        <f t="shared" si="224"/>
        <v>138</v>
      </c>
      <c r="BH159" s="61">
        <f t="shared" si="249"/>
        <v>6.0819744380784489E-2</v>
      </c>
      <c r="BJ159" s="264"/>
      <c r="BK159" s="273"/>
      <c r="BL159" s="208" t="s">
        <v>156</v>
      </c>
      <c r="BM159" s="38">
        <v>2161</v>
      </c>
      <c r="BN159" s="38">
        <v>86</v>
      </c>
      <c r="BO159" s="84">
        <v>3.9796390559925961E-2</v>
      </c>
      <c r="BP159" s="38">
        <v>470</v>
      </c>
      <c r="BQ159" s="84">
        <v>0.21749190189726977</v>
      </c>
      <c r="BR159" s="38">
        <v>131</v>
      </c>
      <c r="BS159" s="84">
        <v>6.0620083294770942E-2</v>
      </c>
      <c r="BU159" s="184"/>
      <c r="BV159" s="188" t="s">
        <v>156</v>
      </c>
      <c r="BW159" s="36">
        <f t="shared" si="220"/>
        <v>0.67915381225209348</v>
      </c>
      <c r="BX159" s="36">
        <f t="shared" si="225"/>
        <v>0.68209162424803327</v>
      </c>
      <c r="BY159" s="80"/>
      <c r="BZ159" s="138"/>
      <c r="CA159" s="80"/>
      <c r="CB159" s="80"/>
      <c r="CC159" s="80"/>
      <c r="CD159" s="80"/>
      <c r="CE159" s="80"/>
      <c r="CF159" s="80"/>
      <c r="CG159" s="80"/>
      <c r="CH159" s="80"/>
      <c r="CI159" s="80"/>
      <c r="CJ159" s="3"/>
      <c r="CK159" s="3"/>
      <c r="CL159" s="3"/>
      <c r="CM159" s="3"/>
      <c r="CN159" s="3"/>
      <c r="CO159" s="3"/>
      <c r="CP159" s="3"/>
      <c r="CQ159" s="80"/>
      <c r="CR159" s="80"/>
      <c r="CS159" s="80"/>
      <c r="CT159" s="80"/>
      <c r="CU159" s="80"/>
      <c r="CV159" s="80"/>
      <c r="CW159" s="3"/>
      <c r="CX159" s="3"/>
      <c r="CY159" s="80"/>
      <c r="CZ159" s="80"/>
      <c r="DA159" s="80"/>
      <c r="DB159" s="80"/>
      <c r="DC159" s="80"/>
      <c r="DD159" s="80"/>
      <c r="DE159" s="80"/>
      <c r="DF159" s="80"/>
      <c r="DG159" s="80"/>
      <c r="DH159" s="80"/>
      <c r="DI159" s="80"/>
      <c r="DJ159" s="80"/>
      <c r="DK159" s="80"/>
      <c r="DL159" s="80"/>
      <c r="DM159" s="80"/>
      <c r="DN159" s="80"/>
      <c r="DP159" s="138"/>
      <c r="DQ159" s="80"/>
      <c r="DR159" s="80"/>
      <c r="DS159" s="80"/>
      <c r="DT159" s="80"/>
      <c r="DU159" s="80"/>
      <c r="DV159" s="80"/>
      <c r="DW159" s="80"/>
      <c r="DX159" s="80"/>
      <c r="DY159" s="80"/>
      <c r="DZ159" s="80"/>
      <c r="EA159" s="80"/>
      <c r="EB159" s="80"/>
      <c r="EC159" s="80"/>
      <c r="ED159" s="80"/>
      <c r="EE159" s="80"/>
      <c r="EF159" s="80"/>
      <c r="EG159" s="80"/>
      <c r="EH159" s="80"/>
      <c r="EI159" s="80"/>
      <c r="EJ159" s="80"/>
      <c r="EK159" s="80"/>
      <c r="EL159" s="80"/>
      <c r="EM159" s="80"/>
      <c r="EN159" s="80"/>
      <c r="EO159" s="80"/>
      <c r="EP159" s="80"/>
      <c r="EQ159" s="80"/>
      <c r="ER159" s="80"/>
      <c r="ES159" s="80"/>
      <c r="ET159" s="80"/>
      <c r="EU159" s="80"/>
      <c r="EV159" s="80"/>
      <c r="EW159" s="80"/>
      <c r="EX159" s="80"/>
      <c r="EY159" s="80"/>
      <c r="EZ159" s="80"/>
      <c r="FA159" s="80"/>
      <c r="FB159" s="80"/>
      <c r="FC159" s="80"/>
      <c r="FD159" s="80"/>
      <c r="FE159" s="80"/>
      <c r="FF159" s="80"/>
      <c r="FG159" s="80"/>
      <c r="FH159" s="80"/>
      <c r="FI159" s="80"/>
      <c r="FJ159" s="80"/>
      <c r="FK159" s="80"/>
      <c r="FL159" s="80"/>
      <c r="FM159" s="80"/>
      <c r="FN159" s="80"/>
      <c r="FO159" s="80"/>
      <c r="FP159" s="80"/>
      <c r="FQ159" s="80"/>
      <c r="FR159" s="80"/>
      <c r="FS159" s="80"/>
      <c r="FT159" s="80"/>
      <c r="FU159" s="80"/>
      <c r="FV159" s="80"/>
      <c r="FW159" s="80"/>
      <c r="FX159" s="80"/>
      <c r="FY159" s="80"/>
      <c r="FZ159" s="80"/>
      <c r="GA159" s="80"/>
      <c r="GB159" s="80"/>
      <c r="GC159" s="80"/>
      <c r="GD159" s="80"/>
      <c r="GE159" s="80"/>
      <c r="GF159" s="80"/>
      <c r="GG159" s="80"/>
      <c r="GH159" s="80"/>
      <c r="GI159" s="80"/>
      <c r="GJ159" s="80"/>
      <c r="GK159" s="80"/>
      <c r="GL159" s="80"/>
      <c r="GM159" s="80"/>
      <c r="GN159" s="80"/>
      <c r="GO159" s="80"/>
      <c r="GP159" s="80"/>
      <c r="GQ159" s="80"/>
      <c r="GR159" s="80"/>
      <c r="GS159" s="80"/>
      <c r="GT159" s="80"/>
      <c r="GU159" s="80"/>
      <c r="GV159" s="80"/>
      <c r="GW159" s="80"/>
      <c r="GX159" s="80"/>
      <c r="GY159" s="80"/>
      <c r="GZ159" s="80"/>
      <c r="HA159" s="80"/>
      <c r="HB159" s="80"/>
      <c r="HC159" s="80"/>
      <c r="HD159" s="80"/>
      <c r="HE159" s="80"/>
      <c r="HF159" s="80"/>
      <c r="HG159" s="80"/>
      <c r="HH159" s="80"/>
      <c r="HI159" s="80"/>
      <c r="HJ159" s="80"/>
      <c r="HK159" s="80"/>
      <c r="HL159" s="80"/>
      <c r="HM159" s="80"/>
      <c r="HN159" s="80"/>
      <c r="HO159" s="80"/>
      <c r="HP159" s="80"/>
      <c r="HR159" s="80"/>
      <c r="HS159" s="80"/>
      <c r="HT159" s="80"/>
      <c r="HU159" s="80"/>
      <c r="HV159" s="80"/>
      <c r="HW159" s="80"/>
      <c r="HX159" s="80"/>
      <c r="HY159" s="80"/>
      <c r="HZ159" s="80"/>
      <c r="IA159" s="80"/>
      <c r="IB159" s="80"/>
      <c r="IC159" s="80"/>
      <c r="ID159" s="80"/>
      <c r="IE159" s="80"/>
      <c r="IF159" s="80"/>
      <c r="IG159" s="80"/>
      <c r="IH159" s="80"/>
      <c r="II159" s="80"/>
      <c r="IJ159" s="80"/>
      <c r="IK159" s="80"/>
      <c r="IL159" s="80"/>
      <c r="IM159" s="80"/>
      <c r="IN159" s="80"/>
      <c r="IO159" s="80"/>
      <c r="IP159" s="80"/>
      <c r="IQ159" s="80"/>
      <c r="IR159" s="80"/>
      <c r="IS159" s="80"/>
      <c r="IT159" s="80"/>
      <c r="IU159" s="80"/>
      <c r="IV159" s="80"/>
      <c r="IW159" s="80"/>
      <c r="IX159" s="80"/>
      <c r="IY159" s="80"/>
      <c r="IZ159" s="80"/>
      <c r="JA159" s="80"/>
      <c r="JB159" s="80"/>
    </row>
    <row r="160" spans="2:262" s="12" customFormat="1" ht="14.25" customHeight="1">
      <c r="B160" s="264"/>
      <c r="C160" s="273"/>
      <c r="D160" s="135" t="s">
        <v>200</v>
      </c>
      <c r="E160" s="152">
        <v>2</v>
      </c>
      <c r="F160" s="231">
        <v>0</v>
      </c>
      <c r="G160" s="154">
        <f t="shared" si="226"/>
        <v>0</v>
      </c>
      <c r="H160" s="232">
        <v>0</v>
      </c>
      <c r="I160" s="154">
        <f t="shared" si="227"/>
        <v>0</v>
      </c>
      <c r="J160" s="232">
        <v>0</v>
      </c>
      <c r="K160" s="154">
        <f t="shared" si="228"/>
        <v>0</v>
      </c>
      <c r="L160" s="152">
        <v>12</v>
      </c>
      <c r="M160" s="231">
        <v>0</v>
      </c>
      <c r="N160" s="154">
        <f t="shared" si="229"/>
        <v>0</v>
      </c>
      <c r="O160" s="232">
        <v>0</v>
      </c>
      <c r="P160" s="154">
        <f t="shared" si="230"/>
        <v>0</v>
      </c>
      <c r="Q160" s="232">
        <v>0</v>
      </c>
      <c r="R160" s="154">
        <f t="shared" si="231"/>
        <v>0</v>
      </c>
      <c r="S160" s="152">
        <v>45</v>
      </c>
      <c r="T160" s="231">
        <v>0</v>
      </c>
      <c r="U160" s="154">
        <f t="shared" si="232"/>
        <v>0</v>
      </c>
      <c r="V160" s="232">
        <v>2</v>
      </c>
      <c r="W160" s="154">
        <f t="shared" si="233"/>
        <v>4.4444444444444446E-2</v>
      </c>
      <c r="X160" s="232">
        <v>2</v>
      </c>
      <c r="Y160" s="154">
        <f t="shared" si="234"/>
        <v>4.4444444444444446E-2</v>
      </c>
      <c r="Z160" s="152">
        <v>172</v>
      </c>
      <c r="AA160" s="231">
        <v>0</v>
      </c>
      <c r="AB160" s="154">
        <f t="shared" si="235"/>
        <v>0</v>
      </c>
      <c r="AC160" s="232">
        <v>1</v>
      </c>
      <c r="AD160" s="154">
        <f t="shared" si="236"/>
        <v>5.8139534883720929E-3</v>
      </c>
      <c r="AE160" s="232">
        <v>3</v>
      </c>
      <c r="AF160" s="154">
        <f t="shared" si="237"/>
        <v>1.7441860465116279E-2</v>
      </c>
      <c r="AG160" s="152">
        <v>302</v>
      </c>
      <c r="AH160" s="231">
        <v>0</v>
      </c>
      <c r="AI160" s="154">
        <f t="shared" si="238"/>
        <v>0</v>
      </c>
      <c r="AJ160" s="232">
        <v>3</v>
      </c>
      <c r="AK160" s="154">
        <f t="shared" si="239"/>
        <v>9.9337748344370865E-3</v>
      </c>
      <c r="AL160" s="232">
        <v>1</v>
      </c>
      <c r="AM160" s="154">
        <f t="shared" si="240"/>
        <v>3.3112582781456954E-3</v>
      </c>
      <c r="AN160" s="152">
        <v>245</v>
      </c>
      <c r="AO160" s="231">
        <v>0</v>
      </c>
      <c r="AP160" s="154">
        <f t="shared" si="241"/>
        <v>0</v>
      </c>
      <c r="AQ160" s="232">
        <v>6</v>
      </c>
      <c r="AR160" s="154">
        <f t="shared" si="242"/>
        <v>2.4489795918367346E-2</v>
      </c>
      <c r="AS160" s="232">
        <v>1</v>
      </c>
      <c r="AT160" s="154">
        <f t="shared" si="243"/>
        <v>4.0816326530612249E-3</v>
      </c>
      <c r="AU160" s="152">
        <v>255</v>
      </c>
      <c r="AV160" s="231">
        <v>0</v>
      </c>
      <c r="AW160" s="154">
        <f t="shared" si="244"/>
        <v>0</v>
      </c>
      <c r="AX160" s="232">
        <v>1</v>
      </c>
      <c r="AY160" s="154">
        <f t="shared" si="245"/>
        <v>3.9215686274509803E-3</v>
      </c>
      <c r="AZ160" s="232">
        <v>2</v>
      </c>
      <c r="BA160" s="154">
        <f t="shared" si="246"/>
        <v>7.8431372549019607E-3</v>
      </c>
      <c r="BB160" s="152">
        <f t="shared" si="221"/>
        <v>1033</v>
      </c>
      <c r="BC160" s="153">
        <f t="shared" si="222"/>
        <v>0</v>
      </c>
      <c r="BD160" s="154">
        <f t="shared" si="247"/>
        <v>0</v>
      </c>
      <c r="BE160" s="153">
        <f t="shared" si="223"/>
        <v>13</v>
      </c>
      <c r="BF160" s="154">
        <f t="shared" si="248"/>
        <v>1.2584704743465635E-2</v>
      </c>
      <c r="BG160" s="153">
        <f t="shared" si="224"/>
        <v>9</v>
      </c>
      <c r="BH160" s="154">
        <f t="shared" si="249"/>
        <v>8.7124878993223628E-3</v>
      </c>
      <c r="BJ160" s="264"/>
      <c r="BK160" s="273"/>
      <c r="BL160" s="208" t="s">
        <v>199</v>
      </c>
      <c r="BM160" s="38">
        <v>418</v>
      </c>
      <c r="BN160" s="38">
        <v>0</v>
      </c>
      <c r="BO160" s="84">
        <v>0</v>
      </c>
      <c r="BP160" s="38">
        <v>6</v>
      </c>
      <c r="BQ160" s="84">
        <v>1.4354066985645933E-2</v>
      </c>
      <c r="BR160" s="38">
        <v>6</v>
      </c>
      <c r="BS160" s="84">
        <v>1.4354066985645933E-2</v>
      </c>
      <c r="BU160" s="184"/>
      <c r="BV160" s="188" t="s">
        <v>199</v>
      </c>
      <c r="BW160" s="36">
        <f t="shared" si="220"/>
        <v>0.97870280735721205</v>
      </c>
      <c r="BX160" s="36">
        <f t="shared" si="225"/>
        <v>0.9712918660287081</v>
      </c>
      <c r="BY160" s="80"/>
      <c r="BZ160" s="138"/>
      <c r="CA160" s="80"/>
      <c r="CB160" s="80"/>
      <c r="CC160" s="80"/>
      <c r="CD160" s="80"/>
      <c r="CE160" s="80"/>
      <c r="CF160" s="80"/>
      <c r="CG160" s="80"/>
      <c r="CH160" s="80"/>
      <c r="CI160" s="80"/>
      <c r="CJ160" s="3"/>
      <c r="CK160" s="3"/>
      <c r="CL160" s="3"/>
      <c r="CM160" s="3"/>
      <c r="CN160" s="3"/>
      <c r="CO160" s="3"/>
      <c r="CP160" s="3"/>
      <c r="CQ160" s="80"/>
      <c r="CR160" s="80"/>
      <c r="CS160" s="80"/>
      <c r="CT160" s="80"/>
      <c r="CU160" s="80"/>
      <c r="CV160" s="80"/>
      <c r="CW160" s="3"/>
      <c r="CX160" s="3"/>
      <c r="CY160" s="80"/>
      <c r="CZ160" s="80"/>
      <c r="DA160" s="80"/>
      <c r="DB160" s="80"/>
      <c r="DC160" s="80"/>
      <c r="DD160" s="80"/>
      <c r="DE160" s="80"/>
      <c r="DF160" s="80"/>
      <c r="DG160" s="80"/>
      <c r="DH160" s="80"/>
      <c r="DI160" s="80"/>
      <c r="DJ160" s="80"/>
      <c r="DK160" s="80"/>
      <c r="DL160" s="80"/>
      <c r="DM160" s="80"/>
      <c r="DN160" s="80"/>
      <c r="DP160" s="138"/>
      <c r="DQ160" s="80"/>
      <c r="DR160" s="80"/>
      <c r="DS160" s="80"/>
      <c r="DT160" s="80"/>
      <c r="DU160" s="80"/>
      <c r="DV160" s="80"/>
      <c r="DW160" s="80"/>
      <c r="DX160" s="80"/>
      <c r="DY160" s="80"/>
      <c r="DZ160" s="80"/>
      <c r="EA160" s="80"/>
      <c r="EB160" s="80"/>
      <c r="EC160" s="80"/>
      <c r="ED160" s="80"/>
      <c r="EE160" s="80"/>
      <c r="EF160" s="80"/>
      <c r="EG160" s="80"/>
      <c r="EH160" s="80"/>
      <c r="EI160" s="80"/>
      <c r="EJ160" s="80"/>
      <c r="EK160" s="80"/>
      <c r="EL160" s="80"/>
      <c r="EM160" s="80"/>
      <c r="EN160" s="80"/>
      <c r="EO160" s="80"/>
      <c r="EP160" s="80"/>
      <c r="EQ160" s="80"/>
      <c r="ER160" s="80"/>
      <c r="ES160" s="80"/>
      <c r="ET160" s="80"/>
      <c r="EU160" s="80"/>
      <c r="EV160" s="80"/>
      <c r="EW160" s="80"/>
      <c r="EX160" s="80"/>
      <c r="EY160" s="80"/>
      <c r="EZ160" s="80"/>
      <c r="FA160" s="80"/>
      <c r="FB160" s="80"/>
      <c r="FC160" s="80"/>
      <c r="FD160" s="80"/>
      <c r="FE160" s="80"/>
      <c r="FF160" s="80"/>
      <c r="FG160" s="80"/>
      <c r="FH160" s="80"/>
      <c r="FI160" s="80"/>
      <c r="FJ160" s="80"/>
      <c r="FK160" s="80"/>
      <c r="FL160" s="80"/>
      <c r="FM160" s="80"/>
      <c r="FN160" s="80"/>
      <c r="FO160" s="80"/>
      <c r="FP160" s="80"/>
      <c r="FQ160" s="80"/>
      <c r="FR160" s="80"/>
      <c r="FS160" s="80"/>
      <c r="FT160" s="80"/>
      <c r="FU160" s="80"/>
      <c r="FV160" s="80"/>
      <c r="FW160" s="80"/>
      <c r="FX160" s="80"/>
      <c r="FY160" s="80"/>
      <c r="FZ160" s="80"/>
      <c r="GA160" s="80"/>
      <c r="GB160" s="80"/>
      <c r="GC160" s="80"/>
      <c r="GD160" s="80"/>
      <c r="GE160" s="80"/>
      <c r="GF160" s="80"/>
      <c r="GG160" s="80"/>
      <c r="GH160" s="80"/>
      <c r="GI160" s="80"/>
      <c r="GJ160" s="80"/>
      <c r="GK160" s="80"/>
      <c r="GL160" s="80"/>
      <c r="GM160" s="80"/>
      <c r="GN160" s="80"/>
      <c r="GO160" s="80"/>
      <c r="GP160" s="80"/>
      <c r="GQ160" s="80"/>
      <c r="GR160" s="80"/>
      <c r="GS160" s="80"/>
      <c r="GT160" s="80"/>
      <c r="GU160" s="80"/>
      <c r="GV160" s="80"/>
      <c r="GW160" s="80"/>
      <c r="GX160" s="80"/>
      <c r="GY160" s="80"/>
      <c r="GZ160" s="80"/>
      <c r="HA160" s="80"/>
      <c r="HB160" s="80"/>
      <c r="HC160" s="80"/>
      <c r="HD160" s="80"/>
      <c r="HE160" s="80"/>
      <c r="HF160" s="80"/>
      <c r="HG160" s="80"/>
      <c r="HH160" s="80"/>
      <c r="HI160" s="80"/>
      <c r="HJ160" s="80"/>
      <c r="HK160" s="80"/>
      <c r="HL160" s="80"/>
      <c r="HM160" s="80"/>
      <c r="HN160" s="80"/>
      <c r="HO160" s="80"/>
      <c r="HP160" s="80"/>
      <c r="HR160" s="80"/>
      <c r="HS160" s="80"/>
      <c r="HT160" s="80"/>
      <c r="HU160" s="80"/>
      <c r="HV160" s="80"/>
      <c r="HW160" s="80"/>
      <c r="HX160" s="80"/>
      <c r="HY160" s="80"/>
      <c r="HZ160" s="80"/>
      <c r="IA160" s="80"/>
      <c r="IB160" s="80"/>
      <c r="IC160" s="80"/>
      <c r="ID160" s="80"/>
      <c r="IE160" s="80"/>
      <c r="IF160" s="80"/>
      <c r="IG160" s="80"/>
      <c r="IH160" s="80"/>
      <c r="II160" s="80"/>
      <c r="IJ160" s="80"/>
      <c r="IK160" s="80"/>
      <c r="IL160" s="80"/>
      <c r="IM160" s="80"/>
      <c r="IN160" s="80"/>
      <c r="IO160" s="80"/>
      <c r="IP160" s="80"/>
      <c r="IQ160" s="80"/>
      <c r="IR160" s="80"/>
      <c r="IS160" s="80"/>
      <c r="IT160" s="80"/>
      <c r="IU160" s="80"/>
      <c r="IV160" s="80"/>
      <c r="IW160" s="80"/>
      <c r="IX160" s="80"/>
      <c r="IY160" s="80"/>
      <c r="IZ160" s="80"/>
      <c r="JA160" s="80"/>
      <c r="JB160" s="80"/>
    </row>
    <row r="161" spans="2:262" s="12" customFormat="1" ht="14.25" customHeight="1">
      <c r="B161" s="265"/>
      <c r="C161" s="274"/>
      <c r="D161" s="150" t="s">
        <v>67</v>
      </c>
      <c r="E161" s="37">
        <v>64</v>
      </c>
      <c r="F161" s="233">
        <v>2</v>
      </c>
      <c r="G161" s="13">
        <f t="shared" si="226"/>
        <v>3.125E-2</v>
      </c>
      <c r="H161" s="33">
        <v>6</v>
      </c>
      <c r="I161" s="13">
        <f t="shared" si="227"/>
        <v>9.375E-2</v>
      </c>
      <c r="J161" s="33">
        <v>3</v>
      </c>
      <c r="K161" s="13">
        <f t="shared" si="228"/>
        <v>4.6875E-2</v>
      </c>
      <c r="L161" s="37">
        <v>181</v>
      </c>
      <c r="M161" s="233">
        <v>2</v>
      </c>
      <c r="N161" s="13">
        <f t="shared" si="229"/>
        <v>1.1049723756906077E-2</v>
      </c>
      <c r="O161" s="33">
        <v>17</v>
      </c>
      <c r="P161" s="13">
        <f t="shared" si="230"/>
        <v>9.3922651933701654E-2</v>
      </c>
      <c r="Q161" s="33">
        <v>7</v>
      </c>
      <c r="R161" s="13">
        <f t="shared" si="231"/>
        <v>3.8674033149171269E-2</v>
      </c>
      <c r="S161" s="37">
        <v>11225</v>
      </c>
      <c r="T161" s="233">
        <v>655</v>
      </c>
      <c r="U161" s="13">
        <f t="shared" si="232"/>
        <v>5.8351893095768374E-2</v>
      </c>
      <c r="V161" s="33">
        <v>2586</v>
      </c>
      <c r="W161" s="13">
        <f t="shared" si="233"/>
        <v>0.23037861915367483</v>
      </c>
      <c r="X161" s="33">
        <v>653</v>
      </c>
      <c r="Y161" s="13">
        <f t="shared" si="234"/>
        <v>5.8173719376391979E-2</v>
      </c>
      <c r="Z161" s="37">
        <v>8924</v>
      </c>
      <c r="AA161" s="233">
        <v>329</v>
      </c>
      <c r="AB161" s="13">
        <f t="shared" si="235"/>
        <v>3.6866875840430302E-2</v>
      </c>
      <c r="AC161" s="33">
        <v>1815</v>
      </c>
      <c r="AD161" s="13">
        <f t="shared" si="236"/>
        <v>0.20338413267593008</v>
      </c>
      <c r="AE161" s="33">
        <v>512</v>
      </c>
      <c r="AF161" s="13">
        <f t="shared" si="237"/>
        <v>5.7373375168086063E-2</v>
      </c>
      <c r="AG161" s="37">
        <v>4974</v>
      </c>
      <c r="AH161" s="233">
        <v>132</v>
      </c>
      <c r="AI161" s="13">
        <f t="shared" si="238"/>
        <v>2.6537997587454766E-2</v>
      </c>
      <c r="AJ161" s="33">
        <v>700</v>
      </c>
      <c r="AK161" s="13">
        <f t="shared" si="239"/>
        <v>0.14073180538801769</v>
      </c>
      <c r="AL161" s="33">
        <v>213</v>
      </c>
      <c r="AM161" s="13">
        <f t="shared" si="240"/>
        <v>4.2822677925211099E-2</v>
      </c>
      <c r="AN161" s="37">
        <v>2062</v>
      </c>
      <c r="AO161" s="233">
        <v>21</v>
      </c>
      <c r="AP161" s="13">
        <f t="shared" si="241"/>
        <v>1.0184287099903006E-2</v>
      </c>
      <c r="AQ161" s="33">
        <v>208</v>
      </c>
      <c r="AR161" s="13">
        <f t="shared" si="242"/>
        <v>0.1008729388942774</v>
      </c>
      <c r="AS161" s="33">
        <v>78</v>
      </c>
      <c r="AT161" s="13">
        <f t="shared" si="243"/>
        <v>3.7827352085354024E-2</v>
      </c>
      <c r="AU161" s="37">
        <v>777</v>
      </c>
      <c r="AV161" s="233">
        <v>4</v>
      </c>
      <c r="AW161" s="13">
        <f t="shared" si="244"/>
        <v>5.1480051480051478E-3</v>
      </c>
      <c r="AX161" s="33">
        <v>39</v>
      </c>
      <c r="AY161" s="13">
        <f t="shared" si="245"/>
        <v>5.019305019305019E-2</v>
      </c>
      <c r="AZ161" s="33">
        <v>9</v>
      </c>
      <c r="BA161" s="13">
        <f t="shared" si="246"/>
        <v>1.1583011583011582E-2</v>
      </c>
      <c r="BB161" s="37">
        <f t="shared" si="221"/>
        <v>28207</v>
      </c>
      <c r="BC161" s="69">
        <f t="shared" si="222"/>
        <v>1145</v>
      </c>
      <c r="BD161" s="13">
        <f t="shared" si="247"/>
        <v>4.0592760662246957E-2</v>
      </c>
      <c r="BE161" s="69">
        <f t="shared" si="223"/>
        <v>5371</v>
      </c>
      <c r="BF161" s="13">
        <f t="shared" si="248"/>
        <v>0.19041372708902046</v>
      </c>
      <c r="BG161" s="69">
        <f t="shared" si="224"/>
        <v>1475</v>
      </c>
      <c r="BH161" s="13">
        <f t="shared" si="249"/>
        <v>5.2291984259226432E-2</v>
      </c>
      <c r="BJ161" s="265"/>
      <c r="BK161" s="274"/>
      <c r="BL161" s="203" t="s">
        <v>67</v>
      </c>
      <c r="BM161" s="38">
        <v>26182</v>
      </c>
      <c r="BN161" s="38">
        <v>879</v>
      </c>
      <c r="BO161" s="84">
        <v>3.357268352303109E-2</v>
      </c>
      <c r="BP161" s="38">
        <v>4850</v>
      </c>
      <c r="BQ161" s="84">
        <v>0.18524176915438087</v>
      </c>
      <c r="BR161" s="38">
        <v>1261</v>
      </c>
      <c r="BS161" s="84">
        <v>4.8162859980139028E-2</v>
      </c>
      <c r="BU161" s="185"/>
      <c r="BV161" s="187" t="s">
        <v>67</v>
      </c>
      <c r="BW161" s="36">
        <f t="shared" si="220"/>
        <v>0.71670152798950615</v>
      </c>
      <c r="BX161" s="36">
        <f t="shared" si="225"/>
        <v>0.73302268734244902</v>
      </c>
      <c r="BY161" s="80"/>
      <c r="BZ161" s="138"/>
      <c r="CA161" s="80"/>
      <c r="CB161" s="80"/>
      <c r="CC161" s="80"/>
      <c r="CD161" s="80"/>
      <c r="CE161" s="80"/>
      <c r="CF161" s="80"/>
      <c r="CG161" s="80"/>
      <c r="CH161" s="80"/>
      <c r="CI161" s="80"/>
      <c r="CJ161" s="3"/>
      <c r="CK161" s="3"/>
      <c r="CL161" s="3"/>
      <c r="CM161" s="3"/>
      <c r="CN161" s="3"/>
      <c r="CO161" s="3"/>
      <c r="CP161" s="3"/>
      <c r="CQ161" s="80"/>
      <c r="CR161" s="80"/>
      <c r="CS161" s="80"/>
      <c r="CT161" s="80"/>
      <c r="CU161" s="80"/>
      <c r="CV161" s="80"/>
      <c r="CW161" s="3"/>
      <c r="CX161" s="3"/>
      <c r="CY161" s="80"/>
      <c r="CZ161" s="80"/>
      <c r="DA161" s="80"/>
      <c r="DB161" s="80"/>
      <c r="DC161" s="80"/>
      <c r="DD161" s="80"/>
      <c r="DE161" s="80"/>
      <c r="DF161" s="80"/>
      <c r="DG161" s="80"/>
      <c r="DH161" s="80"/>
      <c r="DI161" s="80"/>
      <c r="DJ161" s="80"/>
      <c r="DK161" s="80"/>
      <c r="DL161" s="80"/>
      <c r="DM161" s="80"/>
      <c r="DN161" s="80"/>
      <c r="DP161" s="138"/>
      <c r="DQ161" s="80"/>
      <c r="DR161" s="80"/>
      <c r="DS161" s="80"/>
      <c r="DT161" s="80"/>
      <c r="DU161" s="80"/>
      <c r="DV161" s="80"/>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80"/>
      <c r="GL161" s="80"/>
      <c r="GM161" s="80"/>
      <c r="GN161" s="80"/>
      <c r="GO161" s="80"/>
      <c r="GP161" s="80"/>
      <c r="GQ161" s="80"/>
      <c r="GR161" s="80"/>
      <c r="GS161" s="80"/>
      <c r="GT161" s="80"/>
      <c r="GU161" s="80"/>
      <c r="GV161" s="80"/>
      <c r="GW161" s="80"/>
      <c r="GX161" s="80"/>
      <c r="GY161" s="80"/>
      <c r="GZ161" s="80"/>
      <c r="HA161" s="80"/>
      <c r="HB161" s="80"/>
      <c r="HC161" s="80"/>
      <c r="HD161" s="80"/>
      <c r="HE161" s="80"/>
      <c r="HF161" s="80"/>
      <c r="HG161" s="80"/>
      <c r="HH161" s="80"/>
      <c r="HI161" s="80"/>
      <c r="HJ161" s="80"/>
      <c r="HK161" s="80"/>
      <c r="HL161" s="80"/>
      <c r="HM161" s="80"/>
      <c r="HN161" s="80"/>
      <c r="HO161" s="80"/>
      <c r="HP161" s="80"/>
      <c r="HR161" s="80"/>
      <c r="HS161" s="80"/>
      <c r="HT161" s="80"/>
      <c r="HU161" s="80"/>
      <c r="HV161" s="80"/>
      <c r="HW161" s="80"/>
      <c r="HX161" s="80"/>
      <c r="HY161" s="80"/>
      <c r="HZ161" s="80"/>
      <c r="IA161" s="80"/>
      <c r="IB161" s="80"/>
      <c r="IC161" s="80"/>
      <c r="ID161" s="80"/>
      <c r="IE161" s="80"/>
      <c r="IF161" s="80"/>
      <c r="IG161" s="80"/>
      <c r="IH161" s="80"/>
      <c r="II161" s="80"/>
      <c r="IJ161" s="80"/>
      <c r="IK161" s="80"/>
      <c r="IL161" s="80"/>
      <c r="IM161" s="80"/>
      <c r="IN161" s="80"/>
      <c r="IO161" s="80"/>
      <c r="IP161" s="80"/>
      <c r="IQ161" s="80"/>
      <c r="IR161" s="80"/>
      <c r="IS161" s="80"/>
      <c r="IT161" s="80"/>
      <c r="IU161" s="80"/>
      <c r="IV161" s="80"/>
      <c r="IW161" s="80"/>
      <c r="IX161" s="80"/>
      <c r="IY161" s="80"/>
      <c r="IZ161" s="80"/>
      <c r="JA161" s="80"/>
      <c r="JB161" s="80"/>
    </row>
    <row r="162" spans="2:262" s="12" customFormat="1" ht="14.25" customHeight="1">
      <c r="B162" s="263">
        <v>32</v>
      </c>
      <c r="C162" s="272" t="s">
        <v>36</v>
      </c>
      <c r="D162" s="134" t="s">
        <v>138</v>
      </c>
      <c r="E162" s="119">
        <v>36</v>
      </c>
      <c r="F162" s="82">
        <v>1</v>
      </c>
      <c r="G162" s="71">
        <f t="shared" si="226"/>
        <v>2.7777777777777776E-2</v>
      </c>
      <c r="H162" s="72">
        <v>6</v>
      </c>
      <c r="I162" s="71">
        <f t="shared" si="227"/>
        <v>0.16666666666666666</v>
      </c>
      <c r="J162" s="72">
        <v>3</v>
      </c>
      <c r="K162" s="71">
        <f t="shared" si="228"/>
        <v>8.3333333333333329E-2</v>
      </c>
      <c r="L162" s="119">
        <v>98</v>
      </c>
      <c r="M162" s="82">
        <v>3</v>
      </c>
      <c r="N162" s="71">
        <f t="shared" si="229"/>
        <v>3.0612244897959183E-2</v>
      </c>
      <c r="O162" s="72">
        <v>12</v>
      </c>
      <c r="P162" s="71">
        <f t="shared" si="230"/>
        <v>0.12244897959183673</v>
      </c>
      <c r="Q162" s="72">
        <v>4</v>
      </c>
      <c r="R162" s="71">
        <f t="shared" si="231"/>
        <v>4.0816326530612242E-2</v>
      </c>
      <c r="S162" s="119">
        <v>5923</v>
      </c>
      <c r="T162" s="82">
        <v>317</v>
      </c>
      <c r="U162" s="71">
        <f t="shared" si="232"/>
        <v>5.3520175586695931E-2</v>
      </c>
      <c r="V162" s="72">
        <v>1174</v>
      </c>
      <c r="W162" s="71">
        <f t="shared" si="233"/>
        <v>0.1982103663683944</v>
      </c>
      <c r="X162" s="72">
        <v>427</v>
      </c>
      <c r="Y162" s="71">
        <f t="shared" si="234"/>
        <v>7.2091845348640896E-2</v>
      </c>
      <c r="Z162" s="119">
        <v>5443</v>
      </c>
      <c r="AA162" s="82">
        <v>264</v>
      </c>
      <c r="AB162" s="71">
        <f t="shared" si="235"/>
        <v>4.8502663972074221E-2</v>
      </c>
      <c r="AC162" s="72">
        <v>887</v>
      </c>
      <c r="AD162" s="71">
        <f t="shared" si="236"/>
        <v>0.16296160205768878</v>
      </c>
      <c r="AE162" s="72">
        <v>458</v>
      </c>
      <c r="AF162" s="71">
        <f t="shared" si="237"/>
        <v>8.4144773103068157E-2</v>
      </c>
      <c r="AG162" s="119">
        <v>3211</v>
      </c>
      <c r="AH162" s="82">
        <v>111</v>
      </c>
      <c r="AI162" s="71">
        <f t="shared" si="238"/>
        <v>3.4568670196200559E-2</v>
      </c>
      <c r="AJ162" s="72">
        <v>428</v>
      </c>
      <c r="AK162" s="71">
        <f t="shared" si="239"/>
        <v>0.13329180940516974</v>
      </c>
      <c r="AL162" s="72">
        <v>248</v>
      </c>
      <c r="AM162" s="71">
        <f t="shared" si="240"/>
        <v>7.7234506384303958E-2</v>
      </c>
      <c r="AN162" s="119">
        <v>1300</v>
      </c>
      <c r="AO162" s="82">
        <v>23</v>
      </c>
      <c r="AP162" s="71">
        <f t="shared" si="241"/>
        <v>1.7692307692307691E-2</v>
      </c>
      <c r="AQ162" s="72">
        <v>111</v>
      </c>
      <c r="AR162" s="71">
        <f t="shared" si="242"/>
        <v>8.5384615384615378E-2</v>
      </c>
      <c r="AS162" s="72">
        <v>69</v>
      </c>
      <c r="AT162" s="71">
        <f t="shared" si="243"/>
        <v>5.3076923076923077E-2</v>
      </c>
      <c r="AU162" s="119">
        <v>391</v>
      </c>
      <c r="AV162" s="82">
        <v>5</v>
      </c>
      <c r="AW162" s="71">
        <f t="shared" si="244"/>
        <v>1.278772378516624E-2</v>
      </c>
      <c r="AX162" s="72">
        <v>23</v>
      </c>
      <c r="AY162" s="71">
        <f t="shared" si="245"/>
        <v>5.8823529411764705E-2</v>
      </c>
      <c r="AZ162" s="72">
        <v>12</v>
      </c>
      <c r="BA162" s="71">
        <f t="shared" si="246"/>
        <v>3.0690537084398978E-2</v>
      </c>
      <c r="BB162" s="119">
        <f t="shared" si="221"/>
        <v>16402</v>
      </c>
      <c r="BC162" s="73">
        <f t="shared" si="222"/>
        <v>724</v>
      </c>
      <c r="BD162" s="71">
        <f t="shared" si="247"/>
        <v>4.4140958419704911E-2</v>
      </c>
      <c r="BE162" s="73">
        <f t="shared" si="223"/>
        <v>2641</v>
      </c>
      <c r="BF162" s="71">
        <f t="shared" si="248"/>
        <v>0.16101694915254236</v>
      </c>
      <c r="BG162" s="73">
        <f t="shared" si="224"/>
        <v>1221</v>
      </c>
      <c r="BH162" s="71">
        <f t="shared" si="249"/>
        <v>7.4442141202292408E-2</v>
      </c>
      <c r="BJ162" s="263">
        <v>32</v>
      </c>
      <c r="BK162" s="272" t="s">
        <v>36</v>
      </c>
      <c r="BL162" s="208" t="s">
        <v>138</v>
      </c>
      <c r="BM162" s="38">
        <v>15724</v>
      </c>
      <c r="BN162" s="38">
        <v>588</v>
      </c>
      <c r="BO162" s="84">
        <v>3.739506486899008E-2</v>
      </c>
      <c r="BP162" s="38">
        <v>2477</v>
      </c>
      <c r="BQ162" s="84">
        <v>0.15752989061307554</v>
      </c>
      <c r="BR162" s="38">
        <v>1130</v>
      </c>
      <c r="BS162" s="84">
        <v>7.186466547952175E-2</v>
      </c>
      <c r="BU162" s="183" t="s">
        <v>36</v>
      </c>
      <c r="BV162" s="188" t="s">
        <v>138</v>
      </c>
      <c r="BW162" s="36">
        <f t="shared" si="220"/>
        <v>0.7203999512254603</v>
      </c>
      <c r="BX162" s="36">
        <f t="shared" si="225"/>
        <v>0.73321037903841257</v>
      </c>
      <c r="BY162" s="80"/>
      <c r="BZ162" s="138"/>
      <c r="CA162" s="80"/>
      <c r="CB162" s="80"/>
      <c r="CC162" s="80"/>
      <c r="CD162" s="80"/>
      <c r="CE162" s="80"/>
      <c r="CF162" s="80"/>
      <c r="CG162" s="80"/>
      <c r="CH162" s="80"/>
      <c r="CI162" s="80"/>
      <c r="CJ162" s="3"/>
      <c r="CK162" s="3"/>
      <c r="CL162" s="3"/>
      <c r="CM162" s="3"/>
      <c r="CN162" s="3"/>
      <c r="CO162" s="3"/>
      <c r="CP162" s="3"/>
      <c r="CQ162" s="80"/>
      <c r="CR162" s="80"/>
      <c r="CS162" s="80"/>
      <c r="CT162" s="80"/>
      <c r="CU162" s="80"/>
      <c r="CV162" s="80"/>
      <c r="CW162" s="3"/>
      <c r="CX162" s="3"/>
      <c r="CY162" s="80"/>
      <c r="CZ162" s="80"/>
      <c r="DA162" s="80"/>
      <c r="DB162" s="80"/>
      <c r="DC162" s="80"/>
      <c r="DD162" s="80"/>
      <c r="DE162" s="80"/>
      <c r="DF162" s="80"/>
      <c r="DG162" s="80"/>
      <c r="DH162" s="80"/>
      <c r="DI162" s="80"/>
      <c r="DJ162" s="80"/>
      <c r="DK162" s="80"/>
      <c r="DL162" s="80"/>
      <c r="DM162" s="80"/>
      <c r="DN162" s="80"/>
      <c r="DP162" s="138"/>
      <c r="DQ162" s="80"/>
      <c r="DR162" s="80"/>
      <c r="DS162" s="80"/>
      <c r="DT162" s="80"/>
      <c r="DU162" s="80"/>
      <c r="DV162" s="80"/>
      <c r="DW162" s="80"/>
      <c r="DX162" s="80"/>
      <c r="DY162" s="80"/>
      <c r="DZ162" s="80"/>
      <c r="EA162" s="80"/>
      <c r="EB162" s="80"/>
      <c r="EC162" s="80"/>
      <c r="ED162" s="80"/>
      <c r="EE162" s="80"/>
      <c r="EF162" s="80"/>
      <c r="EG162" s="80"/>
      <c r="EH162" s="80"/>
      <c r="EI162" s="80"/>
      <c r="EJ162" s="80"/>
      <c r="EK162" s="80"/>
      <c r="EL162" s="80"/>
      <c r="EM162" s="80"/>
      <c r="EN162" s="80"/>
      <c r="EO162" s="80"/>
      <c r="EP162" s="80"/>
      <c r="EQ162" s="80"/>
      <c r="ER162" s="80"/>
      <c r="ES162" s="80"/>
      <c r="ET162" s="80"/>
      <c r="EU162" s="80"/>
      <c r="EV162" s="80"/>
      <c r="EW162" s="80"/>
      <c r="EX162" s="80"/>
      <c r="EY162" s="80"/>
      <c r="EZ162" s="80"/>
      <c r="FA162" s="80"/>
      <c r="FB162" s="80"/>
      <c r="FC162" s="80"/>
      <c r="FD162" s="80"/>
      <c r="FE162" s="80"/>
      <c r="FF162" s="80"/>
      <c r="FG162" s="80"/>
      <c r="FH162" s="80"/>
      <c r="FI162" s="80"/>
      <c r="FJ162" s="80"/>
      <c r="FK162" s="80"/>
      <c r="FL162" s="80"/>
      <c r="FM162" s="80"/>
      <c r="FN162" s="80"/>
      <c r="FO162" s="80"/>
      <c r="FP162" s="80"/>
      <c r="FQ162" s="80"/>
      <c r="FR162" s="80"/>
      <c r="FS162" s="80"/>
      <c r="FT162" s="80"/>
      <c r="FU162" s="80"/>
      <c r="FV162" s="80"/>
      <c r="FW162" s="80"/>
      <c r="FX162" s="80"/>
      <c r="FY162" s="80"/>
      <c r="FZ162" s="80"/>
      <c r="GA162" s="80"/>
      <c r="GB162" s="80"/>
      <c r="GC162" s="80"/>
      <c r="GD162" s="80"/>
      <c r="GE162" s="80"/>
      <c r="GF162" s="80"/>
      <c r="GG162" s="80"/>
      <c r="GH162" s="80"/>
      <c r="GI162" s="80"/>
      <c r="GJ162" s="80"/>
      <c r="GK162" s="80"/>
      <c r="GL162" s="80"/>
      <c r="GM162" s="80"/>
      <c r="GN162" s="80"/>
      <c r="GO162" s="80"/>
      <c r="GP162" s="80"/>
      <c r="GQ162" s="80"/>
      <c r="GR162" s="80"/>
      <c r="GS162" s="80"/>
      <c r="GT162" s="80"/>
      <c r="GU162" s="80"/>
      <c r="GV162" s="80"/>
      <c r="GW162" s="80"/>
      <c r="GX162" s="80"/>
      <c r="GY162" s="80"/>
      <c r="GZ162" s="80"/>
      <c r="HA162" s="80"/>
      <c r="HB162" s="80"/>
      <c r="HC162" s="80"/>
      <c r="HD162" s="80"/>
      <c r="HE162" s="80"/>
      <c r="HF162" s="80"/>
      <c r="HG162" s="80"/>
      <c r="HH162" s="80"/>
      <c r="HI162" s="80"/>
      <c r="HJ162" s="80"/>
      <c r="HK162" s="80"/>
      <c r="HL162" s="80"/>
      <c r="HM162" s="80"/>
      <c r="HN162" s="80"/>
      <c r="HO162" s="80"/>
      <c r="HP162" s="80"/>
      <c r="HR162" s="80"/>
      <c r="HS162" s="80"/>
      <c r="HT162" s="80"/>
      <c r="HU162" s="80"/>
      <c r="HV162" s="80"/>
      <c r="HW162" s="80"/>
      <c r="HX162" s="80"/>
      <c r="HY162" s="80"/>
      <c r="HZ162" s="80"/>
      <c r="IA162" s="80"/>
      <c r="IB162" s="80"/>
      <c r="IC162" s="80"/>
      <c r="ID162" s="80"/>
      <c r="IE162" s="80"/>
      <c r="IF162" s="80"/>
      <c r="IG162" s="80"/>
      <c r="IH162" s="80"/>
      <c r="II162" s="80"/>
      <c r="IJ162" s="80"/>
      <c r="IK162" s="80"/>
      <c r="IL162" s="80"/>
      <c r="IM162" s="80"/>
      <c r="IN162" s="80"/>
      <c r="IO162" s="80"/>
      <c r="IP162" s="80"/>
      <c r="IQ162" s="80"/>
      <c r="IR162" s="80"/>
      <c r="IS162" s="80"/>
      <c r="IT162" s="80"/>
      <c r="IU162" s="80"/>
      <c r="IV162" s="80"/>
      <c r="IW162" s="80"/>
      <c r="IX162" s="80"/>
      <c r="IY162" s="80"/>
      <c r="IZ162" s="80"/>
      <c r="JA162" s="80"/>
      <c r="JB162" s="80"/>
    </row>
    <row r="163" spans="2:262" s="12" customFormat="1" ht="14.25" customHeight="1">
      <c r="B163" s="264"/>
      <c r="C163" s="273"/>
      <c r="D163" s="207" t="s">
        <v>277</v>
      </c>
      <c r="E163" s="166">
        <v>8</v>
      </c>
      <c r="F163" s="214">
        <v>1</v>
      </c>
      <c r="G163" s="83">
        <f t="shared" si="226"/>
        <v>0.125</v>
      </c>
      <c r="H163" s="230">
        <v>0</v>
      </c>
      <c r="I163" s="83">
        <f t="shared" si="227"/>
        <v>0</v>
      </c>
      <c r="J163" s="230">
        <v>0</v>
      </c>
      <c r="K163" s="83">
        <f t="shared" si="228"/>
        <v>0</v>
      </c>
      <c r="L163" s="166">
        <v>6</v>
      </c>
      <c r="M163" s="214">
        <v>0</v>
      </c>
      <c r="N163" s="83">
        <f t="shared" si="229"/>
        <v>0</v>
      </c>
      <c r="O163" s="230">
        <v>1</v>
      </c>
      <c r="P163" s="83">
        <f t="shared" si="230"/>
        <v>0.16666666666666666</v>
      </c>
      <c r="Q163" s="230">
        <v>0</v>
      </c>
      <c r="R163" s="83">
        <f t="shared" si="231"/>
        <v>0</v>
      </c>
      <c r="S163" s="166">
        <v>1517</v>
      </c>
      <c r="T163" s="214">
        <v>104</v>
      </c>
      <c r="U163" s="83">
        <f t="shared" si="232"/>
        <v>6.8556361239288072E-2</v>
      </c>
      <c r="V163" s="230">
        <v>340</v>
      </c>
      <c r="W163" s="83">
        <f t="shared" si="233"/>
        <v>0.22412656558998023</v>
      </c>
      <c r="X163" s="230">
        <v>123</v>
      </c>
      <c r="Y163" s="83">
        <f t="shared" si="234"/>
        <v>8.1081081081081086E-2</v>
      </c>
      <c r="Z163" s="166">
        <v>1133</v>
      </c>
      <c r="AA163" s="214">
        <v>52</v>
      </c>
      <c r="AB163" s="83">
        <f t="shared" si="235"/>
        <v>4.5895851721094442E-2</v>
      </c>
      <c r="AC163" s="230">
        <v>254</v>
      </c>
      <c r="AD163" s="83">
        <f t="shared" si="236"/>
        <v>0.22418358340688438</v>
      </c>
      <c r="AE163" s="230">
        <v>109</v>
      </c>
      <c r="AF163" s="83">
        <f t="shared" si="237"/>
        <v>9.6204766107678724E-2</v>
      </c>
      <c r="AG163" s="166">
        <v>764</v>
      </c>
      <c r="AH163" s="214">
        <v>38</v>
      </c>
      <c r="AI163" s="83">
        <f t="shared" si="238"/>
        <v>4.9738219895287955E-2</v>
      </c>
      <c r="AJ163" s="230">
        <v>122</v>
      </c>
      <c r="AK163" s="83">
        <f t="shared" si="239"/>
        <v>0.15968586387434555</v>
      </c>
      <c r="AL163" s="230">
        <v>81</v>
      </c>
      <c r="AM163" s="83">
        <f t="shared" si="240"/>
        <v>0.10602094240837696</v>
      </c>
      <c r="AN163" s="166">
        <v>324</v>
      </c>
      <c r="AO163" s="214">
        <v>6</v>
      </c>
      <c r="AP163" s="83">
        <f t="shared" si="241"/>
        <v>1.8518518518518517E-2</v>
      </c>
      <c r="AQ163" s="230">
        <v>31</v>
      </c>
      <c r="AR163" s="83">
        <f t="shared" si="242"/>
        <v>9.5679012345679007E-2</v>
      </c>
      <c r="AS163" s="230">
        <v>31</v>
      </c>
      <c r="AT163" s="83">
        <f t="shared" si="243"/>
        <v>9.5679012345679007E-2</v>
      </c>
      <c r="AU163" s="166">
        <v>63</v>
      </c>
      <c r="AV163" s="214">
        <v>3</v>
      </c>
      <c r="AW163" s="83">
        <f t="shared" si="244"/>
        <v>4.7619047619047616E-2</v>
      </c>
      <c r="AX163" s="230">
        <v>4</v>
      </c>
      <c r="AY163" s="83">
        <f t="shared" si="245"/>
        <v>6.3492063492063489E-2</v>
      </c>
      <c r="AZ163" s="230">
        <v>2</v>
      </c>
      <c r="BA163" s="83">
        <f t="shared" si="246"/>
        <v>3.1746031746031744E-2</v>
      </c>
      <c r="BB163" s="166">
        <f t="shared" si="221"/>
        <v>3815</v>
      </c>
      <c r="BC163" s="167">
        <f t="shared" si="222"/>
        <v>204</v>
      </c>
      <c r="BD163" s="83">
        <f t="shared" si="247"/>
        <v>5.3473132372214939E-2</v>
      </c>
      <c r="BE163" s="167">
        <f t="shared" si="223"/>
        <v>752</v>
      </c>
      <c r="BF163" s="83">
        <f t="shared" si="248"/>
        <v>0.19711664482306684</v>
      </c>
      <c r="BG163" s="167">
        <f t="shared" si="224"/>
        <v>346</v>
      </c>
      <c r="BH163" s="83">
        <f t="shared" si="249"/>
        <v>9.0694626474442985E-2</v>
      </c>
      <c r="BJ163" s="264"/>
      <c r="BK163" s="273"/>
      <c r="BL163" s="208" t="s">
        <v>276</v>
      </c>
      <c r="BM163" s="38">
        <v>3753</v>
      </c>
      <c r="BN163" s="38">
        <v>181</v>
      </c>
      <c r="BO163" s="84">
        <v>4.8228084199307221E-2</v>
      </c>
      <c r="BP163" s="38">
        <v>667</v>
      </c>
      <c r="BQ163" s="84">
        <v>0.17772448707700506</v>
      </c>
      <c r="BR163" s="38">
        <v>319</v>
      </c>
      <c r="BS163" s="84">
        <v>8.4998667732480687E-2</v>
      </c>
      <c r="BU163" s="218"/>
      <c r="BV163" s="208" t="s">
        <v>273</v>
      </c>
      <c r="BW163" s="36">
        <f t="shared" si="220"/>
        <v>0.65871559633027521</v>
      </c>
      <c r="BX163" s="36">
        <f t="shared" si="225"/>
        <v>0.68904876099120704</v>
      </c>
      <c r="BY163" s="80"/>
      <c r="BZ163" s="138"/>
      <c r="CA163" s="80"/>
      <c r="CB163" s="80"/>
      <c r="CC163" s="80"/>
      <c r="CD163" s="80"/>
      <c r="CE163" s="80"/>
      <c r="CF163" s="80"/>
      <c r="CG163" s="80"/>
      <c r="CH163" s="80"/>
      <c r="CI163" s="80"/>
      <c r="CJ163" s="3"/>
      <c r="CK163" s="3"/>
      <c r="CL163" s="3"/>
      <c r="CM163" s="3"/>
      <c r="CN163" s="3"/>
      <c r="CO163" s="3"/>
      <c r="CP163" s="3"/>
      <c r="CQ163" s="80"/>
      <c r="CR163" s="80"/>
      <c r="CS163" s="80"/>
      <c r="CT163" s="80"/>
      <c r="CU163" s="80"/>
      <c r="CV163" s="80"/>
      <c r="CW163" s="3"/>
      <c r="CX163" s="3"/>
      <c r="CY163" s="80"/>
      <c r="CZ163" s="80"/>
      <c r="DA163" s="80"/>
      <c r="DB163" s="80"/>
      <c r="DC163" s="80"/>
      <c r="DD163" s="80"/>
      <c r="DE163" s="80"/>
      <c r="DF163" s="80"/>
      <c r="DG163" s="80"/>
      <c r="DH163" s="80"/>
      <c r="DI163" s="80"/>
      <c r="DJ163" s="80"/>
      <c r="DK163" s="80"/>
      <c r="DL163" s="80"/>
      <c r="DM163" s="80"/>
      <c r="DN163" s="80"/>
      <c r="DP163" s="138"/>
      <c r="DQ163" s="80"/>
      <c r="DR163" s="80"/>
      <c r="DS163" s="80"/>
      <c r="DT163" s="80"/>
      <c r="DU163" s="80"/>
      <c r="DV163" s="80"/>
      <c r="DW163" s="80"/>
      <c r="DX163" s="80"/>
      <c r="DY163" s="80"/>
      <c r="DZ163" s="80"/>
      <c r="EA163" s="80"/>
      <c r="EB163" s="80"/>
      <c r="EC163" s="80"/>
      <c r="ED163" s="80"/>
      <c r="EE163" s="80"/>
      <c r="EF163" s="80"/>
      <c r="EG163" s="80"/>
      <c r="EH163" s="80"/>
      <c r="EI163" s="80"/>
      <c r="EJ163" s="80"/>
      <c r="EK163" s="80"/>
      <c r="EL163" s="80"/>
      <c r="EM163" s="80"/>
      <c r="EN163" s="80"/>
      <c r="EO163" s="80"/>
      <c r="EP163" s="80"/>
      <c r="EQ163" s="80"/>
      <c r="ER163" s="80"/>
      <c r="ES163" s="80"/>
      <c r="ET163" s="80"/>
      <c r="EU163" s="80"/>
      <c r="EV163" s="80"/>
      <c r="EW163" s="80"/>
      <c r="EX163" s="80"/>
      <c r="EY163" s="80"/>
      <c r="EZ163" s="80"/>
      <c r="FA163" s="80"/>
      <c r="FB163" s="80"/>
      <c r="FC163" s="80"/>
      <c r="FD163" s="80"/>
      <c r="FE163" s="80"/>
      <c r="FF163" s="80"/>
      <c r="FG163" s="80"/>
      <c r="FH163" s="80"/>
      <c r="FI163" s="80"/>
      <c r="FJ163" s="80"/>
      <c r="FK163" s="80"/>
      <c r="FL163" s="80"/>
      <c r="FM163" s="80"/>
      <c r="FN163" s="80"/>
      <c r="FO163" s="80"/>
      <c r="FP163" s="80"/>
      <c r="FQ163" s="80"/>
      <c r="FR163" s="80"/>
      <c r="FS163" s="80"/>
      <c r="FT163" s="80"/>
      <c r="FU163" s="80"/>
      <c r="FV163" s="80"/>
      <c r="FW163" s="80"/>
      <c r="FX163" s="80"/>
      <c r="FY163" s="80"/>
      <c r="FZ163" s="80"/>
      <c r="GA163" s="80"/>
      <c r="GB163" s="80"/>
      <c r="GC163" s="80"/>
      <c r="GD163" s="80"/>
      <c r="GE163" s="80"/>
      <c r="GF163" s="80"/>
      <c r="GG163" s="80"/>
      <c r="GH163" s="80"/>
      <c r="GI163" s="80"/>
      <c r="GJ163" s="80"/>
      <c r="GK163" s="80"/>
      <c r="GL163" s="80"/>
      <c r="GM163" s="80"/>
      <c r="GN163" s="80"/>
      <c r="GO163" s="80"/>
      <c r="GP163" s="80"/>
      <c r="GQ163" s="80"/>
      <c r="GR163" s="80"/>
      <c r="GS163" s="80"/>
      <c r="GT163" s="80"/>
      <c r="GU163" s="80"/>
      <c r="GV163" s="80"/>
      <c r="GW163" s="80"/>
      <c r="GX163" s="80"/>
      <c r="GY163" s="80"/>
      <c r="GZ163" s="80"/>
      <c r="HA163" s="80"/>
      <c r="HB163" s="80"/>
      <c r="HC163" s="80"/>
      <c r="HD163" s="80"/>
      <c r="HE163" s="80"/>
      <c r="HF163" s="80"/>
      <c r="HG163" s="80"/>
      <c r="HH163" s="80"/>
      <c r="HI163" s="80"/>
      <c r="HJ163" s="80"/>
      <c r="HK163" s="80"/>
      <c r="HL163" s="80"/>
      <c r="HM163" s="80"/>
      <c r="HN163" s="80"/>
      <c r="HO163" s="80"/>
      <c r="HP163" s="80"/>
      <c r="HR163" s="80"/>
      <c r="HS163" s="80"/>
      <c r="HT163" s="80"/>
      <c r="HU163" s="80"/>
      <c r="HV163" s="80"/>
      <c r="HW163" s="80"/>
      <c r="HX163" s="80"/>
      <c r="HY163" s="80"/>
      <c r="HZ163" s="80"/>
      <c r="IA163" s="80"/>
      <c r="IB163" s="80"/>
      <c r="IC163" s="80"/>
      <c r="ID163" s="80"/>
      <c r="IE163" s="80"/>
      <c r="IF163" s="80"/>
      <c r="IG163" s="80"/>
      <c r="IH163" s="80"/>
      <c r="II163" s="80"/>
      <c r="IJ163" s="80"/>
      <c r="IK163" s="80"/>
      <c r="IL163" s="80"/>
      <c r="IM163" s="80"/>
      <c r="IN163" s="80"/>
      <c r="IO163" s="80"/>
      <c r="IP163" s="80"/>
      <c r="IQ163" s="80"/>
      <c r="IR163" s="80"/>
      <c r="IS163" s="80"/>
      <c r="IT163" s="80"/>
      <c r="IU163" s="80"/>
      <c r="IV163" s="80"/>
      <c r="IW163" s="80"/>
      <c r="IX163" s="80"/>
      <c r="IY163" s="80"/>
      <c r="IZ163" s="80"/>
      <c r="JA163" s="80"/>
      <c r="JB163" s="80"/>
    </row>
    <row r="164" spans="2:262" s="12" customFormat="1" ht="14.25" customHeight="1">
      <c r="B164" s="264"/>
      <c r="C164" s="273"/>
      <c r="D164" s="165" t="s">
        <v>156</v>
      </c>
      <c r="E164" s="160">
        <v>0</v>
      </c>
      <c r="F164" s="161">
        <v>0</v>
      </c>
      <c r="G164" s="61" t="str">
        <f t="shared" si="226"/>
        <v>-</v>
      </c>
      <c r="H164" s="62">
        <v>0</v>
      </c>
      <c r="I164" s="61" t="str">
        <f t="shared" si="227"/>
        <v>-</v>
      </c>
      <c r="J164" s="62">
        <v>0</v>
      </c>
      <c r="K164" s="61" t="str">
        <f t="shared" si="228"/>
        <v>-</v>
      </c>
      <c r="L164" s="160">
        <v>0</v>
      </c>
      <c r="M164" s="161">
        <v>0</v>
      </c>
      <c r="N164" s="61" t="str">
        <f t="shared" si="229"/>
        <v>-</v>
      </c>
      <c r="O164" s="62">
        <v>0</v>
      </c>
      <c r="P164" s="61" t="str">
        <f t="shared" si="230"/>
        <v>-</v>
      </c>
      <c r="Q164" s="62">
        <v>0</v>
      </c>
      <c r="R164" s="61" t="str">
        <f t="shared" si="231"/>
        <v>-</v>
      </c>
      <c r="S164" s="160">
        <v>752</v>
      </c>
      <c r="T164" s="161">
        <v>30</v>
      </c>
      <c r="U164" s="61">
        <f t="shared" si="232"/>
        <v>3.9893617021276598E-2</v>
      </c>
      <c r="V164" s="62">
        <v>153</v>
      </c>
      <c r="W164" s="61">
        <f t="shared" si="233"/>
        <v>0.20345744680851063</v>
      </c>
      <c r="X164" s="62">
        <v>64</v>
      </c>
      <c r="Y164" s="61">
        <f t="shared" si="234"/>
        <v>8.5106382978723402E-2</v>
      </c>
      <c r="Z164" s="160">
        <v>407</v>
      </c>
      <c r="AA164" s="161">
        <v>22</v>
      </c>
      <c r="AB164" s="61">
        <f t="shared" si="235"/>
        <v>5.4054054054054057E-2</v>
      </c>
      <c r="AC164" s="62">
        <v>75</v>
      </c>
      <c r="AD164" s="61">
        <f t="shared" si="236"/>
        <v>0.18427518427518427</v>
      </c>
      <c r="AE164" s="62">
        <v>36</v>
      </c>
      <c r="AF164" s="61">
        <f t="shared" si="237"/>
        <v>8.8452088452088448E-2</v>
      </c>
      <c r="AG164" s="160">
        <v>202</v>
      </c>
      <c r="AH164" s="161">
        <v>6</v>
      </c>
      <c r="AI164" s="61">
        <f t="shared" si="238"/>
        <v>2.9702970297029702E-2</v>
      </c>
      <c r="AJ164" s="62">
        <v>33</v>
      </c>
      <c r="AK164" s="61">
        <f t="shared" si="239"/>
        <v>0.16336633663366337</v>
      </c>
      <c r="AL164" s="62">
        <v>16</v>
      </c>
      <c r="AM164" s="61">
        <f t="shared" si="240"/>
        <v>7.9207920792079209E-2</v>
      </c>
      <c r="AN164" s="160">
        <v>96</v>
      </c>
      <c r="AO164" s="161">
        <v>1</v>
      </c>
      <c r="AP164" s="61">
        <f t="shared" si="241"/>
        <v>1.0416666666666666E-2</v>
      </c>
      <c r="AQ164" s="62">
        <v>12</v>
      </c>
      <c r="AR164" s="61">
        <f t="shared" si="242"/>
        <v>0.125</v>
      </c>
      <c r="AS164" s="62">
        <v>2</v>
      </c>
      <c r="AT164" s="61">
        <f t="shared" si="243"/>
        <v>2.0833333333333332E-2</v>
      </c>
      <c r="AU164" s="160">
        <v>37</v>
      </c>
      <c r="AV164" s="161">
        <v>0</v>
      </c>
      <c r="AW164" s="61">
        <f t="shared" si="244"/>
        <v>0</v>
      </c>
      <c r="AX164" s="62">
        <v>4</v>
      </c>
      <c r="AY164" s="61">
        <f t="shared" si="245"/>
        <v>0.10810810810810811</v>
      </c>
      <c r="AZ164" s="62">
        <v>1</v>
      </c>
      <c r="BA164" s="61">
        <f t="shared" si="246"/>
        <v>2.7027027027027029E-2</v>
      </c>
      <c r="BB164" s="160">
        <f t="shared" si="221"/>
        <v>1494</v>
      </c>
      <c r="BC164" s="63">
        <f t="shared" si="222"/>
        <v>59</v>
      </c>
      <c r="BD164" s="61">
        <f t="shared" si="247"/>
        <v>3.9491298527443104E-2</v>
      </c>
      <c r="BE164" s="63">
        <f t="shared" si="223"/>
        <v>277</v>
      </c>
      <c r="BF164" s="61">
        <f t="shared" si="248"/>
        <v>0.18540829986613119</v>
      </c>
      <c r="BG164" s="63">
        <f t="shared" si="224"/>
        <v>119</v>
      </c>
      <c r="BH164" s="61">
        <f t="shared" si="249"/>
        <v>7.9651941097724235E-2</v>
      </c>
      <c r="BJ164" s="264"/>
      <c r="BK164" s="273"/>
      <c r="BL164" s="208" t="s">
        <v>156</v>
      </c>
      <c r="BM164" s="38">
        <v>1414</v>
      </c>
      <c r="BN164" s="38">
        <v>54</v>
      </c>
      <c r="BO164" s="84">
        <v>3.818953323903819E-2</v>
      </c>
      <c r="BP164" s="38">
        <v>255</v>
      </c>
      <c r="BQ164" s="84">
        <v>0.18033946251768035</v>
      </c>
      <c r="BR164" s="38">
        <v>115</v>
      </c>
      <c r="BS164" s="84">
        <v>8.1329561527581334E-2</v>
      </c>
      <c r="BU164" s="184"/>
      <c r="BV164" s="188" t="s">
        <v>156</v>
      </c>
      <c r="BW164" s="36">
        <f t="shared" si="220"/>
        <v>0.69544846050870146</v>
      </c>
      <c r="BX164" s="36">
        <f t="shared" si="225"/>
        <v>0.70014144271570011</v>
      </c>
      <c r="BY164" s="80"/>
      <c r="BZ164" s="138"/>
      <c r="CA164" s="80"/>
      <c r="CB164" s="80"/>
      <c r="CC164" s="80"/>
      <c r="CD164" s="80"/>
      <c r="CE164" s="80"/>
      <c r="CF164" s="80"/>
      <c r="CG164" s="80"/>
      <c r="CH164" s="80"/>
      <c r="CI164" s="80"/>
      <c r="CJ164" s="3"/>
      <c r="CK164" s="3"/>
      <c r="CL164" s="3"/>
      <c r="CM164" s="3"/>
      <c r="CN164" s="3"/>
      <c r="CO164" s="3"/>
      <c r="CP164" s="3"/>
      <c r="CQ164" s="80"/>
      <c r="CR164" s="80"/>
      <c r="CS164" s="80"/>
      <c r="CT164" s="80"/>
      <c r="CU164" s="80"/>
      <c r="CV164" s="80"/>
      <c r="CW164" s="3"/>
      <c r="CX164" s="3"/>
      <c r="CY164" s="80"/>
      <c r="CZ164" s="80"/>
      <c r="DA164" s="80"/>
      <c r="DB164" s="80"/>
      <c r="DC164" s="80"/>
      <c r="DD164" s="80"/>
      <c r="DE164" s="80"/>
      <c r="DF164" s="80"/>
      <c r="DG164" s="80"/>
      <c r="DH164" s="80"/>
      <c r="DI164" s="80"/>
      <c r="DJ164" s="80"/>
      <c r="DK164" s="80"/>
      <c r="DL164" s="80"/>
      <c r="DM164" s="80"/>
      <c r="DN164" s="80"/>
      <c r="DP164" s="138"/>
      <c r="DQ164" s="80"/>
      <c r="DR164" s="80"/>
      <c r="DS164" s="80"/>
      <c r="DT164" s="80"/>
      <c r="DU164" s="80"/>
      <c r="DV164" s="80"/>
      <c r="DW164" s="80"/>
      <c r="DX164" s="80"/>
      <c r="DY164" s="80"/>
      <c r="DZ164" s="80"/>
      <c r="EA164" s="80"/>
      <c r="EB164" s="80"/>
      <c r="EC164" s="80"/>
      <c r="ED164" s="80"/>
      <c r="EE164" s="80"/>
      <c r="EF164" s="80"/>
      <c r="EG164" s="80"/>
      <c r="EH164" s="80"/>
      <c r="EI164" s="80"/>
      <c r="EJ164" s="80"/>
      <c r="EK164" s="80"/>
      <c r="EL164" s="80"/>
      <c r="EM164" s="80"/>
      <c r="EN164" s="80"/>
      <c r="EO164" s="80"/>
      <c r="EP164" s="80"/>
      <c r="EQ164" s="80"/>
      <c r="ER164" s="80"/>
      <c r="ES164" s="80"/>
      <c r="ET164" s="80"/>
      <c r="EU164" s="80"/>
      <c r="EV164" s="80"/>
      <c r="EW164" s="80"/>
      <c r="EX164" s="80"/>
      <c r="EY164" s="80"/>
      <c r="EZ164" s="80"/>
      <c r="FA164" s="80"/>
      <c r="FB164" s="80"/>
      <c r="FC164" s="80"/>
      <c r="FD164" s="80"/>
      <c r="FE164" s="80"/>
      <c r="FF164" s="80"/>
      <c r="FG164" s="80"/>
      <c r="FH164" s="80"/>
      <c r="FI164" s="80"/>
      <c r="FJ164" s="80"/>
      <c r="FK164" s="80"/>
      <c r="FL164" s="80"/>
      <c r="FM164" s="80"/>
      <c r="FN164" s="80"/>
      <c r="FO164" s="80"/>
      <c r="FP164" s="80"/>
      <c r="FQ164" s="80"/>
      <c r="FR164" s="80"/>
      <c r="FS164" s="80"/>
      <c r="FT164" s="80"/>
      <c r="FU164" s="80"/>
      <c r="FV164" s="80"/>
      <c r="FW164" s="80"/>
      <c r="FX164" s="80"/>
      <c r="FY164" s="80"/>
      <c r="FZ164" s="80"/>
      <c r="GA164" s="80"/>
      <c r="GB164" s="80"/>
      <c r="GC164" s="80"/>
      <c r="GD164" s="80"/>
      <c r="GE164" s="80"/>
      <c r="GF164" s="80"/>
      <c r="GG164" s="80"/>
      <c r="GH164" s="80"/>
      <c r="GI164" s="80"/>
      <c r="GJ164" s="80"/>
      <c r="GK164" s="80"/>
      <c r="GL164" s="80"/>
      <c r="GM164" s="80"/>
      <c r="GN164" s="80"/>
      <c r="GO164" s="80"/>
      <c r="GP164" s="80"/>
      <c r="GQ164" s="80"/>
      <c r="GR164" s="80"/>
      <c r="GS164" s="80"/>
      <c r="GT164" s="80"/>
      <c r="GU164" s="80"/>
      <c r="GV164" s="80"/>
      <c r="GW164" s="80"/>
      <c r="GX164" s="80"/>
      <c r="GY164" s="80"/>
      <c r="GZ164" s="80"/>
      <c r="HA164" s="80"/>
      <c r="HB164" s="80"/>
      <c r="HC164" s="80"/>
      <c r="HD164" s="80"/>
      <c r="HE164" s="80"/>
      <c r="HF164" s="80"/>
      <c r="HG164" s="80"/>
      <c r="HH164" s="80"/>
      <c r="HI164" s="80"/>
      <c r="HJ164" s="80"/>
      <c r="HK164" s="80"/>
      <c r="HL164" s="80"/>
      <c r="HM164" s="80"/>
      <c r="HN164" s="80"/>
      <c r="HO164" s="80"/>
      <c r="HP164" s="80"/>
      <c r="HR164" s="80"/>
      <c r="HS164" s="80"/>
      <c r="HT164" s="80"/>
      <c r="HU164" s="80"/>
      <c r="HV164" s="80"/>
      <c r="HW164" s="80"/>
      <c r="HX164" s="80"/>
      <c r="HY164" s="80"/>
      <c r="HZ164" s="80"/>
      <c r="IA164" s="80"/>
      <c r="IB164" s="80"/>
      <c r="IC164" s="80"/>
      <c r="ID164" s="80"/>
      <c r="IE164" s="80"/>
      <c r="IF164" s="80"/>
      <c r="IG164" s="80"/>
      <c r="IH164" s="80"/>
      <c r="II164" s="80"/>
      <c r="IJ164" s="80"/>
      <c r="IK164" s="80"/>
      <c r="IL164" s="80"/>
      <c r="IM164" s="80"/>
      <c r="IN164" s="80"/>
      <c r="IO164" s="80"/>
      <c r="IP164" s="80"/>
      <c r="IQ164" s="80"/>
      <c r="IR164" s="80"/>
      <c r="IS164" s="80"/>
      <c r="IT164" s="80"/>
      <c r="IU164" s="80"/>
      <c r="IV164" s="80"/>
      <c r="IW164" s="80"/>
      <c r="IX164" s="80"/>
      <c r="IY164" s="80"/>
      <c r="IZ164" s="80"/>
      <c r="JA164" s="80"/>
      <c r="JB164" s="80"/>
    </row>
    <row r="165" spans="2:262" s="12" customFormat="1" ht="14.25" customHeight="1">
      <c r="B165" s="264"/>
      <c r="C165" s="273"/>
      <c r="D165" s="135" t="s">
        <v>200</v>
      </c>
      <c r="E165" s="152">
        <v>0</v>
      </c>
      <c r="F165" s="231">
        <v>0</v>
      </c>
      <c r="G165" s="154" t="str">
        <f t="shared" si="226"/>
        <v>-</v>
      </c>
      <c r="H165" s="232">
        <v>0</v>
      </c>
      <c r="I165" s="154" t="str">
        <f t="shared" si="227"/>
        <v>-</v>
      </c>
      <c r="J165" s="232">
        <v>0</v>
      </c>
      <c r="K165" s="154" t="str">
        <f t="shared" si="228"/>
        <v>-</v>
      </c>
      <c r="L165" s="152">
        <v>5</v>
      </c>
      <c r="M165" s="231">
        <v>0</v>
      </c>
      <c r="N165" s="154">
        <f t="shared" si="229"/>
        <v>0</v>
      </c>
      <c r="O165" s="232">
        <v>0</v>
      </c>
      <c r="P165" s="154">
        <f t="shared" si="230"/>
        <v>0</v>
      </c>
      <c r="Q165" s="232">
        <v>0</v>
      </c>
      <c r="R165" s="154">
        <f t="shared" si="231"/>
        <v>0</v>
      </c>
      <c r="S165" s="152">
        <v>51</v>
      </c>
      <c r="T165" s="231">
        <v>1</v>
      </c>
      <c r="U165" s="154">
        <f t="shared" si="232"/>
        <v>1.9607843137254902E-2</v>
      </c>
      <c r="V165" s="232">
        <v>2</v>
      </c>
      <c r="W165" s="154">
        <f t="shared" si="233"/>
        <v>3.9215686274509803E-2</v>
      </c>
      <c r="X165" s="232">
        <v>0</v>
      </c>
      <c r="Y165" s="154">
        <f t="shared" si="234"/>
        <v>0</v>
      </c>
      <c r="Z165" s="152">
        <v>140</v>
      </c>
      <c r="AA165" s="231">
        <v>0</v>
      </c>
      <c r="AB165" s="154">
        <f t="shared" si="235"/>
        <v>0</v>
      </c>
      <c r="AC165" s="232">
        <v>1</v>
      </c>
      <c r="AD165" s="154">
        <f t="shared" si="236"/>
        <v>7.1428571428571426E-3</v>
      </c>
      <c r="AE165" s="232">
        <v>5</v>
      </c>
      <c r="AF165" s="154">
        <f t="shared" si="237"/>
        <v>3.5714285714285712E-2</v>
      </c>
      <c r="AG165" s="152">
        <v>264</v>
      </c>
      <c r="AH165" s="231">
        <v>0</v>
      </c>
      <c r="AI165" s="154">
        <f t="shared" si="238"/>
        <v>0</v>
      </c>
      <c r="AJ165" s="232">
        <v>3</v>
      </c>
      <c r="AK165" s="154">
        <f t="shared" si="239"/>
        <v>1.1363636363636364E-2</v>
      </c>
      <c r="AL165" s="232">
        <v>3</v>
      </c>
      <c r="AM165" s="154">
        <f t="shared" si="240"/>
        <v>1.1363636363636364E-2</v>
      </c>
      <c r="AN165" s="152">
        <v>236</v>
      </c>
      <c r="AO165" s="231">
        <v>0</v>
      </c>
      <c r="AP165" s="154">
        <f t="shared" si="241"/>
        <v>0</v>
      </c>
      <c r="AQ165" s="232">
        <v>3</v>
      </c>
      <c r="AR165" s="154">
        <f t="shared" si="242"/>
        <v>1.2711864406779662E-2</v>
      </c>
      <c r="AS165" s="232">
        <v>1</v>
      </c>
      <c r="AT165" s="154">
        <f t="shared" si="243"/>
        <v>4.2372881355932203E-3</v>
      </c>
      <c r="AU165" s="152">
        <v>268</v>
      </c>
      <c r="AV165" s="231">
        <v>0</v>
      </c>
      <c r="AW165" s="154">
        <f t="shared" si="244"/>
        <v>0</v>
      </c>
      <c r="AX165" s="232">
        <v>0</v>
      </c>
      <c r="AY165" s="154">
        <f t="shared" si="245"/>
        <v>0</v>
      </c>
      <c r="AZ165" s="232">
        <v>0</v>
      </c>
      <c r="BA165" s="154">
        <f t="shared" si="246"/>
        <v>0</v>
      </c>
      <c r="BB165" s="152">
        <f t="shared" si="221"/>
        <v>964</v>
      </c>
      <c r="BC165" s="153">
        <f t="shared" si="222"/>
        <v>1</v>
      </c>
      <c r="BD165" s="154">
        <f t="shared" si="247"/>
        <v>1.037344398340249E-3</v>
      </c>
      <c r="BE165" s="153">
        <f t="shared" si="223"/>
        <v>9</v>
      </c>
      <c r="BF165" s="154">
        <f t="shared" si="248"/>
        <v>9.3360995850622405E-3</v>
      </c>
      <c r="BG165" s="153">
        <f t="shared" si="224"/>
        <v>9</v>
      </c>
      <c r="BH165" s="154">
        <f t="shared" si="249"/>
        <v>9.3360995850622405E-3</v>
      </c>
      <c r="BJ165" s="264"/>
      <c r="BK165" s="273"/>
      <c r="BL165" s="208" t="s">
        <v>199</v>
      </c>
      <c r="BM165" s="38">
        <v>434</v>
      </c>
      <c r="BN165" s="38">
        <v>3</v>
      </c>
      <c r="BO165" s="84">
        <v>6.9124423963133645E-3</v>
      </c>
      <c r="BP165" s="38">
        <v>10</v>
      </c>
      <c r="BQ165" s="84">
        <v>2.3041474654377881E-2</v>
      </c>
      <c r="BR165" s="38">
        <v>9</v>
      </c>
      <c r="BS165" s="84">
        <v>2.0737327188940093E-2</v>
      </c>
      <c r="BU165" s="184"/>
      <c r="BV165" s="188" t="s">
        <v>199</v>
      </c>
      <c r="BW165" s="36">
        <f t="shared" si="220"/>
        <v>0.98029045643153523</v>
      </c>
      <c r="BX165" s="36">
        <f t="shared" si="225"/>
        <v>0.94930875576036866</v>
      </c>
      <c r="BY165" s="80"/>
      <c r="BZ165" s="138"/>
      <c r="CA165" s="80"/>
      <c r="CB165" s="80"/>
      <c r="CC165" s="80"/>
      <c r="CD165" s="80"/>
      <c r="CE165" s="80"/>
      <c r="CF165" s="80"/>
      <c r="CG165" s="80"/>
      <c r="CH165" s="80"/>
      <c r="CI165" s="80"/>
      <c r="CJ165" s="3"/>
      <c r="CK165" s="3"/>
      <c r="CL165" s="3"/>
      <c r="CM165" s="3"/>
      <c r="CN165" s="3"/>
      <c r="CO165" s="3"/>
      <c r="CP165" s="3"/>
      <c r="CQ165" s="80"/>
      <c r="CR165" s="80"/>
      <c r="CS165" s="80"/>
      <c r="CT165" s="80"/>
      <c r="CU165" s="80"/>
      <c r="CV165" s="80"/>
      <c r="CW165" s="3"/>
      <c r="CX165" s="3"/>
      <c r="CY165" s="80"/>
      <c r="CZ165" s="80"/>
      <c r="DA165" s="80"/>
      <c r="DB165" s="80"/>
      <c r="DC165" s="80"/>
      <c r="DD165" s="80"/>
      <c r="DE165" s="80"/>
      <c r="DF165" s="80"/>
      <c r="DG165" s="80"/>
      <c r="DH165" s="80"/>
      <c r="DI165" s="80"/>
      <c r="DJ165" s="80"/>
      <c r="DK165" s="80"/>
      <c r="DL165" s="80"/>
      <c r="DM165" s="80"/>
      <c r="DN165" s="80"/>
      <c r="DP165" s="138"/>
      <c r="DQ165" s="80"/>
      <c r="DR165" s="80"/>
      <c r="DS165" s="80"/>
      <c r="DT165" s="80"/>
      <c r="DU165" s="80"/>
      <c r="DV165" s="80"/>
      <c r="DW165" s="80"/>
      <c r="DX165" s="80"/>
      <c r="DY165" s="80"/>
      <c r="DZ165" s="80"/>
      <c r="EA165" s="80"/>
      <c r="EB165" s="80"/>
      <c r="EC165" s="80"/>
      <c r="ED165" s="80"/>
      <c r="EE165" s="80"/>
      <c r="EF165" s="80"/>
      <c r="EG165" s="80"/>
      <c r="EH165" s="80"/>
      <c r="EI165" s="80"/>
      <c r="EJ165" s="80"/>
      <c r="EK165" s="80"/>
      <c r="EL165" s="80"/>
      <c r="EM165" s="80"/>
      <c r="EN165" s="80"/>
      <c r="EO165" s="80"/>
      <c r="EP165" s="80"/>
      <c r="EQ165" s="80"/>
      <c r="ER165" s="80"/>
      <c r="ES165" s="80"/>
      <c r="ET165" s="80"/>
      <c r="EU165" s="80"/>
      <c r="EV165" s="80"/>
      <c r="EW165" s="80"/>
      <c r="EX165" s="80"/>
      <c r="EY165" s="80"/>
      <c r="EZ165" s="80"/>
      <c r="FA165" s="80"/>
      <c r="FB165" s="80"/>
      <c r="FC165" s="80"/>
      <c r="FD165" s="80"/>
      <c r="FE165" s="80"/>
      <c r="FF165" s="80"/>
      <c r="FG165" s="80"/>
      <c r="FH165" s="80"/>
      <c r="FI165" s="80"/>
      <c r="FJ165" s="80"/>
      <c r="FK165" s="80"/>
      <c r="FL165" s="80"/>
      <c r="FM165" s="80"/>
      <c r="FN165" s="80"/>
      <c r="FO165" s="80"/>
      <c r="FP165" s="80"/>
      <c r="FQ165" s="80"/>
      <c r="FR165" s="80"/>
      <c r="FS165" s="80"/>
      <c r="FT165" s="80"/>
      <c r="FU165" s="80"/>
      <c r="FV165" s="80"/>
      <c r="FW165" s="80"/>
      <c r="FX165" s="80"/>
      <c r="FY165" s="80"/>
      <c r="FZ165" s="80"/>
      <c r="GA165" s="80"/>
      <c r="GB165" s="80"/>
      <c r="GC165" s="80"/>
      <c r="GD165" s="80"/>
      <c r="GE165" s="80"/>
      <c r="GF165" s="80"/>
      <c r="GG165" s="80"/>
      <c r="GH165" s="80"/>
      <c r="GI165" s="80"/>
      <c r="GJ165" s="80"/>
      <c r="GK165" s="80"/>
      <c r="GL165" s="80"/>
      <c r="GM165" s="80"/>
      <c r="GN165" s="80"/>
      <c r="GO165" s="80"/>
      <c r="GP165" s="80"/>
      <c r="GQ165" s="80"/>
      <c r="GR165" s="80"/>
      <c r="GS165" s="80"/>
      <c r="GT165" s="80"/>
      <c r="GU165" s="80"/>
      <c r="GV165" s="80"/>
      <c r="GW165" s="80"/>
      <c r="GX165" s="80"/>
      <c r="GY165" s="80"/>
      <c r="GZ165" s="80"/>
      <c r="HA165" s="80"/>
      <c r="HB165" s="80"/>
      <c r="HC165" s="80"/>
      <c r="HD165" s="80"/>
      <c r="HE165" s="80"/>
      <c r="HF165" s="80"/>
      <c r="HG165" s="80"/>
      <c r="HH165" s="80"/>
      <c r="HI165" s="80"/>
      <c r="HJ165" s="80"/>
      <c r="HK165" s="80"/>
      <c r="HL165" s="80"/>
      <c r="HM165" s="80"/>
      <c r="HN165" s="80"/>
      <c r="HO165" s="80"/>
      <c r="HP165" s="80"/>
      <c r="HR165" s="80"/>
      <c r="HS165" s="80"/>
      <c r="HT165" s="80"/>
      <c r="HU165" s="80"/>
      <c r="HV165" s="80"/>
      <c r="HW165" s="80"/>
      <c r="HX165" s="80"/>
      <c r="HY165" s="80"/>
      <c r="HZ165" s="80"/>
      <c r="IA165" s="80"/>
      <c r="IB165" s="80"/>
      <c r="IC165" s="80"/>
      <c r="ID165" s="80"/>
      <c r="IE165" s="80"/>
      <c r="IF165" s="80"/>
      <c r="IG165" s="80"/>
      <c r="IH165" s="80"/>
      <c r="II165" s="80"/>
      <c r="IJ165" s="80"/>
      <c r="IK165" s="80"/>
      <c r="IL165" s="80"/>
      <c r="IM165" s="80"/>
      <c r="IN165" s="80"/>
      <c r="IO165" s="80"/>
      <c r="IP165" s="80"/>
      <c r="IQ165" s="80"/>
      <c r="IR165" s="80"/>
      <c r="IS165" s="80"/>
      <c r="IT165" s="80"/>
      <c r="IU165" s="80"/>
      <c r="IV165" s="80"/>
      <c r="IW165" s="80"/>
      <c r="IX165" s="80"/>
      <c r="IY165" s="80"/>
      <c r="IZ165" s="80"/>
      <c r="JA165" s="80"/>
      <c r="JB165" s="80"/>
    </row>
    <row r="166" spans="2:262" s="12" customFormat="1" ht="14.25" customHeight="1">
      <c r="B166" s="265"/>
      <c r="C166" s="274"/>
      <c r="D166" s="150" t="s">
        <v>67</v>
      </c>
      <c r="E166" s="37">
        <v>44</v>
      </c>
      <c r="F166" s="233">
        <v>2</v>
      </c>
      <c r="G166" s="13">
        <f t="shared" si="226"/>
        <v>4.5454545454545456E-2</v>
      </c>
      <c r="H166" s="33">
        <v>6</v>
      </c>
      <c r="I166" s="13">
        <f t="shared" si="227"/>
        <v>0.13636363636363635</v>
      </c>
      <c r="J166" s="33">
        <v>3</v>
      </c>
      <c r="K166" s="13">
        <f t="shared" si="228"/>
        <v>6.8181818181818177E-2</v>
      </c>
      <c r="L166" s="37">
        <v>109</v>
      </c>
      <c r="M166" s="233">
        <v>3</v>
      </c>
      <c r="N166" s="13">
        <f t="shared" si="229"/>
        <v>2.7522935779816515E-2</v>
      </c>
      <c r="O166" s="33">
        <v>13</v>
      </c>
      <c r="P166" s="13">
        <f t="shared" si="230"/>
        <v>0.11926605504587157</v>
      </c>
      <c r="Q166" s="33">
        <v>4</v>
      </c>
      <c r="R166" s="13">
        <f t="shared" si="231"/>
        <v>3.669724770642202E-2</v>
      </c>
      <c r="S166" s="37">
        <v>8243</v>
      </c>
      <c r="T166" s="233">
        <v>452</v>
      </c>
      <c r="U166" s="13">
        <f t="shared" si="232"/>
        <v>5.4834404949654254E-2</v>
      </c>
      <c r="V166" s="33">
        <v>1669</v>
      </c>
      <c r="W166" s="13">
        <f t="shared" si="233"/>
        <v>0.20247482712604634</v>
      </c>
      <c r="X166" s="33">
        <v>614</v>
      </c>
      <c r="Y166" s="13">
        <f t="shared" si="234"/>
        <v>7.4487443891786964E-2</v>
      </c>
      <c r="Z166" s="37">
        <v>7123</v>
      </c>
      <c r="AA166" s="233">
        <v>338</v>
      </c>
      <c r="AB166" s="13">
        <f t="shared" si="235"/>
        <v>4.7451916327390146E-2</v>
      </c>
      <c r="AC166" s="33">
        <v>1217</v>
      </c>
      <c r="AD166" s="13">
        <f t="shared" si="236"/>
        <v>0.17085497683560297</v>
      </c>
      <c r="AE166" s="33">
        <v>608</v>
      </c>
      <c r="AF166" s="13">
        <f t="shared" si="237"/>
        <v>8.5357293275305349E-2</v>
      </c>
      <c r="AG166" s="37">
        <v>4441</v>
      </c>
      <c r="AH166" s="233">
        <v>155</v>
      </c>
      <c r="AI166" s="13">
        <f t="shared" si="238"/>
        <v>3.4902049088043237E-2</v>
      </c>
      <c r="AJ166" s="33">
        <v>586</v>
      </c>
      <c r="AK166" s="13">
        <f t="shared" si="239"/>
        <v>0.13195226300382798</v>
      </c>
      <c r="AL166" s="33">
        <v>348</v>
      </c>
      <c r="AM166" s="13">
        <f t="shared" si="240"/>
        <v>7.8360729565413192E-2</v>
      </c>
      <c r="AN166" s="37">
        <v>1956</v>
      </c>
      <c r="AO166" s="233">
        <v>30</v>
      </c>
      <c r="AP166" s="13">
        <f t="shared" si="241"/>
        <v>1.5337423312883436E-2</v>
      </c>
      <c r="AQ166" s="33">
        <v>157</v>
      </c>
      <c r="AR166" s="13">
        <f t="shared" si="242"/>
        <v>8.0265848670756645E-2</v>
      </c>
      <c r="AS166" s="33">
        <v>103</v>
      </c>
      <c r="AT166" s="13">
        <f t="shared" si="243"/>
        <v>5.2658486707566461E-2</v>
      </c>
      <c r="AU166" s="37">
        <v>759</v>
      </c>
      <c r="AV166" s="233">
        <v>8</v>
      </c>
      <c r="AW166" s="13">
        <f t="shared" si="244"/>
        <v>1.0540184453227932E-2</v>
      </c>
      <c r="AX166" s="33">
        <v>31</v>
      </c>
      <c r="AY166" s="13">
        <f t="shared" si="245"/>
        <v>4.0843214756258232E-2</v>
      </c>
      <c r="AZ166" s="33">
        <v>15</v>
      </c>
      <c r="BA166" s="13">
        <f t="shared" si="246"/>
        <v>1.9762845849802372E-2</v>
      </c>
      <c r="BB166" s="37">
        <f t="shared" si="221"/>
        <v>22675</v>
      </c>
      <c r="BC166" s="69">
        <f t="shared" si="222"/>
        <v>988</v>
      </c>
      <c r="BD166" s="13">
        <f t="shared" si="247"/>
        <v>4.357221609702315E-2</v>
      </c>
      <c r="BE166" s="69">
        <f t="shared" si="223"/>
        <v>3679</v>
      </c>
      <c r="BF166" s="13">
        <f t="shared" si="248"/>
        <v>0.1622491730981257</v>
      </c>
      <c r="BG166" s="69">
        <f t="shared" si="224"/>
        <v>1695</v>
      </c>
      <c r="BH166" s="13">
        <f t="shared" si="249"/>
        <v>7.4751929437706727E-2</v>
      </c>
      <c r="BJ166" s="265"/>
      <c r="BK166" s="274"/>
      <c r="BL166" s="203" t="s">
        <v>67</v>
      </c>
      <c r="BM166" s="38">
        <v>21325</v>
      </c>
      <c r="BN166" s="38">
        <v>826</v>
      </c>
      <c r="BO166" s="84">
        <v>3.873388042203986E-2</v>
      </c>
      <c r="BP166" s="38">
        <v>3409</v>
      </c>
      <c r="BQ166" s="84">
        <v>0.15985932004689332</v>
      </c>
      <c r="BR166" s="38">
        <v>1573</v>
      </c>
      <c r="BS166" s="84">
        <v>7.3763188745603753E-2</v>
      </c>
      <c r="BU166" s="185"/>
      <c r="BV166" s="187" t="s">
        <v>67</v>
      </c>
      <c r="BW166" s="36">
        <f t="shared" si="220"/>
        <v>0.71942668136714438</v>
      </c>
      <c r="BX166" s="36">
        <f t="shared" si="225"/>
        <v>0.72764361078546302</v>
      </c>
      <c r="BY166" s="80"/>
      <c r="BZ166" s="138"/>
      <c r="CA166" s="80"/>
      <c r="CB166" s="80"/>
      <c r="CC166" s="80"/>
      <c r="CD166" s="80"/>
      <c r="CE166" s="80"/>
      <c r="CF166" s="80"/>
      <c r="CG166" s="80"/>
      <c r="CH166" s="80"/>
      <c r="CI166" s="80"/>
      <c r="CJ166" s="3"/>
      <c r="CK166" s="3"/>
      <c r="CL166" s="3"/>
      <c r="CM166" s="3"/>
      <c r="CN166" s="3"/>
      <c r="CO166" s="3"/>
      <c r="CP166" s="3"/>
      <c r="CQ166" s="80"/>
      <c r="CR166" s="80"/>
      <c r="CS166" s="80"/>
      <c r="CT166" s="80"/>
      <c r="CU166" s="80"/>
      <c r="CV166" s="80"/>
      <c r="CW166" s="3"/>
      <c r="CX166" s="3"/>
      <c r="CY166" s="80"/>
      <c r="CZ166" s="80"/>
      <c r="DA166" s="80"/>
      <c r="DB166" s="80"/>
      <c r="DC166" s="80"/>
      <c r="DD166" s="80"/>
      <c r="DE166" s="80"/>
      <c r="DF166" s="80"/>
      <c r="DG166" s="80"/>
      <c r="DH166" s="80"/>
      <c r="DI166" s="80"/>
      <c r="DJ166" s="80"/>
      <c r="DK166" s="80"/>
      <c r="DL166" s="80"/>
      <c r="DM166" s="80"/>
      <c r="DN166" s="80"/>
      <c r="DP166" s="138"/>
      <c r="DQ166" s="80"/>
      <c r="DR166" s="80"/>
      <c r="DS166" s="80"/>
      <c r="DT166" s="80"/>
      <c r="DU166" s="80"/>
      <c r="DV166" s="80"/>
      <c r="DW166" s="80"/>
      <c r="DX166" s="80"/>
      <c r="DY166" s="80"/>
      <c r="DZ166" s="80"/>
      <c r="EA166" s="80"/>
      <c r="EB166" s="80"/>
      <c r="EC166" s="80"/>
      <c r="ED166" s="80"/>
      <c r="EE166" s="80"/>
      <c r="EF166" s="80"/>
      <c r="EG166" s="80"/>
      <c r="EH166" s="80"/>
      <c r="EI166" s="80"/>
      <c r="EJ166" s="80"/>
      <c r="EK166" s="80"/>
      <c r="EL166" s="80"/>
      <c r="EM166" s="80"/>
      <c r="EN166" s="80"/>
      <c r="EO166" s="80"/>
      <c r="EP166" s="80"/>
      <c r="EQ166" s="80"/>
      <c r="ER166" s="80"/>
      <c r="ES166" s="80"/>
      <c r="ET166" s="80"/>
      <c r="EU166" s="80"/>
      <c r="EV166" s="80"/>
      <c r="EW166" s="80"/>
      <c r="EX166" s="80"/>
      <c r="EY166" s="80"/>
      <c r="EZ166" s="80"/>
      <c r="FA166" s="80"/>
      <c r="FB166" s="80"/>
      <c r="FC166" s="80"/>
      <c r="FD166" s="80"/>
      <c r="FE166" s="80"/>
      <c r="FF166" s="80"/>
      <c r="FG166" s="80"/>
      <c r="FH166" s="80"/>
      <c r="FI166" s="80"/>
      <c r="FJ166" s="80"/>
      <c r="FK166" s="80"/>
      <c r="FL166" s="80"/>
      <c r="FM166" s="80"/>
      <c r="FN166" s="80"/>
      <c r="FO166" s="80"/>
      <c r="FP166" s="80"/>
      <c r="FQ166" s="80"/>
      <c r="FR166" s="80"/>
      <c r="FS166" s="80"/>
      <c r="FT166" s="80"/>
      <c r="FU166" s="80"/>
      <c r="FV166" s="80"/>
      <c r="FW166" s="80"/>
      <c r="FX166" s="80"/>
      <c r="FY166" s="80"/>
      <c r="FZ166" s="80"/>
      <c r="GA166" s="80"/>
      <c r="GB166" s="80"/>
      <c r="GC166" s="80"/>
      <c r="GD166" s="80"/>
      <c r="GE166" s="80"/>
      <c r="GF166" s="80"/>
      <c r="GG166" s="80"/>
      <c r="GH166" s="80"/>
      <c r="GI166" s="80"/>
      <c r="GJ166" s="80"/>
      <c r="GK166" s="80"/>
      <c r="GL166" s="80"/>
      <c r="GM166" s="80"/>
      <c r="GN166" s="80"/>
      <c r="GO166" s="80"/>
      <c r="GP166" s="80"/>
      <c r="GQ166" s="80"/>
      <c r="GR166" s="80"/>
      <c r="GS166" s="80"/>
      <c r="GT166" s="80"/>
      <c r="GU166" s="80"/>
      <c r="GV166" s="80"/>
      <c r="GW166" s="80"/>
      <c r="GX166" s="80"/>
      <c r="GY166" s="80"/>
      <c r="GZ166" s="80"/>
      <c r="HA166" s="80"/>
      <c r="HB166" s="80"/>
      <c r="HC166" s="80"/>
      <c r="HD166" s="80"/>
      <c r="HE166" s="80"/>
      <c r="HF166" s="80"/>
      <c r="HG166" s="80"/>
      <c r="HH166" s="80"/>
      <c r="HI166" s="80"/>
      <c r="HJ166" s="80"/>
      <c r="HK166" s="80"/>
      <c r="HL166" s="80"/>
      <c r="HM166" s="80"/>
      <c r="HN166" s="80"/>
      <c r="HO166" s="80"/>
      <c r="HP166" s="80"/>
      <c r="HR166" s="80"/>
      <c r="HS166" s="80"/>
      <c r="HT166" s="80"/>
      <c r="HU166" s="80"/>
      <c r="HV166" s="80"/>
      <c r="HW166" s="80"/>
      <c r="HX166" s="80"/>
      <c r="HY166" s="80"/>
      <c r="HZ166" s="80"/>
      <c r="IA166" s="80"/>
      <c r="IB166" s="80"/>
      <c r="IC166" s="80"/>
      <c r="ID166" s="80"/>
      <c r="IE166" s="80"/>
      <c r="IF166" s="80"/>
      <c r="IG166" s="80"/>
      <c r="IH166" s="80"/>
      <c r="II166" s="80"/>
      <c r="IJ166" s="80"/>
      <c r="IK166" s="80"/>
      <c r="IL166" s="80"/>
      <c r="IM166" s="80"/>
      <c r="IN166" s="80"/>
      <c r="IO166" s="80"/>
      <c r="IP166" s="80"/>
      <c r="IQ166" s="80"/>
      <c r="IR166" s="80"/>
      <c r="IS166" s="80"/>
      <c r="IT166" s="80"/>
      <c r="IU166" s="80"/>
      <c r="IV166" s="80"/>
      <c r="IW166" s="80"/>
      <c r="IX166" s="80"/>
      <c r="IY166" s="80"/>
      <c r="IZ166" s="80"/>
      <c r="JA166" s="80"/>
      <c r="JB166" s="80"/>
    </row>
    <row r="167" spans="2:262" s="12" customFormat="1" ht="14.25" customHeight="1">
      <c r="B167" s="263">
        <v>33</v>
      </c>
      <c r="C167" s="272" t="s">
        <v>37</v>
      </c>
      <c r="D167" s="134" t="s">
        <v>138</v>
      </c>
      <c r="E167" s="119">
        <v>6</v>
      </c>
      <c r="F167" s="82">
        <v>0</v>
      </c>
      <c r="G167" s="71">
        <f t="shared" si="226"/>
        <v>0</v>
      </c>
      <c r="H167" s="72">
        <v>0</v>
      </c>
      <c r="I167" s="71">
        <f t="shared" si="227"/>
        <v>0</v>
      </c>
      <c r="J167" s="72">
        <v>0</v>
      </c>
      <c r="K167" s="71">
        <f t="shared" si="228"/>
        <v>0</v>
      </c>
      <c r="L167" s="119">
        <v>25</v>
      </c>
      <c r="M167" s="82">
        <v>0</v>
      </c>
      <c r="N167" s="71">
        <f t="shared" si="229"/>
        <v>0</v>
      </c>
      <c r="O167" s="72">
        <v>6</v>
      </c>
      <c r="P167" s="71">
        <f t="shared" si="230"/>
        <v>0.24</v>
      </c>
      <c r="Q167" s="72">
        <v>1</v>
      </c>
      <c r="R167" s="71">
        <f t="shared" si="231"/>
        <v>0.04</v>
      </c>
      <c r="S167" s="119">
        <v>1914</v>
      </c>
      <c r="T167" s="82">
        <v>106</v>
      </c>
      <c r="U167" s="71">
        <f t="shared" si="232"/>
        <v>5.5381400208986416E-2</v>
      </c>
      <c r="V167" s="72">
        <v>463</v>
      </c>
      <c r="W167" s="71">
        <f t="shared" si="233"/>
        <v>0.241901776384535</v>
      </c>
      <c r="X167" s="72">
        <v>92</v>
      </c>
      <c r="Y167" s="71">
        <f t="shared" si="234"/>
        <v>4.8066875653082548E-2</v>
      </c>
      <c r="Z167" s="119">
        <v>1562</v>
      </c>
      <c r="AA167" s="82">
        <v>68</v>
      </c>
      <c r="AB167" s="71">
        <f t="shared" si="235"/>
        <v>4.353393085787452E-2</v>
      </c>
      <c r="AC167" s="72">
        <v>336</v>
      </c>
      <c r="AD167" s="71">
        <f t="shared" si="236"/>
        <v>0.21510883482714468</v>
      </c>
      <c r="AE167" s="72">
        <v>69</v>
      </c>
      <c r="AF167" s="71">
        <f t="shared" si="237"/>
        <v>4.4174135723431499E-2</v>
      </c>
      <c r="AG167" s="119">
        <v>805</v>
      </c>
      <c r="AH167" s="82">
        <v>16</v>
      </c>
      <c r="AI167" s="71">
        <f t="shared" si="238"/>
        <v>1.9875776397515529E-2</v>
      </c>
      <c r="AJ167" s="72">
        <v>126</v>
      </c>
      <c r="AK167" s="71">
        <f t="shared" si="239"/>
        <v>0.15652173913043479</v>
      </c>
      <c r="AL167" s="72">
        <v>22</v>
      </c>
      <c r="AM167" s="71">
        <f t="shared" si="240"/>
        <v>2.732919254658385E-2</v>
      </c>
      <c r="AN167" s="119">
        <v>369</v>
      </c>
      <c r="AO167" s="82">
        <v>6</v>
      </c>
      <c r="AP167" s="71">
        <f t="shared" si="241"/>
        <v>1.6260162601626018E-2</v>
      </c>
      <c r="AQ167" s="72">
        <v>44</v>
      </c>
      <c r="AR167" s="71">
        <f t="shared" si="242"/>
        <v>0.11924119241192412</v>
      </c>
      <c r="AS167" s="72">
        <v>4</v>
      </c>
      <c r="AT167" s="71">
        <f t="shared" si="243"/>
        <v>1.0840108401084011E-2</v>
      </c>
      <c r="AU167" s="119">
        <v>106</v>
      </c>
      <c r="AV167" s="82">
        <v>1</v>
      </c>
      <c r="AW167" s="71">
        <f t="shared" si="244"/>
        <v>9.433962264150943E-3</v>
      </c>
      <c r="AX167" s="72">
        <v>12</v>
      </c>
      <c r="AY167" s="71">
        <f t="shared" si="245"/>
        <v>0.11320754716981132</v>
      </c>
      <c r="AZ167" s="72">
        <v>0</v>
      </c>
      <c r="BA167" s="71">
        <f t="shared" si="246"/>
        <v>0</v>
      </c>
      <c r="BB167" s="119">
        <f t="shared" si="221"/>
        <v>4787</v>
      </c>
      <c r="BC167" s="73">
        <f t="shared" si="222"/>
        <v>197</v>
      </c>
      <c r="BD167" s="71">
        <f t="shared" si="247"/>
        <v>4.115312304157092E-2</v>
      </c>
      <c r="BE167" s="73">
        <f t="shared" si="223"/>
        <v>987</v>
      </c>
      <c r="BF167" s="71">
        <f t="shared" si="248"/>
        <v>0.20618341341132232</v>
      </c>
      <c r="BG167" s="73">
        <f t="shared" si="224"/>
        <v>188</v>
      </c>
      <c r="BH167" s="71">
        <f t="shared" si="249"/>
        <v>3.9273031125966161E-2</v>
      </c>
      <c r="BJ167" s="263">
        <v>33</v>
      </c>
      <c r="BK167" s="272" t="s">
        <v>37</v>
      </c>
      <c r="BL167" s="208" t="s">
        <v>138</v>
      </c>
      <c r="BM167" s="38">
        <v>4518</v>
      </c>
      <c r="BN167" s="38">
        <v>172</v>
      </c>
      <c r="BO167" s="84">
        <v>3.8069942452412575E-2</v>
      </c>
      <c r="BP167" s="38">
        <v>922</v>
      </c>
      <c r="BQ167" s="84">
        <v>0.20407259849490925</v>
      </c>
      <c r="BR167" s="38">
        <v>205</v>
      </c>
      <c r="BS167" s="84">
        <v>4.5374059318282423E-2</v>
      </c>
      <c r="BU167" s="183" t="s">
        <v>37</v>
      </c>
      <c r="BV167" s="188" t="s">
        <v>138</v>
      </c>
      <c r="BW167" s="36">
        <f t="shared" si="220"/>
        <v>0.71339043242114064</v>
      </c>
      <c r="BX167" s="36">
        <f t="shared" si="225"/>
        <v>0.71248339973439578</v>
      </c>
      <c r="BY167" s="80"/>
      <c r="BZ167" s="138"/>
      <c r="CA167" s="80"/>
      <c r="CB167" s="80"/>
      <c r="CC167" s="80"/>
      <c r="CD167" s="80"/>
      <c r="CE167" s="80"/>
      <c r="CF167" s="80"/>
      <c r="CG167" s="80"/>
      <c r="CH167" s="80"/>
      <c r="CI167" s="80"/>
      <c r="CJ167" s="3"/>
      <c r="CK167" s="3"/>
      <c r="CL167" s="3"/>
      <c r="CM167" s="3"/>
      <c r="CN167" s="3"/>
      <c r="CO167" s="3"/>
      <c r="CP167" s="3"/>
      <c r="CQ167" s="80"/>
      <c r="CR167" s="80"/>
      <c r="CS167" s="80"/>
      <c r="CT167" s="80"/>
      <c r="CU167" s="80"/>
      <c r="CV167" s="80"/>
      <c r="CW167" s="3"/>
      <c r="CX167" s="3"/>
      <c r="CY167" s="80"/>
      <c r="CZ167" s="80"/>
      <c r="DA167" s="80"/>
      <c r="DB167" s="80"/>
      <c r="DC167" s="80"/>
      <c r="DD167" s="80"/>
      <c r="DE167" s="80"/>
      <c r="DF167" s="80"/>
      <c r="DG167" s="80"/>
      <c r="DH167" s="80"/>
      <c r="DI167" s="80"/>
      <c r="DJ167" s="80"/>
      <c r="DK167" s="80"/>
      <c r="DL167" s="80"/>
      <c r="DM167" s="80"/>
      <c r="DN167" s="80"/>
      <c r="DP167" s="138"/>
      <c r="DQ167" s="80"/>
      <c r="DR167" s="80"/>
      <c r="DS167" s="80"/>
      <c r="DT167" s="80"/>
      <c r="DU167" s="80"/>
      <c r="DV167" s="80"/>
      <c r="DW167" s="80"/>
      <c r="DX167" s="80"/>
      <c r="DY167" s="80"/>
      <c r="DZ167" s="80"/>
      <c r="EA167" s="80"/>
      <c r="EB167" s="80"/>
      <c r="EC167" s="80"/>
      <c r="ED167" s="80"/>
      <c r="EE167" s="80"/>
      <c r="EF167" s="80"/>
      <c r="EG167" s="80"/>
      <c r="EH167" s="80"/>
      <c r="EI167" s="80"/>
      <c r="EJ167" s="80"/>
      <c r="EK167" s="80"/>
      <c r="EL167" s="80"/>
      <c r="EM167" s="80"/>
      <c r="EN167" s="80"/>
      <c r="EO167" s="80"/>
      <c r="EP167" s="80"/>
      <c r="EQ167" s="80"/>
      <c r="ER167" s="80"/>
      <c r="ES167" s="80"/>
      <c r="ET167" s="80"/>
      <c r="EU167" s="80"/>
      <c r="EV167" s="80"/>
      <c r="EW167" s="80"/>
      <c r="EX167" s="80"/>
      <c r="EY167" s="80"/>
      <c r="EZ167" s="80"/>
      <c r="FA167" s="80"/>
      <c r="FB167" s="80"/>
      <c r="FC167" s="80"/>
      <c r="FD167" s="80"/>
      <c r="FE167" s="80"/>
      <c r="FF167" s="80"/>
      <c r="FG167" s="80"/>
      <c r="FH167" s="80"/>
      <c r="FI167" s="80"/>
      <c r="FJ167" s="80"/>
      <c r="FK167" s="80"/>
      <c r="FL167" s="80"/>
      <c r="FM167" s="80"/>
      <c r="FN167" s="80"/>
      <c r="FO167" s="80"/>
      <c r="FP167" s="80"/>
      <c r="FQ167" s="80"/>
      <c r="FR167" s="80"/>
      <c r="FS167" s="80"/>
      <c r="FT167" s="80"/>
      <c r="FU167" s="80"/>
      <c r="FV167" s="80"/>
      <c r="FW167" s="80"/>
      <c r="FX167" s="80"/>
      <c r="FY167" s="80"/>
      <c r="FZ167" s="80"/>
      <c r="GA167" s="80"/>
      <c r="GB167" s="80"/>
      <c r="GC167" s="80"/>
      <c r="GD167" s="80"/>
      <c r="GE167" s="80"/>
      <c r="GF167" s="80"/>
      <c r="GG167" s="80"/>
      <c r="GH167" s="80"/>
      <c r="GI167" s="80"/>
      <c r="GJ167" s="80"/>
      <c r="GK167" s="80"/>
      <c r="GL167" s="80"/>
      <c r="GM167" s="80"/>
      <c r="GN167" s="80"/>
      <c r="GO167" s="80"/>
      <c r="GP167" s="80"/>
      <c r="GQ167" s="80"/>
      <c r="GR167" s="80"/>
      <c r="GS167" s="80"/>
      <c r="GT167" s="80"/>
      <c r="GU167" s="80"/>
      <c r="GV167" s="80"/>
      <c r="GW167" s="80"/>
      <c r="GX167" s="80"/>
      <c r="GY167" s="80"/>
      <c r="GZ167" s="80"/>
      <c r="HA167" s="80"/>
      <c r="HB167" s="80"/>
      <c r="HC167" s="80"/>
      <c r="HD167" s="80"/>
      <c r="HE167" s="80"/>
      <c r="HF167" s="80"/>
      <c r="HG167" s="80"/>
      <c r="HH167" s="80"/>
      <c r="HI167" s="80"/>
      <c r="HJ167" s="80"/>
      <c r="HK167" s="80"/>
      <c r="HL167" s="80"/>
      <c r="HM167" s="80"/>
      <c r="HN167" s="80"/>
      <c r="HO167" s="80"/>
      <c r="HP167" s="80"/>
      <c r="HR167" s="80"/>
      <c r="HS167" s="80"/>
      <c r="HT167" s="80"/>
      <c r="HU167" s="80"/>
      <c r="HV167" s="80"/>
      <c r="HW167" s="80"/>
      <c r="HX167" s="80"/>
      <c r="HY167" s="80"/>
      <c r="HZ167" s="80"/>
      <c r="IA167" s="80"/>
      <c r="IB167" s="80"/>
      <c r="IC167" s="80"/>
      <c r="ID167" s="80"/>
      <c r="IE167" s="80"/>
      <c r="IF167" s="80"/>
      <c r="IG167" s="80"/>
      <c r="IH167" s="80"/>
      <c r="II167" s="80"/>
      <c r="IJ167" s="80"/>
      <c r="IK167" s="80"/>
      <c r="IL167" s="80"/>
      <c r="IM167" s="80"/>
      <c r="IN167" s="80"/>
      <c r="IO167" s="80"/>
      <c r="IP167" s="80"/>
      <c r="IQ167" s="80"/>
      <c r="IR167" s="80"/>
      <c r="IS167" s="80"/>
      <c r="IT167" s="80"/>
      <c r="IU167" s="80"/>
      <c r="IV167" s="80"/>
      <c r="IW167" s="80"/>
      <c r="IX167" s="80"/>
      <c r="IY167" s="80"/>
      <c r="IZ167" s="80"/>
      <c r="JA167" s="80"/>
      <c r="JB167" s="80"/>
    </row>
    <row r="168" spans="2:262" s="12" customFormat="1" ht="14.25" customHeight="1">
      <c r="B168" s="264"/>
      <c r="C168" s="273"/>
      <c r="D168" s="207" t="s">
        <v>277</v>
      </c>
      <c r="E168" s="166">
        <v>0</v>
      </c>
      <c r="F168" s="214">
        <v>0</v>
      </c>
      <c r="G168" s="83" t="str">
        <f t="shared" si="226"/>
        <v>-</v>
      </c>
      <c r="H168" s="230">
        <v>0</v>
      </c>
      <c r="I168" s="83" t="str">
        <f t="shared" si="227"/>
        <v>-</v>
      </c>
      <c r="J168" s="230">
        <v>0</v>
      </c>
      <c r="K168" s="83" t="str">
        <f t="shared" si="228"/>
        <v>-</v>
      </c>
      <c r="L168" s="166">
        <v>3</v>
      </c>
      <c r="M168" s="214">
        <v>1</v>
      </c>
      <c r="N168" s="83">
        <f t="shared" si="229"/>
        <v>0.33333333333333331</v>
      </c>
      <c r="O168" s="230">
        <v>0</v>
      </c>
      <c r="P168" s="83">
        <f t="shared" si="230"/>
        <v>0</v>
      </c>
      <c r="Q168" s="230">
        <v>0</v>
      </c>
      <c r="R168" s="83">
        <f t="shared" si="231"/>
        <v>0</v>
      </c>
      <c r="S168" s="166">
        <v>555</v>
      </c>
      <c r="T168" s="214">
        <v>38</v>
      </c>
      <c r="U168" s="83">
        <f t="shared" si="232"/>
        <v>6.8468468468468463E-2</v>
      </c>
      <c r="V168" s="230">
        <v>182</v>
      </c>
      <c r="W168" s="83">
        <f t="shared" si="233"/>
        <v>0.32792792792792791</v>
      </c>
      <c r="X168" s="230">
        <v>24</v>
      </c>
      <c r="Y168" s="83">
        <f t="shared" si="234"/>
        <v>4.3243243243243246E-2</v>
      </c>
      <c r="Z168" s="166">
        <v>386</v>
      </c>
      <c r="AA168" s="214">
        <v>26</v>
      </c>
      <c r="AB168" s="83">
        <f t="shared" si="235"/>
        <v>6.7357512953367879E-2</v>
      </c>
      <c r="AC168" s="230">
        <v>117</v>
      </c>
      <c r="AD168" s="83">
        <f t="shared" si="236"/>
        <v>0.30310880829015546</v>
      </c>
      <c r="AE168" s="230">
        <v>30</v>
      </c>
      <c r="AF168" s="83">
        <f t="shared" si="237"/>
        <v>7.7720207253886009E-2</v>
      </c>
      <c r="AG168" s="166">
        <v>185</v>
      </c>
      <c r="AH168" s="214">
        <v>8</v>
      </c>
      <c r="AI168" s="83">
        <f t="shared" si="238"/>
        <v>4.3243243243243246E-2</v>
      </c>
      <c r="AJ168" s="230">
        <v>50</v>
      </c>
      <c r="AK168" s="83">
        <f t="shared" si="239"/>
        <v>0.27027027027027029</v>
      </c>
      <c r="AL168" s="230">
        <v>5</v>
      </c>
      <c r="AM168" s="83">
        <f t="shared" si="240"/>
        <v>2.7027027027027029E-2</v>
      </c>
      <c r="AN168" s="166">
        <v>82</v>
      </c>
      <c r="AO168" s="214">
        <v>1</v>
      </c>
      <c r="AP168" s="83">
        <f t="shared" si="241"/>
        <v>1.2195121951219513E-2</v>
      </c>
      <c r="AQ168" s="230">
        <v>14</v>
      </c>
      <c r="AR168" s="83">
        <f t="shared" si="242"/>
        <v>0.17073170731707318</v>
      </c>
      <c r="AS168" s="230">
        <v>3</v>
      </c>
      <c r="AT168" s="83">
        <f t="shared" si="243"/>
        <v>3.6585365853658534E-2</v>
      </c>
      <c r="AU168" s="166">
        <v>23</v>
      </c>
      <c r="AV168" s="214">
        <v>1</v>
      </c>
      <c r="AW168" s="83">
        <f t="shared" si="244"/>
        <v>4.3478260869565216E-2</v>
      </c>
      <c r="AX168" s="230">
        <v>2</v>
      </c>
      <c r="AY168" s="83">
        <f t="shared" si="245"/>
        <v>8.6956521739130432E-2</v>
      </c>
      <c r="AZ168" s="230">
        <v>0</v>
      </c>
      <c r="BA168" s="83">
        <f t="shared" si="246"/>
        <v>0</v>
      </c>
      <c r="BB168" s="166">
        <f t="shared" si="221"/>
        <v>1234</v>
      </c>
      <c r="BC168" s="167">
        <f t="shared" si="222"/>
        <v>75</v>
      </c>
      <c r="BD168" s="83">
        <f t="shared" si="247"/>
        <v>6.0777957860615885E-2</v>
      </c>
      <c r="BE168" s="167">
        <f t="shared" si="223"/>
        <v>365</v>
      </c>
      <c r="BF168" s="83">
        <f t="shared" si="248"/>
        <v>0.29578606158833065</v>
      </c>
      <c r="BG168" s="167">
        <f t="shared" si="224"/>
        <v>62</v>
      </c>
      <c r="BH168" s="83">
        <f t="shared" si="249"/>
        <v>5.0243111831442464E-2</v>
      </c>
      <c r="BJ168" s="264"/>
      <c r="BK168" s="273"/>
      <c r="BL168" s="208" t="s">
        <v>276</v>
      </c>
      <c r="BM168" s="38">
        <v>1181</v>
      </c>
      <c r="BN168" s="38">
        <v>63</v>
      </c>
      <c r="BO168" s="84">
        <v>5.3344623200677392E-2</v>
      </c>
      <c r="BP168" s="38">
        <v>296</v>
      </c>
      <c r="BQ168" s="84">
        <v>0.25063505503810329</v>
      </c>
      <c r="BR168" s="38">
        <v>64</v>
      </c>
      <c r="BS168" s="84">
        <v>5.4191363251481793E-2</v>
      </c>
      <c r="BU168" s="218"/>
      <c r="BV168" s="208" t="s">
        <v>273</v>
      </c>
      <c r="BW168" s="36">
        <f t="shared" si="220"/>
        <v>0.59319286871961097</v>
      </c>
      <c r="BX168" s="36">
        <f t="shared" si="225"/>
        <v>0.64182895850973753</v>
      </c>
      <c r="BY168" s="80"/>
      <c r="BZ168" s="138"/>
      <c r="CA168" s="80"/>
      <c r="CB168" s="80"/>
      <c r="CC168" s="80"/>
      <c r="CD168" s="80"/>
      <c r="CE168" s="80"/>
      <c r="CF168" s="80"/>
      <c r="CG168" s="80"/>
      <c r="CH168" s="80"/>
      <c r="CI168" s="80"/>
      <c r="CJ168" s="3"/>
      <c r="CK168" s="3"/>
      <c r="CL168" s="3"/>
      <c r="CM168" s="3"/>
      <c r="CN168" s="3"/>
      <c r="CO168" s="3"/>
      <c r="CP168" s="3"/>
      <c r="CQ168" s="80"/>
      <c r="CR168" s="80"/>
      <c r="CS168" s="80"/>
      <c r="CT168" s="80"/>
      <c r="CU168" s="80"/>
      <c r="CV168" s="80"/>
      <c r="CW168" s="3"/>
      <c r="CX168" s="3"/>
      <c r="CY168" s="80"/>
      <c r="CZ168" s="80"/>
      <c r="DA168" s="80"/>
      <c r="DB168" s="80"/>
      <c r="DC168" s="80"/>
      <c r="DD168" s="80"/>
      <c r="DE168" s="80"/>
      <c r="DF168" s="80"/>
      <c r="DG168" s="80"/>
      <c r="DH168" s="80"/>
      <c r="DI168" s="80"/>
      <c r="DJ168" s="80"/>
      <c r="DK168" s="80"/>
      <c r="DL168" s="80"/>
      <c r="DM168" s="80"/>
      <c r="DN168" s="80"/>
      <c r="DP168" s="138"/>
      <c r="DQ168" s="80"/>
      <c r="DR168" s="80"/>
      <c r="DS168" s="80"/>
      <c r="DT168" s="80"/>
      <c r="DU168" s="80"/>
      <c r="DV168" s="80"/>
      <c r="DW168" s="80"/>
      <c r="DX168" s="80"/>
      <c r="DY168" s="80"/>
      <c r="DZ168" s="80"/>
      <c r="EA168" s="80"/>
      <c r="EB168" s="80"/>
      <c r="EC168" s="80"/>
      <c r="ED168" s="80"/>
      <c r="EE168" s="80"/>
      <c r="EF168" s="80"/>
      <c r="EG168" s="80"/>
      <c r="EH168" s="80"/>
      <c r="EI168" s="80"/>
      <c r="EJ168" s="80"/>
      <c r="EK168" s="80"/>
      <c r="EL168" s="80"/>
      <c r="EM168" s="80"/>
      <c r="EN168" s="80"/>
      <c r="EO168" s="80"/>
      <c r="EP168" s="80"/>
      <c r="EQ168" s="80"/>
      <c r="ER168" s="80"/>
      <c r="ES168" s="80"/>
      <c r="ET168" s="80"/>
      <c r="EU168" s="80"/>
      <c r="EV168" s="80"/>
      <c r="EW168" s="80"/>
      <c r="EX168" s="80"/>
      <c r="EY168" s="80"/>
      <c r="EZ168" s="80"/>
      <c r="FA168" s="80"/>
      <c r="FB168" s="80"/>
      <c r="FC168" s="80"/>
      <c r="FD168" s="80"/>
      <c r="FE168" s="80"/>
      <c r="FF168" s="80"/>
      <c r="FG168" s="80"/>
      <c r="FH168" s="80"/>
      <c r="FI168" s="80"/>
      <c r="FJ168" s="80"/>
      <c r="FK168" s="80"/>
      <c r="FL168" s="80"/>
      <c r="FM168" s="80"/>
      <c r="FN168" s="80"/>
      <c r="FO168" s="80"/>
      <c r="FP168" s="80"/>
      <c r="FQ168" s="80"/>
      <c r="FR168" s="80"/>
      <c r="FS168" s="80"/>
      <c r="FT168" s="80"/>
      <c r="FU168" s="80"/>
      <c r="FV168" s="80"/>
      <c r="FW168" s="80"/>
      <c r="FX168" s="80"/>
      <c r="FY168" s="80"/>
      <c r="FZ168" s="80"/>
      <c r="GA168" s="80"/>
      <c r="GB168" s="80"/>
      <c r="GC168" s="80"/>
      <c r="GD168" s="80"/>
      <c r="GE168" s="80"/>
      <c r="GF168" s="80"/>
      <c r="GG168" s="80"/>
      <c r="GH168" s="80"/>
      <c r="GI168" s="80"/>
      <c r="GJ168" s="80"/>
      <c r="GK168" s="80"/>
      <c r="GL168" s="80"/>
      <c r="GM168" s="80"/>
      <c r="GN168" s="80"/>
      <c r="GO168" s="80"/>
      <c r="GP168" s="80"/>
      <c r="GQ168" s="80"/>
      <c r="GR168" s="80"/>
      <c r="GS168" s="80"/>
      <c r="GT168" s="80"/>
      <c r="GU168" s="80"/>
      <c r="GV168" s="80"/>
      <c r="GW168" s="80"/>
      <c r="GX168" s="80"/>
      <c r="GY168" s="80"/>
      <c r="GZ168" s="80"/>
      <c r="HA168" s="80"/>
      <c r="HB168" s="80"/>
      <c r="HC168" s="80"/>
      <c r="HD168" s="80"/>
      <c r="HE168" s="80"/>
      <c r="HF168" s="80"/>
      <c r="HG168" s="80"/>
      <c r="HH168" s="80"/>
      <c r="HI168" s="80"/>
      <c r="HJ168" s="80"/>
      <c r="HK168" s="80"/>
      <c r="HL168" s="80"/>
      <c r="HM168" s="80"/>
      <c r="HN168" s="80"/>
      <c r="HO168" s="80"/>
      <c r="HP168" s="80"/>
      <c r="HR168" s="80"/>
      <c r="HS168" s="80"/>
      <c r="HT168" s="80"/>
      <c r="HU168" s="80"/>
      <c r="HV168" s="80"/>
      <c r="HW168" s="80"/>
      <c r="HX168" s="80"/>
      <c r="HY168" s="80"/>
      <c r="HZ168" s="80"/>
      <c r="IA168" s="80"/>
      <c r="IB168" s="80"/>
      <c r="IC168" s="80"/>
      <c r="ID168" s="80"/>
      <c r="IE168" s="80"/>
      <c r="IF168" s="80"/>
      <c r="IG168" s="80"/>
      <c r="IH168" s="80"/>
      <c r="II168" s="80"/>
      <c r="IJ168" s="80"/>
      <c r="IK168" s="80"/>
      <c r="IL168" s="80"/>
      <c r="IM168" s="80"/>
      <c r="IN168" s="80"/>
      <c r="IO168" s="80"/>
      <c r="IP168" s="80"/>
      <c r="IQ168" s="80"/>
      <c r="IR168" s="80"/>
      <c r="IS168" s="80"/>
      <c r="IT168" s="80"/>
      <c r="IU168" s="80"/>
      <c r="IV168" s="80"/>
      <c r="IW168" s="80"/>
      <c r="IX168" s="80"/>
      <c r="IY168" s="80"/>
      <c r="IZ168" s="80"/>
      <c r="JA168" s="80"/>
      <c r="JB168" s="80"/>
    </row>
    <row r="169" spans="2:262" s="12" customFormat="1" ht="14.25" customHeight="1">
      <c r="B169" s="264"/>
      <c r="C169" s="273"/>
      <c r="D169" s="165" t="s">
        <v>156</v>
      </c>
      <c r="E169" s="160">
        <v>0</v>
      </c>
      <c r="F169" s="161">
        <v>0</v>
      </c>
      <c r="G169" s="61" t="str">
        <f t="shared" si="226"/>
        <v>-</v>
      </c>
      <c r="H169" s="62">
        <v>0</v>
      </c>
      <c r="I169" s="61" t="str">
        <f t="shared" si="227"/>
        <v>-</v>
      </c>
      <c r="J169" s="62">
        <v>0</v>
      </c>
      <c r="K169" s="61" t="str">
        <f t="shared" si="228"/>
        <v>-</v>
      </c>
      <c r="L169" s="160">
        <v>0</v>
      </c>
      <c r="M169" s="161">
        <v>0</v>
      </c>
      <c r="N169" s="61" t="str">
        <f t="shared" si="229"/>
        <v>-</v>
      </c>
      <c r="O169" s="62">
        <v>0</v>
      </c>
      <c r="P169" s="61" t="str">
        <f t="shared" si="230"/>
        <v>-</v>
      </c>
      <c r="Q169" s="62">
        <v>0</v>
      </c>
      <c r="R169" s="61" t="str">
        <f t="shared" si="231"/>
        <v>-</v>
      </c>
      <c r="S169" s="160">
        <v>322</v>
      </c>
      <c r="T169" s="161">
        <v>19</v>
      </c>
      <c r="U169" s="61">
        <f t="shared" si="232"/>
        <v>5.9006211180124224E-2</v>
      </c>
      <c r="V169" s="62">
        <v>80</v>
      </c>
      <c r="W169" s="61">
        <f t="shared" si="233"/>
        <v>0.2484472049689441</v>
      </c>
      <c r="X169" s="62">
        <v>10</v>
      </c>
      <c r="Y169" s="61">
        <f t="shared" si="234"/>
        <v>3.1055900621118012E-2</v>
      </c>
      <c r="Z169" s="160">
        <v>131</v>
      </c>
      <c r="AA169" s="161">
        <v>3</v>
      </c>
      <c r="AB169" s="61">
        <f t="shared" si="235"/>
        <v>2.2900763358778626E-2</v>
      </c>
      <c r="AC169" s="62">
        <v>31</v>
      </c>
      <c r="AD169" s="61">
        <f t="shared" si="236"/>
        <v>0.23664122137404581</v>
      </c>
      <c r="AE169" s="62">
        <v>10</v>
      </c>
      <c r="AF169" s="61">
        <f t="shared" si="237"/>
        <v>7.6335877862595422E-2</v>
      </c>
      <c r="AG169" s="160">
        <v>58</v>
      </c>
      <c r="AH169" s="161">
        <v>2</v>
      </c>
      <c r="AI169" s="61">
        <f t="shared" si="238"/>
        <v>3.4482758620689655E-2</v>
      </c>
      <c r="AJ169" s="62">
        <v>12</v>
      </c>
      <c r="AK169" s="61">
        <f t="shared" si="239"/>
        <v>0.20689655172413793</v>
      </c>
      <c r="AL169" s="62">
        <v>1</v>
      </c>
      <c r="AM169" s="61">
        <f t="shared" si="240"/>
        <v>1.7241379310344827E-2</v>
      </c>
      <c r="AN169" s="160">
        <v>17</v>
      </c>
      <c r="AO169" s="161">
        <v>0</v>
      </c>
      <c r="AP169" s="61">
        <f t="shared" si="241"/>
        <v>0</v>
      </c>
      <c r="AQ169" s="62">
        <v>1</v>
      </c>
      <c r="AR169" s="61">
        <f t="shared" si="242"/>
        <v>5.8823529411764705E-2</v>
      </c>
      <c r="AS169" s="62">
        <v>0</v>
      </c>
      <c r="AT169" s="61">
        <f t="shared" si="243"/>
        <v>0</v>
      </c>
      <c r="AU169" s="160">
        <v>7</v>
      </c>
      <c r="AV169" s="161">
        <v>0</v>
      </c>
      <c r="AW169" s="61">
        <f t="shared" si="244"/>
        <v>0</v>
      </c>
      <c r="AX169" s="62">
        <v>0</v>
      </c>
      <c r="AY169" s="61">
        <f t="shared" si="245"/>
        <v>0</v>
      </c>
      <c r="AZ169" s="62">
        <v>0</v>
      </c>
      <c r="BA169" s="61">
        <f t="shared" si="246"/>
        <v>0</v>
      </c>
      <c r="BB169" s="160">
        <f t="shared" si="221"/>
        <v>535</v>
      </c>
      <c r="BC169" s="63">
        <f t="shared" si="222"/>
        <v>24</v>
      </c>
      <c r="BD169" s="61">
        <f t="shared" si="247"/>
        <v>4.4859813084112146E-2</v>
      </c>
      <c r="BE169" s="63">
        <f t="shared" si="223"/>
        <v>124</v>
      </c>
      <c r="BF169" s="61">
        <f t="shared" si="248"/>
        <v>0.23177570093457944</v>
      </c>
      <c r="BG169" s="63">
        <f t="shared" si="224"/>
        <v>21</v>
      </c>
      <c r="BH169" s="61">
        <f t="shared" si="249"/>
        <v>3.925233644859813E-2</v>
      </c>
      <c r="BJ169" s="264"/>
      <c r="BK169" s="273"/>
      <c r="BL169" s="208" t="s">
        <v>156</v>
      </c>
      <c r="BM169" s="38">
        <v>511</v>
      </c>
      <c r="BN169" s="38">
        <v>16</v>
      </c>
      <c r="BO169" s="84">
        <v>3.131115459882583E-2</v>
      </c>
      <c r="BP169" s="38">
        <v>96</v>
      </c>
      <c r="BQ169" s="84">
        <v>0.18786692759295498</v>
      </c>
      <c r="BR169" s="38">
        <v>25</v>
      </c>
      <c r="BS169" s="84">
        <v>4.8923679060665359E-2</v>
      </c>
      <c r="BU169" s="184"/>
      <c r="BV169" s="188" t="s">
        <v>156</v>
      </c>
      <c r="BW169" s="36">
        <f t="shared" si="220"/>
        <v>0.68411214953271027</v>
      </c>
      <c r="BX169" s="36">
        <f t="shared" si="225"/>
        <v>0.73189823874755378</v>
      </c>
      <c r="BY169" s="80"/>
      <c r="BZ169" s="138"/>
      <c r="CA169" s="80"/>
      <c r="CB169" s="80"/>
      <c r="CC169" s="80"/>
      <c r="CD169" s="80"/>
      <c r="CE169" s="80"/>
      <c r="CF169" s="80"/>
      <c r="CG169" s="80"/>
      <c r="CH169" s="80"/>
      <c r="CI169" s="80"/>
      <c r="CJ169" s="3"/>
      <c r="CK169" s="3"/>
      <c r="CL169" s="3"/>
      <c r="CM169" s="3"/>
      <c r="CN169" s="3"/>
      <c r="CO169" s="3"/>
      <c r="CP169" s="3"/>
      <c r="CQ169" s="80"/>
      <c r="CR169" s="80"/>
      <c r="CS169" s="80"/>
      <c r="CT169" s="80"/>
      <c r="CU169" s="80"/>
      <c r="CV169" s="80"/>
      <c r="CW169" s="3"/>
      <c r="CX169" s="3"/>
      <c r="CY169" s="80"/>
      <c r="CZ169" s="80"/>
      <c r="DA169" s="80"/>
      <c r="DB169" s="80"/>
      <c r="DC169" s="80"/>
      <c r="DD169" s="80"/>
      <c r="DE169" s="80"/>
      <c r="DF169" s="80"/>
      <c r="DG169" s="80"/>
      <c r="DH169" s="80"/>
      <c r="DI169" s="80"/>
      <c r="DJ169" s="80"/>
      <c r="DK169" s="80"/>
      <c r="DL169" s="80"/>
      <c r="DM169" s="80"/>
      <c r="DN169" s="80"/>
      <c r="DP169" s="138"/>
      <c r="DQ169" s="80"/>
      <c r="DR169" s="80"/>
      <c r="DS169" s="80"/>
      <c r="DT169" s="80"/>
      <c r="DU169" s="80"/>
      <c r="DV169" s="80"/>
      <c r="DW169" s="80"/>
      <c r="DX169" s="80"/>
      <c r="DY169" s="80"/>
      <c r="DZ169" s="80"/>
      <c r="EA169" s="80"/>
      <c r="EB169" s="80"/>
      <c r="EC169" s="80"/>
      <c r="ED169" s="80"/>
      <c r="EE169" s="80"/>
      <c r="EF169" s="80"/>
      <c r="EG169" s="80"/>
      <c r="EH169" s="80"/>
      <c r="EI169" s="80"/>
      <c r="EJ169" s="80"/>
      <c r="EK169" s="80"/>
      <c r="EL169" s="80"/>
      <c r="EM169" s="80"/>
      <c r="EN169" s="80"/>
      <c r="EO169" s="80"/>
      <c r="EP169" s="80"/>
      <c r="EQ169" s="80"/>
      <c r="ER169" s="80"/>
      <c r="ES169" s="80"/>
      <c r="ET169" s="80"/>
      <c r="EU169" s="80"/>
      <c r="EV169" s="80"/>
      <c r="EW169" s="80"/>
      <c r="EX169" s="80"/>
      <c r="EY169" s="80"/>
      <c r="EZ169" s="80"/>
      <c r="FA169" s="80"/>
      <c r="FB169" s="80"/>
      <c r="FC169" s="80"/>
      <c r="FD169" s="80"/>
      <c r="FE169" s="80"/>
      <c r="FF169" s="80"/>
      <c r="FG169" s="80"/>
      <c r="FH169" s="80"/>
      <c r="FI169" s="80"/>
      <c r="FJ169" s="80"/>
      <c r="FK169" s="80"/>
      <c r="FL169" s="80"/>
      <c r="FM169" s="80"/>
      <c r="FN169" s="80"/>
      <c r="FO169" s="80"/>
      <c r="FP169" s="80"/>
      <c r="FQ169" s="80"/>
      <c r="FR169" s="80"/>
      <c r="FS169" s="80"/>
      <c r="FT169" s="80"/>
      <c r="FU169" s="80"/>
      <c r="FV169" s="80"/>
      <c r="FW169" s="80"/>
      <c r="FX169" s="80"/>
      <c r="FY169" s="80"/>
      <c r="FZ169" s="80"/>
      <c r="GA169" s="80"/>
      <c r="GB169" s="80"/>
      <c r="GC169" s="80"/>
      <c r="GD169" s="80"/>
      <c r="GE169" s="80"/>
      <c r="GF169" s="80"/>
      <c r="GG169" s="80"/>
      <c r="GH169" s="80"/>
      <c r="GI169" s="80"/>
      <c r="GJ169" s="80"/>
      <c r="GK169" s="80"/>
      <c r="GL169" s="80"/>
      <c r="GM169" s="80"/>
      <c r="GN169" s="80"/>
      <c r="GO169" s="80"/>
      <c r="GP169" s="80"/>
      <c r="GQ169" s="80"/>
      <c r="GR169" s="80"/>
      <c r="GS169" s="80"/>
      <c r="GT169" s="80"/>
      <c r="GU169" s="80"/>
      <c r="GV169" s="80"/>
      <c r="GW169" s="80"/>
      <c r="GX169" s="80"/>
      <c r="GY169" s="80"/>
      <c r="GZ169" s="80"/>
      <c r="HA169" s="80"/>
      <c r="HB169" s="80"/>
      <c r="HC169" s="80"/>
      <c r="HD169" s="80"/>
      <c r="HE169" s="80"/>
      <c r="HF169" s="80"/>
      <c r="HG169" s="80"/>
      <c r="HH169" s="80"/>
      <c r="HI169" s="80"/>
      <c r="HJ169" s="80"/>
      <c r="HK169" s="80"/>
      <c r="HL169" s="80"/>
      <c r="HM169" s="80"/>
      <c r="HN169" s="80"/>
      <c r="HO169" s="80"/>
      <c r="HP169" s="80"/>
      <c r="HR169" s="80"/>
      <c r="HS169" s="80"/>
      <c r="HT169" s="80"/>
      <c r="HU169" s="80"/>
      <c r="HV169" s="80"/>
      <c r="HW169" s="80"/>
      <c r="HX169" s="80"/>
      <c r="HY169" s="80"/>
      <c r="HZ169" s="80"/>
      <c r="IA169" s="80"/>
      <c r="IB169" s="80"/>
      <c r="IC169" s="80"/>
      <c r="ID169" s="80"/>
      <c r="IE169" s="80"/>
      <c r="IF169" s="80"/>
      <c r="IG169" s="80"/>
      <c r="IH169" s="80"/>
      <c r="II169" s="80"/>
      <c r="IJ169" s="80"/>
      <c r="IK169" s="80"/>
      <c r="IL169" s="80"/>
      <c r="IM169" s="80"/>
      <c r="IN169" s="80"/>
      <c r="IO169" s="80"/>
      <c r="IP169" s="80"/>
      <c r="IQ169" s="80"/>
      <c r="IR169" s="80"/>
      <c r="IS169" s="80"/>
      <c r="IT169" s="80"/>
      <c r="IU169" s="80"/>
      <c r="IV169" s="80"/>
      <c r="IW169" s="80"/>
      <c r="IX169" s="80"/>
      <c r="IY169" s="80"/>
      <c r="IZ169" s="80"/>
      <c r="JA169" s="80"/>
      <c r="JB169" s="80"/>
    </row>
    <row r="170" spans="2:262" s="12" customFormat="1" ht="14.25" customHeight="1">
      <c r="B170" s="264"/>
      <c r="C170" s="273"/>
      <c r="D170" s="135" t="s">
        <v>200</v>
      </c>
      <c r="E170" s="152">
        <v>0</v>
      </c>
      <c r="F170" s="231">
        <v>0</v>
      </c>
      <c r="G170" s="154" t="str">
        <f t="shared" si="226"/>
        <v>-</v>
      </c>
      <c r="H170" s="232">
        <v>0</v>
      </c>
      <c r="I170" s="154" t="str">
        <f t="shared" si="227"/>
        <v>-</v>
      </c>
      <c r="J170" s="232">
        <v>0</v>
      </c>
      <c r="K170" s="154" t="str">
        <f t="shared" si="228"/>
        <v>-</v>
      </c>
      <c r="L170" s="152">
        <v>2</v>
      </c>
      <c r="M170" s="231">
        <v>0</v>
      </c>
      <c r="N170" s="154">
        <f t="shared" si="229"/>
        <v>0</v>
      </c>
      <c r="O170" s="232">
        <v>0</v>
      </c>
      <c r="P170" s="154">
        <f t="shared" si="230"/>
        <v>0</v>
      </c>
      <c r="Q170" s="232">
        <v>0</v>
      </c>
      <c r="R170" s="154">
        <f t="shared" si="231"/>
        <v>0</v>
      </c>
      <c r="S170" s="152">
        <v>14</v>
      </c>
      <c r="T170" s="231">
        <v>0</v>
      </c>
      <c r="U170" s="154">
        <f t="shared" si="232"/>
        <v>0</v>
      </c>
      <c r="V170" s="232">
        <v>0</v>
      </c>
      <c r="W170" s="154">
        <f t="shared" si="233"/>
        <v>0</v>
      </c>
      <c r="X170" s="232">
        <v>0</v>
      </c>
      <c r="Y170" s="154">
        <f t="shared" si="234"/>
        <v>0</v>
      </c>
      <c r="Z170" s="152">
        <v>29</v>
      </c>
      <c r="AA170" s="231">
        <v>0</v>
      </c>
      <c r="AB170" s="154">
        <f t="shared" si="235"/>
        <v>0</v>
      </c>
      <c r="AC170" s="232">
        <v>0</v>
      </c>
      <c r="AD170" s="154">
        <f t="shared" si="236"/>
        <v>0</v>
      </c>
      <c r="AE170" s="232">
        <v>1</v>
      </c>
      <c r="AF170" s="154">
        <f t="shared" si="237"/>
        <v>3.4482758620689655E-2</v>
      </c>
      <c r="AG170" s="152">
        <v>52</v>
      </c>
      <c r="AH170" s="231">
        <v>0</v>
      </c>
      <c r="AI170" s="154">
        <f t="shared" si="238"/>
        <v>0</v>
      </c>
      <c r="AJ170" s="232">
        <v>0</v>
      </c>
      <c r="AK170" s="154">
        <f t="shared" si="239"/>
        <v>0</v>
      </c>
      <c r="AL170" s="232">
        <v>0</v>
      </c>
      <c r="AM170" s="154">
        <f t="shared" si="240"/>
        <v>0</v>
      </c>
      <c r="AN170" s="152">
        <v>52</v>
      </c>
      <c r="AO170" s="231">
        <v>0</v>
      </c>
      <c r="AP170" s="154">
        <f t="shared" si="241"/>
        <v>0</v>
      </c>
      <c r="AQ170" s="232">
        <v>1</v>
      </c>
      <c r="AR170" s="154">
        <f t="shared" si="242"/>
        <v>1.9230769230769232E-2</v>
      </c>
      <c r="AS170" s="232">
        <v>0</v>
      </c>
      <c r="AT170" s="154">
        <f t="shared" si="243"/>
        <v>0</v>
      </c>
      <c r="AU170" s="152">
        <v>60</v>
      </c>
      <c r="AV170" s="231">
        <v>0</v>
      </c>
      <c r="AW170" s="154">
        <f t="shared" si="244"/>
        <v>0</v>
      </c>
      <c r="AX170" s="232">
        <v>1</v>
      </c>
      <c r="AY170" s="154">
        <f t="shared" si="245"/>
        <v>1.6666666666666666E-2</v>
      </c>
      <c r="AZ170" s="232">
        <v>0</v>
      </c>
      <c r="BA170" s="154">
        <f t="shared" si="246"/>
        <v>0</v>
      </c>
      <c r="BB170" s="152">
        <f t="shared" si="221"/>
        <v>209</v>
      </c>
      <c r="BC170" s="153">
        <f t="shared" si="222"/>
        <v>0</v>
      </c>
      <c r="BD170" s="154">
        <f t="shared" si="247"/>
        <v>0</v>
      </c>
      <c r="BE170" s="153">
        <f t="shared" si="223"/>
        <v>2</v>
      </c>
      <c r="BF170" s="154">
        <f t="shared" si="248"/>
        <v>9.5693779904306216E-3</v>
      </c>
      <c r="BG170" s="153">
        <f t="shared" si="224"/>
        <v>1</v>
      </c>
      <c r="BH170" s="154">
        <f t="shared" si="249"/>
        <v>4.7846889952153108E-3</v>
      </c>
      <c r="BJ170" s="264"/>
      <c r="BK170" s="273"/>
      <c r="BL170" s="208" t="s">
        <v>199</v>
      </c>
      <c r="BM170" s="38">
        <v>99</v>
      </c>
      <c r="BN170" s="38">
        <v>0</v>
      </c>
      <c r="BO170" s="84">
        <v>0</v>
      </c>
      <c r="BP170" s="38">
        <v>1</v>
      </c>
      <c r="BQ170" s="84">
        <v>1.0101010101010102E-2</v>
      </c>
      <c r="BR170" s="38">
        <v>2</v>
      </c>
      <c r="BS170" s="84">
        <v>2.0202020202020204E-2</v>
      </c>
      <c r="BU170" s="184"/>
      <c r="BV170" s="188" t="s">
        <v>199</v>
      </c>
      <c r="BW170" s="36">
        <f t="shared" si="220"/>
        <v>0.9856459330143541</v>
      </c>
      <c r="BX170" s="36">
        <f t="shared" si="225"/>
        <v>0.96969696969696972</v>
      </c>
      <c r="BY170" s="80"/>
      <c r="BZ170" s="138"/>
      <c r="CA170" s="80"/>
      <c r="CB170" s="80"/>
      <c r="CC170" s="80"/>
      <c r="CD170" s="80"/>
      <c r="CE170" s="80"/>
      <c r="CF170" s="80"/>
      <c r="CG170" s="80"/>
      <c r="CH170" s="80"/>
      <c r="CI170" s="80"/>
      <c r="CJ170" s="3"/>
      <c r="CK170" s="3"/>
      <c r="CL170" s="3"/>
      <c r="CM170" s="3"/>
      <c r="CN170" s="3"/>
      <c r="CO170" s="3"/>
      <c r="CP170" s="3"/>
      <c r="CQ170" s="80"/>
      <c r="CR170" s="80"/>
      <c r="CS170" s="80"/>
      <c r="CT170" s="80"/>
      <c r="CU170" s="80"/>
      <c r="CV170" s="80"/>
      <c r="CW170" s="3"/>
      <c r="CX170" s="3"/>
      <c r="CY170" s="80"/>
      <c r="CZ170" s="80"/>
      <c r="DA170" s="80"/>
      <c r="DB170" s="80"/>
      <c r="DC170" s="80"/>
      <c r="DD170" s="80"/>
      <c r="DE170" s="80"/>
      <c r="DF170" s="80"/>
      <c r="DG170" s="80"/>
      <c r="DH170" s="80"/>
      <c r="DI170" s="80"/>
      <c r="DJ170" s="80"/>
      <c r="DK170" s="80"/>
      <c r="DL170" s="80"/>
      <c r="DM170" s="80"/>
      <c r="DN170" s="80"/>
      <c r="DP170" s="138"/>
      <c r="DQ170" s="80"/>
      <c r="DR170" s="80"/>
      <c r="DS170" s="80"/>
      <c r="DT170" s="80"/>
      <c r="DU170" s="80"/>
      <c r="DV170" s="80"/>
      <c r="DW170" s="80"/>
      <c r="DX170" s="80"/>
      <c r="DY170" s="80"/>
      <c r="DZ170" s="80"/>
      <c r="EA170" s="80"/>
      <c r="EB170" s="80"/>
      <c r="EC170" s="80"/>
      <c r="ED170" s="80"/>
      <c r="EE170" s="80"/>
      <c r="EF170" s="80"/>
      <c r="EG170" s="80"/>
      <c r="EH170" s="80"/>
      <c r="EI170" s="80"/>
      <c r="EJ170" s="80"/>
      <c r="EK170" s="80"/>
      <c r="EL170" s="80"/>
      <c r="EM170" s="80"/>
      <c r="EN170" s="80"/>
      <c r="EO170" s="80"/>
      <c r="EP170" s="80"/>
      <c r="EQ170" s="80"/>
      <c r="ER170" s="80"/>
      <c r="ES170" s="80"/>
      <c r="ET170" s="80"/>
      <c r="EU170" s="80"/>
      <c r="EV170" s="80"/>
      <c r="EW170" s="80"/>
      <c r="EX170" s="80"/>
      <c r="EY170" s="80"/>
      <c r="EZ170" s="80"/>
      <c r="FA170" s="80"/>
      <c r="FB170" s="80"/>
      <c r="FC170" s="80"/>
      <c r="FD170" s="80"/>
      <c r="FE170" s="80"/>
      <c r="FF170" s="80"/>
      <c r="FG170" s="80"/>
      <c r="FH170" s="80"/>
      <c r="FI170" s="80"/>
      <c r="FJ170" s="80"/>
      <c r="FK170" s="80"/>
      <c r="FL170" s="80"/>
      <c r="FM170" s="80"/>
      <c r="FN170" s="80"/>
      <c r="FO170" s="80"/>
      <c r="FP170" s="80"/>
      <c r="FQ170" s="80"/>
      <c r="FR170" s="80"/>
      <c r="FS170" s="80"/>
      <c r="FT170" s="80"/>
      <c r="FU170" s="80"/>
      <c r="FV170" s="80"/>
      <c r="FW170" s="80"/>
      <c r="FX170" s="80"/>
      <c r="FY170" s="80"/>
      <c r="FZ170" s="80"/>
      <c r="GA170" s="80"/>
      <c r="GB170" s="80"/>
      <c r="GC170" s="80"/>
      <c r="GD170" s="80"/>
      <c r="GE170" s="80"/>
      <c r="GF170" s="80"/>
      <c r="GG170" s="80"/>
      <c r="GH170" s="80"/>
      <c r="GI170" s="80"/>
      <c r="GJ170" s="80"/>
      <c r="GK170" s="80"/>
      <c r="GL170" s="80"/>
      <c r="GM170" s="80"/>
      <c r="GN170" s="80"/>
      <c r="GO170" s="80"/>
      <c r="GP170" s="80"/>
      <c r="GQ170" s="80"/>
      <c r="GR170" s="80"/>
      <c r="GS170" s="80"/>
      <c r="GT170" s="80"/>
      <c r="GU170" s="80"/>
      <c r="GV170" s="80"/>
      <c r="GW170" s="80"/>
      <c r="GX170" s="80"/>
      <c r="GY170" s="80"/>
      <c r="GZ170" s="80"/>
      <c r="HA170" s="80"/>
      <c r="HB170" s="80"/>
      <c r="HC170" s="80"/>
      <c r="HD170" s="80"/>
      <c r="HE170" s="80"/>
      <c r="HF170" s="80"/>
      <c r="HG170" s="80"/>
      <c r="HH170" s="80"/>
      <c r="HI170" s="80"/>
      <c r="HJ170" s="80"/>
      <c r="HK170" s="80"/>
      <c r="HL170" s="80"/>
      <c r="HM170" s="80"/>
      <c r="HN170" s="80"/>
      <c r="HO170" s="80"/>
      <c r="HP170" s="80"/>
      <c r="HR170" s="80"/>
      <c r="HS170" s="80"/>
      <c r="HT170" s="80"/>
      <c r="HU170" s="80"/>
      <c r="HV170" s="80"/>
      <c r="HW170" s="80"/>
      <c r="HX170" s="80"/>
      <c r="HY170" s="80"/>
      <c r="HZ170" s="80"/>
      <c r="IA170" s="80"/>
      <c r="IB170" s="80"/>
      <c r="IC170" s="80"/>
      <c r="ID170" s="80"/>
      <c r="IE170" s="80"/>
      <c r="IF170" s="80"/>
      <c r="IG170" s="80"/>
      <c r="IH170" s="80"/>
      <c r="II170" s="80"/>
      <c r="IJ170" s="80"/>
      <c r="IK170" s="80"/>
      <c r="IL170" s="80"/>
      <c r="IM170" s="80"/>
      <c r="IN170" s="80"/>
      <c r="IO170" s="80"/>
      <c r="IP170" s="80"/>
      <c r="IQ170" s="80"/>
      <c r="IR170" s="80"/>
      <c r="IS170" s="80"/>
      <c r="IT170" s="80"/>
      <c r="IU170" s="80"/>
      <c r="IV170" s="80"/>
      <c r="IW170" s="80"/>
      <c r="IX170" s="80"/>
      <c r="IY170" s="80"/>
      <c r="IZ170" s="80"/>
      <c r="JA170" s="80"/>
      <c r="JB170" s="80"/>
    </row>
    <row r="171" spans="2:262" s="12" customFormat="1" ht="14.25" customHeight="1">
      <c r="B171" s="265"/>
      <c r="C171" s="274"/>
      <c r="D171" s="150" t="s">
        <v>67</v>
      </c>
      <c r="E171" s="37">
        <v>6</v>
      </c>
      <c r="F171" s="233">
        <v>0</v>
      </c>
      <c r="G171" s="13">
        <f t="shared" si="226"/>
        <v>0</v>
      </c>
      <c r="H171" s="33">
        <v>0</v>
      </c>
      <c r="I171" s="13">
        <f t="shared" si="227"/>
        <v>0</v>
      </c>
      <c r="J171" s="33">
        <v>0</v>
      </c>
      <c r="K171" s="13">
        <f t="shared" si="228"/>
        <v>0</v>
      </c>
      <c r="L171" s="37">
        <v>30</v>
      </c>
      <c r="M171" s="233">
        <v>1</v>
      </c>
      <c r="N171" s="13">
        <f t="shared" si="229"/>
        <v>3.3333333333333333E-2</v>
      </c>
      <c r="O171" s="33">
        <v>6</v>
      </c>
      <c r="P171" s="13">
        <f t="shared" si="230"/>
        <v>0.2</v>
      </c>
      <c r="Q171" s="33">
        <v>1</v>
      </c>
      <c r="R171" s="13">
        <f t="shared" si="231"/>
        <v>3.3333333333333333E-2</v>
      </c>
      <c r="S171" s="37">
        <v>2805</v>
      </c>
      <c r="T171" s="233">
        <v>163</v>
      </c>
      <c r="U171" s="13">
        <f t="shared" si="232"/>
        <v>5.8110516934046348E-2</v>
      </c>
      <c r="V171" s="33">
        <v>725</v>
      </c>
      <c r="W171" s="13">
        <f t="shared" si="233"/>
        <v>0.25846702317290554</v>
      </c>
      <c r="X171" s="33">
        <v>126</v>
      </c>
      <c r="Y171" s="13">
        <f t="shared" si="234"/>
        <v>4.4919786096256686E-2</v>
      </c>
      <c r="Z171" s="37">
        <v>2108</v>
      </c>
      <c r="AA171" s="233">
        <v>97</v>
      </c>
      <c r="AB171" s="13">
        <f t="shared" si="235"/>
        <v>4.6015180265654647E-2</v>
      </c>
      <c r="AC171" s="33">
        <v>484</v>
      </c>
      <c r="AD171" s="13">
        <f t="shared" si="236"/>
        <v>0.22960151802656548</v>
      </c>
      <c r="AE171" s="33">
        <v>110</v>
      </c>
      <c r="AF171" s="13">
        <f t="shared" si="237"/>
        <v>5.218216318785579E-2</v>
      </c>
      <c r="AG171" s="37">
        <v>1100</v>
      </c>
      <c r="AH171" s="233">
        <v>26</v>
      </c>
      <c r="AI171" s="13">
        <f t="shared" si="238"/>
        <v>2.3636363636363636E-2</v>
      </c>
      <c r="AJ171" s="33">
        <v>188</v>
      </c>
      <c r="AK171" s="13">
        <f t="shared" si="239"/>
        <v>0.1709090909090909</v>
      </c>
      <c r="AL171" s="33">
        <v>28</v>
      </c>
      <c r="AM171" s="13">
        <f t="shared" si="240"/>
        <v>2.5454545454545455E-2</v>
      </c>
      <c r="AN171" s="37">
        <v>520</v>
      </c>
      <c r="AO171" s="233">
        <v>7</v>
      </c>
      <c r="AP171" s="13">
        <f t="shared" si="241"/>
        <v>1.3461538461538462E-2</v>
      </c>
      <c r="AQ171" s="33">
        <v>60</v>
      </c>
      <c r="AR171" s="13">
        <f t="shared" si="242"/>
        <v>0.11538461538461539</v>
      </c>
      <c r="AS171" s="33">
        <v>7</v>
      </c>
      <c r="AT171" s="13">
        <f t="shared" si="243"/>
        <v>1.3461538461538462E-2</v>
      </c>
      <c r="AU171" s="37">
        <v>196</v>
      </c>
      <c r="AV171" s="233">
        <v>2</v>
      </c>
      <c r="AW171" s="13">
        <f t="shared" si="244"/>
        <v>1.020408163265306E-2</v>
      </c>
      <c r="AX171" s="33">
        <v>15</v>
      </c>
      <c r="AY171" s="13">
        <f t="shared" si="245"/>
        <v>7.6530612244897961E-2</v>
      </c>
      <c r="AZ171" s="33">
        <v>0</v>
      </c>
      <c r="BA171" s="13">
        <f t="shared" si="246"/>
        <v>0</v>
      </c>
      <c r="BB171" s="37">
        <f t="shared" si="221"/>
        <v>6765</v>
      </c>
      <c r="BC171" s="69">
        <f t="shared" si="222"/>
        <v>296</v>
      </c>
      <c r="BD171" s="13">
        <f t="shared" si="247"/>
        <v>4.3754619364375462E-2</v>
      </c>
      <c r="BE171" s="69">
        <f t="shared" si="223"/>
        <v>1478</v>
      </c>
      <c r="BF171" s="13">
        <f t="shared" si="248"/>
        <v>0.21847745750184774</v>
      </c>
      <c r="BG171" s="69">
        <f t="shared" si="224"/>
        <v>272</v>
      </c>
      <c r="BH171" s="13">
        <f t="shared" si="249"/>
        <v>4.0206947524020695E-2</v>
      </c>
      <c r="BJ171" s="265"/>
      <c r="BK171" s="274"/>
      <c r="BL171" s="203" t="s">
        <v>67</v>
      </c>
      <c r="BM171" s="38">
        <v>6309</v>
      </c>
      <c r="BN171" s="38">
        <v>251</v>
      </c>
      <c r="BO171" s="84">
        <v>3.9784434934220951E-2</v>
      </c>
      <c r="BP171" s="38">
        <v>1315</v>
      </c>
      <c r="BQ171" s="84">
        <v>0.20843239816135678</v>
      </c>
      <c r="BR171" s="38">
        <v>296</v>
      </c>
      <c r="BS171" s="84">
        <v>4.6917102551909971E-2</v>
      </c>
      <c r="BU171" s="185"/>
      <c r="BV171" s="187" t="s">
        <v>67</v>
      </c>
      <c r="BW171" s="36">
        <f t="shared" si="220"/>
        <v>0.69756097560975605</v>
      </c>
      <c r="BX171" s="36">
        <f t="shared" si="225"/>
        <v>0.70486606435251231</v>
      </c>
      <c r="BY171" s="80"/>
      <c r="BZ171" s="138"/>
      <c r="CA171" s="80"/>
      <c r="CB171" s="80"/>
      <c r="CC171" s="80"/>
      <c r="CD171" s="80"/>
      <c r="CE171" s="80"/>
      <c r="CF171" s="80"/>
      <c r="CG171" s="80"/>
      <c r="CH171" s="80"/>
      <c r="CI171" s="80"/>
      <c r="CJ171" s="3"/>
      <c r="CK171" s="3"/>
      <c r="CL171" s="3"/>
      <c r="CM171" s="3"/>
      <c r="CN171" s="3"/>
      <c r="CO171" s="3"/>
      <c r="CP171" s="3"/>
      <c r="CQ171" s="80"/>
      <c r="CR171" s="80"/>
      <c r="CS171" s="80"/>
      <c r="CT171" s="80"/>
      <c r="CU171" s="80"/>
      <c r="CV171" s="80"/>
      <c r="CW171" s="3"/>
      <c r="CX171" s="3"/>
      <c r="CY171" s="80"/>
      <c r="CZ171" s="80"/>
      <c r="DA171" s="80"/>
      <c r="DB171" s="80"/>
      <c r="DC171" s="80"/>
      <c r="DD171" s="80"/>
      <c r="DE171" s="80"/>
      <c r="DF171" s="80"/>
      <c r="DG171" s="80"/>
      <c r="DH171" s="80"/>
      <c r="DI171" s="80"/>
      <c r="DJ171" s="80"/>
      <c r="DK171" s="80"/>
      <c r="DL171" s="80"/>
      <c r="DM171" s="80"/>
      <c r="DN171" s="80"/>
      <c r="DP171" s="138"/>
      <c r="DQ171" s="80"/>
      <c r="DR171" s="80"/>
      <c r="DS171" s="80"/>
      <c r="DT171" s="80"/>
      <c r="DU171" s="80"/>
      <c r="DV171" s="80"/>
      <c r="DW171" s="80"/>
      <c r="DX171" s="80"/>
      <c r="DY171" s="80"/>
      <c r="DZ171" s="80"/>
      <c r="EA171" s="80"/>
      <c r="EB171" s="80"/>
      <c r="EC171" s="80"/>
      <c r="ED171" s="80"/>
      <c r="EE171" s="80"/>
      <c r="EF171" s="80"/>
      <c r="EG171" s="80"/>
      <c r="EH171" s="80"/>
      <c r="EI171" s="80"/>
      <c r="EJ171" s="80"/>
      <c r="EK171" s="80"/>
      <c r="EL171" s="80"/>
      <c r="EM171" s="80"/>
      <c r="EN171" s="80"/>
      <c r="EO171" s="80"/>
      <c r="EP171" s="80"/>
      <c r="EQ171" s="80"/>
      <c r="ER171" s="80"/>
      <c r="ES171" s="80"/>
      <c r="ET171" s="80"/>
      <c r="EU171" s="80"/>
      <c r="EV171" s="80"/>
      <c r="EW171" s="80"/>
      <c r="EX171" s="80"/>
      <c r="EY171" s="80"/>
      <c r="EZ171" s="80"/>
      <c r="FA171" s="80"/>
      <c r="FB171" s="80"/>
      <c r="FC171" s="80"/>
      <c r="FD171" s="80"/>
      <c r="FE171" s="80"/>
      <c r="FF171" s="80"/>
      <c r="FG171" s="80"/>
      <c r="FH171" s="80"/>
      <c r="FI171" s="80"/>
      <c r="FJ171" s="80"/>
      <c r="FK171" s="80"/>
      <c r="FL171" s="80"/>
      <c r="FM171" s="80"/>
      <c r="FN171" s="80"/>
      <c r="FO171" s="80"/>
      <c r="FP171" s="80"/>
      <c r="FQ171" s="80"/>
      <c r="FR171" s="80"/>
      <c r="FS171" s="80"/>
      <c r="FT171" s="80"/>
      <c r="FU171" s="80"/>
      <c r="FV171" s="80"/>
      <c r="FW171" s="80"/>
      <c r="FX171" s="80"/>
      <c r="FY171" s="80"/>
      <c r="FZ171" s="80"/>
      <c r="GA171" s="80"/>
      <c r="GB171" s="80"/>
      <c r="GC171" s="80"/>
      <c r="GD171" s="80"/>
      <c r="GE171" s="80"/>
      <c r="GF171" s="80"/>
      <c r="GG171" s="80"/>
      <c r="GH171" s="80"/>
      <c r="GI171" s="80"/>
      <c r="GJ171" s="80"/>
      <c r="GK171" s="80"/>
      <c r="GL171" s="80"/>
      <c r="GM171" s="80"/>
      <c r="GN171" s="80"/>
      <c r="GO171" s="80"/>
      <c r="GP171" s="80"/>
      <c r="GQ171" s="80"/>
      <c r="GR171" s="80"/>
      <c r="GS171" s="80"/>
      <c r="GT171" s="80"/>
      <c r="GU171" s="80"/>
      <c r="GV171" s="80"/>
      <c r="GW171" s="80"/>
      <c r="GX171" s="80"/>
      <c r="GY171" s="80"/>
      <c r="GZ171" s="80"/>
      <c r="HA171" s="80"/>
      <c r="HB171" s="80"/>
      <c r="HC171" s="80"/>
      <c r="HD171" s="80"/>
      <c r="HE171" s="80"/>
      <c r="HF171" s="80"/>
      <c r="HG171" s="80"/>
      <c r="HH171" s="80"/>
      <c r="HI171" s="80"/>
      <c r="HJ171" s="80"/>
      <c r="HK171" s="80"/>
      <c r="HL171" s="80"/>
      <c r="HM171" s="80"/>
      <c r="HN171" s="80"/>
      <c r="HO171" s="80"/>
      <c r="HP171" s="80"/>
      <c r="HR171" s="80"/>
      <c r="HS171" s="80"/>
      <c r="HT171" s="80"/>
      <c r="HU171" s="80"/>
      <c r="HV171" s="80"/>
      <c r="HW171" s="80"/>
      <c r="HX171" s="80"/>
      <c r="HY171" s="80"/>
      <c r="HZ171" s="80"/>
      <c r="IA171" s="80"/>
      <c r="IB171" s="80"/>
      <c r="IC171" s="80"/>
      <c r="ID171" s="80"/>
      <c r="IE171" s="80"/>
      <c r="IF171" s="80"/>
      <c r="IG171" s="80"/>
      <c r="IH171" s="80"/>
      <c r="II171" s="80"/>
      <c r="IJ171" s="80"/>
      <c r="IK171" s="80"/>
      <c r="IL171" s="80"/>
      <c r="IM171" s="80"/>
      <c r="IN171" s="80"/>
      <c r="IO171" s="80"/>
      <c r="IP171" s="80"/>
      <c r="IQ171" s="80"/>
      <c r="IR171" s="80"/>
      <c r="IS171" s="80"/>
      <c r="IT171" s="80"/>
      <c r="IU171" s="80"/>
      <c r="IV171" s="80"/>
      <c r="IW171" s="80"/>
      <c r="IX171" s="80"/>
      <c r="IY171" s="80"/>
      <c r="IZ171" s="80"/>
      <c r="JA171" s="80"/>
      <c r="JB171" s="80"/>
    </row>
    <row r="172" spans="2:262" s="12" customFormat="1" ht="14.25" customHeight="1">
      <c r="B172" s="263">
        <v>34</v>
      </c>
      <c r="C172" s="272" t="s">
        <v>38</v>
      </c>
      <c r="D172" s="134" t="s">
        <v>138</v>
      </c>
      <c r="E172" s="119">
        <v>85</v>
      </c>
      <c r="F172" s="82">
        <v>1</v>
      </c>
      <c r="G172" s="71">
        <f t="shared" si="226"/>
        <v>1.1764705882352941E-2</v>
      </c>
      <c r="H172" s="72">
        <v>7</v>
      </c>
      <c r="I172" s="71">
        <f t="shared" si="227"/>
        <v>8.2352941176470587E-2</v>
      </c>
      <c r="J172" s="72">
        <v>4</v>
      </c>
      <c r="K172" s="71">
        <f t="shared" si="228"/>
        <v>4.7058823529411764E-2</v>
      </c>
      <c r="L172" s="119">
        <v>136</v>
      </c>
      <c r="M172" s="82">
        <v>1</v>
      </c>
      <c r="N172" s="71">
        <f t="shared" si="229"/>
        <v>7.3529411764705881E-3</v>
      </c>
      <c r="O172" s="72">
        <v>19</v>
      </c>
      <c r="P172" s="71">
        <f t="shared" si="230"/>
        <v>0.13970588235294118</v>
      </c>
      <c r="Q172" s="72">
        <v>7</v>
      </c>
      <c r="R172" s="71">
        <f t="shared" si="231"/>
        <v>5.1470588235294115E-2</v>
      </c>
      <c r="S172" s="119">
        <v>7889</v>
      </c>
      <c r="T172" s="82">
        <v>354</v>
      </c>
      <c r="U172" s="71">
        <f t="shared" si="232"/>
        <v>4.4872607428064391E-2</v>
      </c>
      <c r="V172" s="72">
        <v>1535</v>
      </c>
      <c r="W172" s="71">
        <f t="shared" si="233"/>
        <v>0.19457472429965775</v>
      </c>
      <c r="X172" s="72">
        <v>441</v>
      </c>
      <c r="Y172" s="71">
        <f t="shared" si="234"/>
        <v>5.5900621118012424E-2</v>
      </c>
      <c r="Z172" s="119">
        <v>6738</v>
      </c>
      <c r="AA172" s="82">
        <v>237</v>
      </c>
      <c r="AB172" s="71">
        <f t="shared" si="235"/>
        <v>3.5173642030276044E-2</v>
      </c>
      <c r="AC172" s="72">
        <v>1138</v>
      </c>
      <c r="AD172" s="71">
        <f t="shared" si="236"/>
        <v>0.1688928465420006</v>
      </c>
      <c r="AE172" s="72">
        <v>359</v>
      </c>
      <c r="AF172" s="71">
        <f t="shared" si="237"/>
        <v>5.3279905016325319E-2</v>
      </c>
      <c r="AG172" s="119">
        <v>4150</v>
      </c>
      <c r="AH172" s="82">
        <v>97</v>
      </c>
      <c r="AI172" s="71">
        <f t="shared" si="238"/>
        <v>2.3373493975903614E-2</v>
      </c>
      <c r="AJ172" s="72">
        <v>513</v>
      </c>
      <c r="AK172" s="71">
        <f t="shared" si="239"/>
        <v>0.1236144578313253</v>
      </c>
      <c r="AL172" s="72">
        <v>231</v>
      </c>
      <c r="AM172" s="71">
        <f t="shared" si="240"/>
        <v>5.5662650602409637E-2</v>
      </c>
      <c r="AN172" s="119">
        <v>1840</v>
      </c>
      <c r="AO172" s="82">
        <v>12</v>
      </c>
      <c r="AP172" s="71">
        <f t="shared" si="241"/>
        <v>6.5217391304347823E-3</v>
      </c>
      <c r="AQ172" s="72">
        <v>147</v>
      </c>
      <c r="AR172" s="71">
        <f t="shared" si="242"/>
        <v>7.9891304347826084E-2</v>
      </c>
      <c r="AS172" s="72">
        <v>42</v>
      </c>
      <c r="AT172" s="71">
        <f t="shared" si="243"/>
        <v>2.2826086956521739E-2</v>
      </c>
      <c r="AU172" s="119">
        <v>620</v>
      </c>
      <c r="AV172" s="82">
        <v>1</v>
      </c>
      <c r="AW172" s="71">
        <f t="shared" si="244"/>
        <v>1.6129032258064516E-3</v>
      </c>
      <c r="AX172" s="72">
        <v>27</v>
      </c>
      <c r="AY172" s="71">
        <f t="shared" si="245"/>
        <v>4.3548387096774194E-2</v>
      </c>
      <c r="AZ172" s="72">
        <v>12</v>
      </c>
      <c r="BA172" s="71">
        <f t="shared" si="246"/>
        <v>1.935483870967742E-2</v>
      </c>
      <c r="BB172" s="119">
        <f t="shared" si="221"/>
        <v>21458</v>
      </c>
      <c r="BC172" s="73">
        <f t="shared" si="222"/>
        <v>703</v>
      </c>
      <c r="BD172" s="71">
        <f t="shared" si="247"/>
        <v>3.2761673967750954E-2</v>
      </c>
      <c r="BE172" s="73">
        <f t="shared" si="223"/>
        <v>3386</v>
      </c>
      <c r="BF172" s="71">
        <f t="shared" si="248"/>
        <v>0.15779662596700531</v>
      </c>
      <c r="BG172" s="73">
        <f t="shared" si="224"/>
        <v>1096</v>
      </c>
      <c r="BH172" s="71">
        <f t="shared" si="249"/>
        <v>5.1076521577034205E-2</v>
      </c>
      <c r="BJ172" s="263">
        <v>34</v>
      </c>
      <c r="BK172" s="272" t="s">
        <v>38</v>
      </c>
      <c r="BL172" s="208" t="s">
        <v>138</v>
      </c>
      <c r="BM172" s="38">
        <v>20482</v>
      </c>
      <c r="BN172" s="38">
        <v>611</v>
      </c>
      <c r="BO172" s="84">
        <v>2.9831071184454643E-2</v>
      </c>
      <c r="BP172" s="38">
        <v>3101</v>
      </c>
      <c r="BQ172" s="84">
        <v>0.15140123034859876</v>
      </c>
      <c r="BR172" s="38">
        <v>1114</v>
      </c>
      <c r="BS172" s="84">
        <v>5.4389219802753637E-2</v>
      </c>
      <c r="BU172" s="183" t="s">
        <v>38</v>
      </c>
      <c r="BV172" s="188" t="s">
        <v>138</v>
      </c>
      <c r="BW172" s="36">
        <f t="shared" si="220"/>
        <v>0.7583651784882095</v>
      </c>
      <c r="BX172" s="36">
        <f t="shared" si="225"/>
        <v>0.76437847866419295</v>
      </c>
      <c r="BY172" s="80"/>
      <c r="BZ172" s="138"/>
      <c r="CA172" s="80"/>
      <c r="CB172" s="80"/>
      <c r="CC172" s="80"/>
      <c r="CD172" s="80"/>
      <c r="CE172" s="80"/>
      <c r="CF172" s="80"/>
      <c r="CG172" s="80"/>
      <c r="CH172" s="80"/>
      <c r="CI172" s="80"/>
      <c r="CJ172" s="3"/>
      <c r="CK172" s="3"/>
      <c r="CL172" s="3"/>
      <c r="CM172" s="3"/>
      <c r="CN172" s="3"/>
      <c r="CO172" s="3"/>
      <c r="CP172" s="3"/>
      <c r="CQ172" s="80"/>
      <c r="CR172" s="80"/>
      <c r="CS172" s="80"/>
      <c r="CT172" s="80"/>
      <c r="CU172" s="80"/>
      <c r="CV172" s="80"/>
      <c r="CW172" s="3"/>
      <c r="CX172" s="3"/>
      <c r="CY172" s="80"/>
      <c r="CZ172" s="80"/>
      <c r="DA172" s="80"/>
      <c r="DB172" s="80"/>
      <c r="DC172" s="80"/>
      <c r="DD172" s="80"/>
      <c r="DE172" s="80"/>
      <c r="DF172" s="80"/>
      <c r="DG172" s="80"/>
      <c r="DH172" s="80"/>
      <c r="DI172" s="80"/>
      <c r="DJ172" s="80"/>
      <c r="DK172" s="80"/>
      <c r="DL172" s="80"/>
      <c r="DM172" s="80"/>
      <c r="DN172" s="80"/>
      <c r="DP172" s="138"/>
      <c r="DQ172" s="80"/>
      <c r="DR172" s="80"/>
      <c r="DS172" s="80"/>
      <c r="DT172" s="80"/>
      <c r="DU172" s="80"/>
      <c r="DV172" s="80"/>
      <c r="DW172" s="80"/>
      <c r="DX172" s="80"/>
      <c r="DY172" s="80"/>
      <c r="DZ172" s="80"/>
      <c r="EA172" s="80"/>
      <c r="EB172" s="80"/>
      <c r="EC172" s="80"/>
      <c r="ED172" s="80"/>
      <c r="EE172" s="80"/>
      <c r="EF172" s="80"/>
      <c r="EG172" s="80"/>
      <c r="EH172" s="80"/>
      <c r="EI172" s="80"/>
      <c r="EJ172" s="80"/>
      <c r="EK172" s="80"/>
      <c r="EL172" s="80"/>
      <c r="EM172" s="80"/>
      <c r="EN172" s="80"/>
      <c r="EO172" s="80"/>
      <c r="EP172" s="80"/>
      <c r="EQ172" s="80"/>
      <c r="ER172" s="80"/>
      <c r="ES172" s="80"/>
      <c r="ET172" s="80"/>
      <c r="EU172" s="80"/>
      <c r="EV172" s="80"/>
      <c r="EW172" s="80"/>
      <c r="EX172" s="80"/>
      <c r="EY172" s="80"/>
      <c r="EZ172" s="80"/>
      <c r="FA172" s="80"/>
      <c r="FB172" s="80"/>
      <c r="FC172" s="80"/>
      <c r="FD172" s="80"/>
      <c r="FE172" s="80"/>
      <c r="FF172" s="80"/>
      <c r="FG172" s="80"/>
      <c r="FH172" s="80"/>
      <c r="FI172" s="80"/>
      <c r="FJ172" s="80"/>
      <c r="FK172" s="80"/>
      <c r="FL172" s="80"/>
      <c r="FM172" s="80"/>
      <c r="FN172" s="80"/>
      <c r="FO172" s="80"/>
      <c r="FP172" s="80"/>
      <c r="FQ172" s="80"/>
      <c r="FR172" s="80"/>
      <c r="FS172" s="80"/>
      <c r="FT172" s="80"/>
      <c r="FU172" s="80"/>
      <c r="FV172" s="80"/>
      <c r="FW172" s="80"/>
      <c r="FX172" s="80"/>
      <c r="FY172" s="80"/>
      <c r="FZ172" s="80"/>
      <c r="GA172" s="80"/>
      <c r="GB172" s="80"/>
      <c r="GC172" s="80"/>
      <c r="GD172" s="80"/>
      <c r="GE172" s="80"/>
      <c r="GF172" s="80"/>
      <c r="GG172" s="80"/>
      <c r="GH172" s="80"/>
      <c r="GI172" s="80"/>
      <c r="GJ172" s="80"/>
      <c r="GK172" s="80"/>
      <c r="GL172" s="80"/>
      <c r="GM172" s="80"/>
      <c r="GN172" s="80"/>
      <c r="GO172" s="80"/>
      <c r="GP172" s="80"/>
      <c r="GQ172" s="80"/>
      <c r="GR172" s="80"/>
      <c r="GS172" s="80"/>
      <c r="GT172" s="80"/>
      <c r="GU172" s="80"/>
      <c r="GV172" s="80"/>
      <c r="GW172" s="80"/>
      <c r="GX172" s="80"/>
      <c r="GY172" s="80"/>
      <c r="GZ172" s="80"/>
      <c r="HA172" s="80"/>
      <c r="HB172" s="80"/>
      <c r="HC172" s="80"/>
      <c r="HD172" s="80"/>
      <c r="HE172" s="80"/>
      <c r="HF172" s="80"/>
      <c r="HG172" s="80"/>
      <c r="HH172" s="80"/>
      <c r="HI172" s="80"/>
      <c r="HJ172" s="80"/>
      <c r="HK172" s="80"/>
      <c r="HL172" s="80"/>
      <c r="HM172" s="80"/>
      <c r="HN172" s="80"/>
      <c r="HO172" s="80"/>
      <c r="HP172" s="80"/>
      <c r="HR172" s="80"/>
      <c r="HS172" s="80"/>
      <c r="HT172" s="80"/>
      <c r="HU172" s="80"/>
      <c r="HV172" s="80"/>
      <c r="HW172" s="80"/>
      <c r="HX172" s="80"/>
      <c r="HY172" s="80"/>
      <c r="HZ172" s="80"/>
      <c r="IA172" s="80"/>
      <c r="IB172" s="80"/>
      <c r="IC172" s="80"/>
      <c r="ID172" s="80"/>
      <c r="IE172" s="80"/>
      <c r="IF172" s="80"/>
      <c r="IG172" s="80"/>
      <c r="IH172" s="80"/>
      <c r="II172" s="80"/>
      <c r="IJ172" s="80"/>
      <c r="IK172" s="80"/>
      <c r="IL172" s="80"/>
      <c r="IM172" s="80"/>
      <c r="IN172" s="80"/>
      <c r="IO172" s="80"/>
      <c r="IP172" s="80"/>
      <c r="IQ172" s="80"/>
      <c r="IR172" s="80"/>
      <c r="IS172" s="80"/>
      <c r="IT172" s="80"/>
      <c r="IU172" s="80"/>
      <c r="IV172" s="80"/>
      <c r="IW172" s="80"/>
      <c r="IX172" s="80"/>
      <c r="IY172" s="80"/>
      <c r="IZ172" s="80"/>
      <c r="JA172" s="80"/>
      <c r="JB172" s="80"/>
    </row>
    <row r="173" spans="2:262" s="12" customFormat="1" ht="14.25" customHeight="1">
      <c r="B173" s="264"/>
      <c r="C173" s="273"/>
      <c r="D173" s="207" t="s">
        <v>277</v>
      </c>
      <c r="E173" s="166">
        <v>14</v>
      </c>
      <c r="F173" s="214">
        <v>0</v>
      </c>
      <c r="G173" s="83">
        <f t="shared" si="226"/>
        <v>0</v>
      </c>
      <c r="H173" s="230">
        <v>4</v>
      </c>
      <c r="I173" s="83">
        <f t="shared" si="227"/>
        <v>0.2857142857142857</v>
      </c>
      <c r="J173" s="230">
        <v>1</v>
      </c>
      <c r="K173" s="83">
        <f t="shared" si="228"/>
        <v>7.1428571428571425E-2</v>
      </c>
      <c r="L173" s="166">
        <v>7</v>
      </c>
      <c r="M173" s="214">
        <v>0</v>
      </c>
      <c r="N173" s="83">
        <f t="shared" si="229"/>
        <v>0</v>
      </c>
      <c r="O173" s="230">
        <v>1</v>
      </c>
      <c r="P173" s="83">
        <f t="shared" si="230"/>
        <v>0.14285714285714285</v>
      </c>
      <c r="Q173" s="230">
        <v>1</v>
      </c>
      <c r="R173" s="83">
        <f t="shared" si="231"/>
        <v>0.14285714285714285</v>
      </c>
      <c r="S173" s="166">
        <v>2097</v>
      </c>
      <c r="T173" s="214">
        <v>130</v>
      </c>
      <c r="U173" s="83">
        <f t="shared" si="232"/>
        <v>6.1993323795898905E-2</v>
      </c>
      <c r="V173" s="230">
        <v>498</v>
      </c>
      <c r="W173" s="83">
        <f t="shared" si="233"/>
        <v>0.2374821173104435</v>
      </c>
      <c r="X173" s="230">
        <v>129</v>
      </c>
      <c r="Y173" s="83">
        <f t="shared" si="234"/>
        <v>6.1516452074391992E-2</v>
      </c>
      <c r="Z173" s="166">
        <v>1548</v>
      </c>
      <c r="AA173" s="214">
        <v>75</v>
      </c>
      <c r="AB173" s="83">
        <f t="shared" si="235"/>
        <v>4.8449612403100778E-2</v>
      </c>
      <c r="AC173" s="230">
        <v>370</v>
      </c>
      <c r="AD173" s="83">
        <f t="shared" si="236"/>
        <v>0.23901808785529716</v>
      </c>
      <c r="AE173" s="230">
        <v>116</v>
      </c>
      <c r="AF173" s="83">
        <f t="shared" si="237"/>
        <v>7.4935400516795869E-2</v>
      </c>
      <c r="AG173" s="166">
        <v>865</v>
      </c>
      <c r="AH173" s="214">
        <v>26</v>
      </c>
      <c r="AI173" s="83">
        <f t="shared" si="238"/>
        <v>3.0057803468208091E-2</v>
      </c>
      <c r="AJ173" s="230">
        <v>142</v>
      </c>
      <c r="AK173" s="83">
        <f t="shared" si="239"/>
        <v>0.16416184971098266</v>
      </c>
      <c r="AL173" s="230">
        <v>55</v>
      </c>
      <c r="AM173" s="83">
        <f t="shared" si="240"/>
        <v>6.358381502890173E-2</v>
      </c>
      <c r="AN173" s="166">
        <v>379</v>
      </c>
      <c r="AO173" s="214">
        <v>5</v>
      </c>
      <c r="AP173" s="83">
        <f t="shared" si="241"/>
        <v>1.3192612137203167E-2</v>
      </c>
      <c r="AQ173" s="230">
        <v>45</v>
      </c>
      <c r="AR173" s="83">
        <f t="shared" si="242"/>
        <v>0.11873350923482849</v>
      </c>
      <c r="AS173" s="230">
        <v>24</v>
      </c>
      <c r="AT173" s="83">
        <f t="shared" si="243"/>
        <v>6.3324538258575203E-2</v>
      </c>
      <c r="AU173" s="166">
        <v>99</v>
      </c>
      <c r="AV173" s="214">
        <v>1</v>
      </c>
      <c r="AW173" s="83">
        <f t="shared" si="244"/>
        <v>1.0101010101010102E-2</v>
      </c>
      <c r="AX173" s="230">
        <v>9</v>
      </c>
      <c r="AY173" s="83">
        <f t="shared" si="245"/>
        <v>9.0909090909090912E-2</v>
      </c>
      <c r="AZ173" s="230">
        <v>2</v>
      </c>
      <c r="BA173" s="83">
        <f t="shared" si="246"/>
        <v>2.0202020202020204E-2</v>
      </c>
      <c r="BB173" s="166">
        <f t="shared" si="221"/>
        <v>5009</v>
      </c>
      <c r="BC173" s="167">
        <f t="shared" si="222"/>
        <v>237</v>
      </c>
      <c r="BD173" s="83">
        <f t="shared" si="247"/>
        <v>4.7314833300059894E-2</v>
      </c>
      <c r="BE173" s="167">
        <f t="shared" si="223"/>
        <v>1069</v>
      </c>
      <c r="BF173" s="83">
        <f t="shared" si="248"/>
        <v>0.21341585146735875</v>
      </c>
      <c r="BG173" s="167">
        <f t="shared" si="224"/>
        <v>328</v>
      </c>
      <c r="BH173" s="83">
        <f t="shared" si="249"/>
        <v>6.54821321621082E-2</v>
      </c>
      <c r="BJ173" s="264"/>
      <c r="BK173" s="273"/>
      <c r="BL173" s="208" t="s">
        <v>276</v>
      </c>
      <c r="BM173" s="38">
        <v>4947</v>
      </c>
      <c r="BN173" s="38">
        <v>255</v>
      </c>
      <c r="BO173" s="84">
        <v>5.1546391752577317E-2</v>
      </c>
      <c r="BP173" s="38">
        <v>1013</v>
      </c>
      <c r="BQ173" s="84">
        <v>0.20477056802102284</v>
      </c>
      <c r="BR173" s="38">
        <v>345</v>
      </c>
      <c r="BS173" s="84">
        <v>6.9739235900545787E-2</v>
      </c>
      <c r="BU173" s="218"/>
      <c r="BV173" s="208" t="s">
        <v>273</v>
      </c>
      <c r="BW173" s="36">
        <f t="shared" si="220"/>
        <v>0.67378718307047314</v>
      </c>
      <c r="BX173" s="36">
        <f t="shared" si="225"/>
        <v>0.6739438043258541</v>
      </c>
      <c r="BY173" s="80"/>
      <c r="BZ173" s="138"/>
      <c r="CA173" s="80"/>
      <c r="CB173" s="80"/>
      <c r="CC173" s="80"/>
      <c r="CD173" s="80"/>
      <c r="CE173" s="80"/>
      <c r="CF173" s="80"/>
      <c r="CG173" s="80"/>
      <c r="CH173" s="80"/>
      <c r="CI173" s="80"/>
      <c r="CJ173" s="3"/>
      <c r="CK173" s="3"/>
      <c r="CL173" s="3"/>
      <c r="CM173" s="3"/>
      <c r="CN173" s="3"/>
      <c r="CO173" s="3"/>
      <c r="CP173" s="3"/>
      <c r="CQ173" s="80"/>
      <c r="CR173" s="80"/>
      <c r="CS173" s="80"/>
      <c r="CT173" s="80"/>
      <c r="CU173" s="80"/>
      <c r="CV173" s="80"/>
      <c r="CW173" s="3"/>
      <c r="CX173" s="3"/>
      <c r="CY173" s="80"/>
      <c r="CZ173" s="80"/>
      <c r="DA173" s="80"/>
      <c r="DB173" s="80"/>
      <c r="DC173" s="80"/>
      <c r="DD173" s="80"/>
      <c r="DE173" s="80"/>
      <c r="DF173" s="80"/>
      <c r="DG173" s="80"/>
      <c r="DH173" s="80"/>
      <c r="DI173" s="80"/>
      <c r="DJ173" s="80"/>
      <c r="DK173" s="80"/>
      <c r="DL173" s="80"/>
      <c r="DM173" s="80"/>
      <c r="DN173" s="80"/>
      <c r="DP173" s="138"/>
      <c r="DQ173" s="80"/>
      <c r="DR173" s="80"/>
      <c r="DS173" s="80"/>
      <c r="DT173" s="80"/>
      <c r="DU173" s="80"/>
      <c r="DV173" s="80"/>
      <c r="DW173" s="80"/>
      <c r="DX173" s="80"/>
      <c r="DY173" s="80"/>
      <c r="DZ173" s="80"/>
      <c r="EA173" s="80"/>
      <c r="EB173" s="80"/>
      <c r="EC173" s="80"/>
      <c r="ED173" s="80"/>
      <c r="EE173" s="80"/>
      <c r="EF173" s="80"/>
      <c r="EG173" s="80"/>
      <c r="EH173" s="80"/>
      <c r="EI173" s="80"/>
      <c r="EJ173" s="80"/>
      <c r="EK173" s="80"/>
      <c r="EL173" s="80"/>
      <c r="EM173" s="80"/>
      <c r="EN173" s="80"/>
      <c r="EO173" s="80"/>
      <c r="EP173" s="80"/>
      <c r="EQ173" s="80"/>
      <c r="ER173" s="80"/>
      <c r="ES173" s="80"/>
      <c r="ET173" s="80"/>
      <c r="EU173" s="80"/>
      <c r="EV173" s="80"/>
      <c r="EW173" s="80"/>
      <c r="EX173" s="80"/>
      <c r="EY173" s="80"/>
      <c r="EZ173" s="80"/>
      <c r="FA173" s="80"/>
      <c r="FB173" s="80"/>
      <c r="FC173" s="80"/>
      <c r="FD173" s="80"/>
      <c r="FE173" s="80"/>
      <c r="FF173" s="80"/>
      <c r="FG173" s="80"/>
      <c r="FH173" s="80"/>
      <c r="FI173" s="80"/>
      <c r="FJ173" s="80"/>
      <c r="FK173" s="80"/>
      <c r="FL173" s="80"/>
      <c r="FM173" s="80"/>
      <c r="FN173" s="80"/>
      <c r="FO173" s="80"/>
      <c r="FP173" s="80"/>
      <c r="FQ173" s="80"/>
      <c r="FR173" s="80"/>
      <c r="FS173" s="80"/>
      <c r="FT173" s="80"/>
      <c r="FU173" s="80"/>
      <c r="FV173" s="80"/>
      <c r="FW173" s="80"/>
      <c r="FX173" s="80"/>
      <c r="FY173" s="80"/>
      <c r="FZ173" s="80"/>
      <c r="GA173" s="80"/>
      <c r="GB173" s="80"/>
      <c r="GC173" s="80"/>
      <c r="GD173" s="80"/>
      <c r="GE173" s="80"/>
      <c r="GF173" s="80"/>
      <c r="GG173" s="80"/>
      <c r="GH173" s="80"/>
      <c r="GI173" s="80"/>
      <c r="GJ173" s="80"/>
      <c r="GK173" s="80"/>
      <c r="GL173" s="80"/>
      <c r="GM173" s="80"/>
      <c r="GN173" s="80"/>
      <c r="GO173" s="80"/>
      <c r="GP173" s="80"/>
      <c r="GQ173" s="80"/>
      <c r="GR173" s="80"/>
      <c r="GS173" s="80"/>
      <c r="GT173" s="80"/>
      <c r="GU173" s="80"/>
      <c r="GV173" s="80"/>
      <c r="GW173" s="80"/>
      <c r="GX173" s="80"/>
      <c r="GY173" s="80"/>
      <c r="GZ173" s="80"/>
      <c r="HA173" s="80"/>
      <c r="HB173" s="80"/>
      <c r="HC173" s="80"/>
      <c r="HD173" s="80"/>
      <c r="HE173" s="80"/>
      <c r="HF173" s="80"/>
      <c r="HG173" s="80"/>
      <c r="HH173" s="80"/>
      <c r="HI173" s="80"/>
      <c r="HJ173" s="80"/>
      <c r="HK173" s="80"/>
      <c r="HL173" s="80"/>
      <c r="HM173" s="80"/>
      <c r="HN173" s="80"/>
      <c r="HO173" s="80"/>
      <c r="HP173" s="80"/>
      <c r="HR173" s="80"/>
      <c r="HS173" s="80"/>
      <c r="HT173" s="80"/>
      <c r="HU173" s="80"/>
      <c r="HV173" s="80"/>
      <c r="HW173" s="80"/>
      <c r="HX173" s="80"/>
      <c r="HY173" s="80"/>
      <c r="HZ173" s="80"/>
      <c r="IA173" s="80"/>
      <c r="IB173" s="80"/>
      <c r="IC173" s="80"/>
      <c r="ID173" s="80"/>
      <c r="IE173" s="80"/>
      <c r="IF173" s="80"/>
      <c r="IG173" s="80"/>
      <c r="IH173" s="80"/>
      <c r="II173" s="80"/>
      <c r="IJ173" s="80"/>
      <c r="IK173" s="80"/>
      <c r="IL173" s="80"/>
      <c r="IM173" s="80"/>
      <c r="IN173" s="80"/>
      <c r="IO173" s="80"/>
      <c r="IP173" s="80"/>
      <c r="IQ173" s="80"/>
      <c r="IR173" s="80"/>
      <c r="IS173" s="80"/>
      <c r="IT173" s="80"/>
      <c r="IU173" s="80"/>
      <c r="IV173" s="80"/>
      <c r="IW173" s="80"/>
      <c r="IX173" s="80"/>
      <c r="IY173" s="80"/>
      <c r="IZ173" s="80"/>
      <c r="JA173" s="80"/>
      <c r="JB173" s="80"/>
    </row>
    <row r="174" spans="2:262" s="12" customFormat="1" ht="14.25" customHeight="1">
      <c r="B174" s="264"/>
      <c r="C174" s="273"/>
      <c r="D174" s="165" t="s">
        <v>156</v>
      </c>
      <c r="E174" s="160">
        <v>1</v>
      </c>
      <c r="F174" s="161">
        <v>0</v>
      </c>
      <c r="G174" s="61">
        <f t="shared" si="226"/>
        <v>0</v>
      </c>
      <c r="H174" s="62">
        <v>0</v>
      </c>
      <c r="I174" s="61">
        <f t="shared" si="227"/>
        <v>0</v>
      </c>
      <c r="J174" s="62">
        <v>0</v>
      </c>
      <c r="K174" s="61">
        <f t="shared" si="228"/>
        <v>0</v>
      </c>
      <c r="L174" s="160">
        <v>5</v>
      </c>
      <c r="M174" s="161">
        <v>0</v>
      </c>
      <c r="N174" s="61">
        <f t="shared" si="229"/>
        <v>0</v>
      </c>
      <c r="O174" s="62">
        <v>0</v>
      </c>
      <c r="P174" s="61">
        <f t="shared" si="230"/>
        <v>0</v>
      </c>
      <c r="Q174" s="62">
        <v>0</v>
      </c>
      <c r="R174" s="61">
        <f t="shared" si="231"/>
        <v>0</v>
      </c>
      <c r="S174" s="160">
        <v>905</v>
      </c>
      <c r="T174" s="161">
        <v>53</v>
      </c>
      <c r="U174" s="61">
        <f t="shared" si="232"/>
        <v>5.856353591160221E-2</v>
      </c>
      <c r="V174" s="62">
        <v>180</v>
      </c>
      <c r="W174" s="61">
        <f t="shared" si="233"/>
        <v>0.19889502762430938</v>
      </c>
      <c r="X174" s="62">
        <v>55</v>
      </c>
      <c r="Y174" s="61">
        <f t="shared" si="234"/>
        <v>6.0773480662983423E-2</v>
      </c>
      <c r="Z174" s="160">
        <v>512</v>
      </c>
      <c r="AA174" s="161">
        <v>17</v>
      </c>
      <c r="AB174" s="61">
        <f t="shared" si="235"/>
        <v>3.3203125E-2</v>
      </c>
      <c r="AC174" s="62">
        <v>83</v>
      </c>
      <c r="AD174" s="61">
        <f t="shared" si="236"/>
        <v>0.162109375</v>
      </c>
      <c r="AE174" s="62">
        <v>34</v>
      </c>
      <c r="AF174" s="61">
        <f t="shared" si="237"/>
        <v>6.640625E-2</v>
      </c>
      <c r="AG174" s="160">
        <v>242</v>
      </c>
      <c r="AH174" s="161">
        <v>12</v>
      </c>
      <c r="AI174" s="61">
        <f t="shared" si="238"/>
        <v>4.9586776859504134E-2</v>
      </c>
      <c r="AJ174" s="62">
        <v>38</v>
      </c>
      <c r="AK174" s="61">
        <f t="shared" si="239"/>
        <v>0.15702479338842976</v>
      </c>
      <c r="AL174" s="62">
        <v>9</v>
      </c>
      <c r="AM174" s="61">
        <f t="shared" si="240"/>
        <v>3.71900826446281E-2</v>
      </c>
      <c r="AN174" s="160">
        <v>86</v>
      </c>
      <c r="AO174" s="161">
        <v>3</v>
      </c>
      <c r="AP174" s="61">
        <f t="shared" si="241"/>
        <v>3.4883720930232558E-2</v>
      </c>
      <c r="AQ174" s="62">
        <v>17</v>
      </c>
      <c r="AR174" s="61">
        <f t="shared" si="242"/>
        <v>0.19767441860465115</v>
      </c>
      <c r="AS174" s="62">
        <v>3</v>
      </c>
      <c r="AT174" s="61">
        <f t="shared" si="243"/>
        <v>3.4883720930232558E-2</v>
      </c>
      <c r="AU174" s="160">
        <v>19</v>
      </c>
      <c r="AV174" s="161">
        <v>0</v>
      </c>
      <c r="AW174" s="61">
        <f t="shared" si="244"/>
        <v>0</v>
      </c>
      <c r="AX174" s="62">
        <v>1</v>
      </c>
      <c r="AY174" s="61">
        <f t="shared" si="245"/>
        <v>5.2631578947368418E-2</v>
      </c>
      <c r="AZ174" s="62">
        <v>1</v>
      </c>
      <c r="BA174" s="61">
        <f t="shared" si="246"/>
        <v>5.2631578947368418E-2</v>
      </c>
      <c r="BB174" s="160">
        <f t="shared" si="221"/>
        <v>1770</v>
      </c>
      <c r="BC174" s="63">
        <f t="shared" si="222"/>
        <v>85</v>
      </c>
      <c r="BD174" s="61">
        <f t="shared" si="247"/>
        <v>4.8022598870056499E-2</v>
      </c>
      <c r="BE174" s="63">
        <f t="shared" si="223"/>
        <v>319</v>
      </c>
      <c r="BF174" s="61">
        <f t="shared" si="248"/>
        <v>0.18022598870056497</v>
      </c>
      <c r="BG174" s="63">
        <f t="shared" si="224"/>
        <v>102</v>
      </c>
      <c r="BH174" s="61">
        <f t="shared" si="249"/>
        <v>5.7627118644067797E-2</v>
      </c>
      <c r="BJ174" s="264"/>
      <c r="BK174" s="273"/>
      <c r="BL174" s="208" t="s">
        <v>156</v>
      </c>
      <c r="BM174" s="38">
        <v>1678</v>
      </c>
      <c r="BN174" s="38">
        <v>56</v>
      </c>
      <c r="BO174" s="84">
        <v>3.3373063170441003E-2</v>
      </c>
      <c r="BP174" s="38">
        <v>283</v>
      </c>
      <c r="BQ174" s="84">
        <v>0.16865315852205007</v>
      </c>
      <c r="BR174" s="38">
        <v>115</v>
      </c>
      <c r="BS174" s="84">
        <v>6.8533969010727058E-2</v>
      </c>
      <c r="BU174" s="184"/>
      <c r="BV174" s="188" t="s">
        <v>156</v>
      </c>
      <c r="BW174" s="36">
        <f t="shared" si="220"/>
        <v>0.71412429378531073</v>
      </c>
      <c r="BX174" s="36">
        <f t="shared" si="225"/>
        <v>0.72943980929678187</v>
      </c>
      <c r="BY174" s="80"/>
      <c r="BZ174" s="138"/>
      <c r="CA174" s="80"/>
      <c r="CB174" s="80"/>
      <c r="CC174" s="80"/>
      <c r="CD174" s="80"/>
      <c r="CE174" s="80"/>
      <c r="CF174" s="80"/>
      <c r="CG174" s="80"/>
      <c r="CH174" s="80"/>
      <c r="CI174" s="80"/>
      <c r="CJ174" s="3"/>
      <c r="CK174" s="3"/>
      <c r="CL174" s="3"/>
      <c r="CM174" s="3"/>
      <c r="CN174" s="3"/>
      <c r="CO174" s="3"/>
      <c r="CP174" s="3"/>
      <c r="CQ174" s="80"/>
      <c r="CR174" s="80"/>
      <c r="CS174" s="80"/>
      <c r="CT174" s="80"/>
      <c r="CU174" s="80"/>
      <c r="CV174" s="80"/>
      <c r="CW174" s="3"/>
      <c r="CX174" s="3"/>
      <c r="CY174" s="80"/>
      <c r="CZ174" s="80"/>
      <c r="DA174" s="80"/>
      <c r="DB174" s="80"/>
      <c r="DC174" s="80"/>
      <c r="DD174" s="80"/>
      <c r="DE174" s="80"/>
      <c r="DF174" s="80"/>
      <c r="DG174" s="80"/>
      <c r="DH174" s="80"/>
      <c r="DI174" s="80"/>
      <c r="DJ174" s="80"/>
      <c r="DK174" s="80"/>
      <c r="DL174" s="80"/>
      <c r="DM174" s="80"/>
      <c r="DN174" s="80"/>
      <c r="DP174" s="138"/>
      <c r="DQ174" s="80"/>
      <c r="DR174" s="80"/>
      <c r="DS174" s="80"/>
      <c r="DT174" s="80"/>
      <c r="DU174" s="80"/>
      <c r="DV174" s="80"/>
      <c r="DW174" s="80"/>
      <c r="DX174" s="80"/>
      <c r="DY174" s="80"/>
      <c r="DZ174" s="80"/>
      <c r="EA174" s="80"/>
      <c r="EB174" s="80"/>
      <c r="EC174" s="80"/>
      <c r="ED174" s="80"/>
      <c r="EE174" s="80"/>
      <c r="EF174" s="80"/>
      <c r="EG174" s="80"/>
      <c r="EH174" s="80"/>
      <c r="EI174" s="80"/>
      <c r="EJ174" s="80"/>
      <c r="EK174" s="80"/>
      <c r="EL174" s="80"/>
      <c r="EM174" s="80"/>
      <c r="EN174" s="80"/>
      <c r="EO174" s="80"/>
      <c r="EP174" s="80"/>
      <c r="EQ174" s="80"/>
      <c r="ER174" s="80"/>
      <c r="ES174" s="80"/>
      <c r="ET174" s="80"/>
      <c r="EU174" s="80"/>
      <c r="EV174" s="80"/>
      <c r="EW174" s="80"/>
      <c r="EX174" s="80"/>
      <c r="EY174" s="80"/>
      <c r="EZ174" s="80"/>
      <c r="FA174" s="80"/>
      <c r="FB174" s="80"/>
      <c r="FC174" s="80"/>
      <c r="FD174" s="80"/>
      <c r="FE174" s="80"/>
      <c r="FF174" s="80"/>
      <c r="FG174" s="80"/>
      <c r="FH174" s="80"/>
      <c r="FI174" s="80"/>
      <c r="FJ174" s="80"/>
      <c r="FK174" s="80"/>
      <c r="FL174" s="80"/>
      <c r="FM174" s="80"/>
      <c r="FN174" s="80"/>
      <c r="FO174" s="80"/>
      <c r="FP174" s="80"/>
      <c r="FQ174" s="80"/>
      <c r="FR174" s="80"/>
      <c r="FS174" s="80"/>
      <c r="FT174" s="80"/>
      <c r="FU174" s="80"/>
      <c r="FV174" s="80"/>
      <c r="FW174" s="80"/>
      <c r="FX174" s="80"/>
      <c r="FY174" s="80"/>
      <c r="FZ174" s="80"/>
      <c r="GA174" s="80"/>
      <c r="GB174" s="80"/>
      <c r="GC174" s="80"/>
      <c r="GD174" s="80"/>
      <c r="GE174" s="80"/>
      <c r="GF174" s="80"/>
      <c r="GG174" s="80"/>
      <c r="GH174" s="80"/>
      <c r="GI174" s="80"/>
      <c r="GJ174" s="80"/>
      <c r="GK174" s="80"/>
      <c r="GL174" s="80"/>
      <c r="GM174" s="80"/>
      <c r="GN174" s="80"/>
      <c r="GO174" s="80"/>
      <c r="GP174" s="80"/>
      <c r="GQ174" s="80"/>
      <c r="GR174" s="80"/>
      <c r="GS174" s="80"/>
      <c r="GT174" s="80"/>
      <c r="GU174" s="80"/>
      <c r="GV174" s="80"/>
      <c r="GW174" s="80"/>
      <c r="GX174" s="80"/>
      <c r="GY174" s="80"/>
      <c r="GZ174" s="80"/>
      <c r="HA174" s="80"/>
      <c r="HB174" s="80"/>
      <c r="HC174" s="80"/>
      <c r="HD174" s="80"/>
      <c r="HE174" s="80"/>
      <c r="HF174" s="80"/>
      <c r="HG174" s="80"/>
      <c r="HH174" s="80"/>
      <c r="HI174" s="80"/>
      <c r="HJ174" s="80"/>
      <c r="HK174" s="80"/>
      <c r="HL174" s="80"/>
      <c r="HM174" s="80"/>
      <c r="HN174" s="80"/>
      <c r="HO174" s="80"/>
      <c r="HP174" s="80"/>
      <c r="HR174" s="80"/>
      <c r="HS174" s="80"/>
      <c r="HT174" s="80"/>
      <c r="HU174" s="80"/>
      <c r="HV174" s="80"/>
      <c r="HW174" s="80"/>
      <c r="HX174" s="80"/>
      <c r="HY174" s="80"/>
      <c r="HZ174" s="80"/>
      <c r="IA174" s="80"/>
      <c r="IB174" s="80"/>
      <c r="IC174" s="80"/>
      <c r="ID174" s="80"/>
      <c r="IE174" s="80"/>
      <c r="IF174" s="80"/>
      <c r="IG174" s="80"/>
      <c r="IH174" s="80"/>
      <c r="II174" s="80"/>
      <c r="IJ174" s="80"/>
      <c r="IK174" s="80"/>
      <c r="IL174" s="80"/>
      <c r="IM174" s="80"/>
      <c r="IN174" s="80"/>
      <c r="IO174" s="80"/>
      <c r="IP174" s="80"/>
      <c r="IQ174" s="80"/>
      <c r="IR174" s="80"/>
      <c r="IS174" s="80"/>
      <c r="IT174" s="80"/>
      <c r="IU174" s="80"/>
      <c r="IV174" s="80"/>
      <c r="IW174" s="80"/>
      <c r="IX174" s="80"/>
      <c r="IY174" s="80"/>
      <c r="IZ174" s="80"/>
      <c r="JA174" s="80"/>
      <c r="JB174" s="80"/>
    </row>
    <row r="175" spans="2:262" s="12" customFormat="1" ht="14.25" customHeight="1">
      <c r="B175" s="264"/>
      <c r="C175" s="273"/>
      <c r="D175" s="135" t="s">
        <v>200</v>
      </c>
      <c r="E175" s="152">
        <v>0</v>
      </c>
      <c r="F175" s="231">
        <v>0</v>
      </c>
      <c r="G175" s="154" t="str">
        <f t="shared" si="226"/>
        <v>-</v>
      </c>
      <c r="H175" s="232">
        <v>0</v>
      </c>
      <c r="I175" s="154" t="str">
        <f t="shared" si="227"/>
        <v>-</v>
      </c>
      <c r="J175" s="232">
        <v>0</v>
      </c>
      <c r="K175" s="154" t="str">
        <f t="shared" si="228"/>
        <v>-</v>
      </c>
      <c r="L175" s="152">
        <v>2</v>
      </c>
      <c r="M175" s="231">
        <v>0</v>
      </c>
      <c r="N175" s="154">
        <f t="shared" si="229"/>
        <v>0</v>
      </c>
      <c r="O175" s="232">
        <v>0</v>
      </c>
      <c r="P175" s="154">
        <f t="shared" si="230"/>
        <v>0</v>
      </c>
      <c r="Q175" s="232">
        <v>0</v>
      </c>
      <c r="R175" s="154">
        <f t="shared" si="231"/>
        <v>0</v>
      </c>
      <c r="S175" s="152">
        <v>57</v>
      </c>
      <c r="T175" s="231">
        <v>0</v>
      </c>
      <c r="U175" s="154">
        <f t="shared" si="232"/>
        <v>0</v>
      </c>
      <c r="V175" s="232">
        <v>5</v>
      </c>
      <c r="W175" s="154">
        <f t="shared" si="233"/>
        <v>8.771929824561403E-2</v>
      </c>
      <c r="X175" s="232">
        <v>3</v>
      </c>
      <c r="Y175" s="154">
        <f t="shared" si="234"/>
        <v>5.2631578947368418E-2</v>
      </c>
      <c r="Z175" s="152">
        <v>106</v>
      </c>
      <c r="AA175" s="231">
        <v>1</v>
      </c>
      <c r="AB175" s="154">
        <f t="shared" si="235"/>
        <v>9.433962264150943E-3</v>
      </c>
      <c r="AC175" s="232">
        <v>1</v>
      </c>
      <c r="AD175" s="154">
        <f t="shared" si="236"/>
        <v>9.433962264150943E-3</v>
      </c>
      <c r="AE175" s="232">
        <v>0</v>
      </c>
      <c r="AF175" s="154">
        <f t="shared" si="237"/>
        <v>0</v>
      </c>
      <c r="AG175" s="152">
        <v>147</v>
      </c>
      <c r="AH175" s="231">
        <v>0</v>
      </c>
      <c r="AI175" s="154">
        <f t="shared" si="238"/>
        <v>0</v>
      </c>
      <c r="AJ175" s="232">
        <v>2</v>
      </c>
      <c r="AK175" s="154">
        <f t="shared" si="239"/>
        <v>1.3605442176870748E-2</v>
      </c>
      <c r="AL175" s="232">
        <v>0</v>
      </c>
      <c r="AM175" s="154">
        <f t="shared" si="240"/>
        <v>0</v>
      </c>
      <c r="AN175" s="152">
        <v>209</v>
      </c>
      <c r="AO175" s="231">
        <v>0</v>
      </c>
      <c r="AP175" s="154">
        <f t="shared" si="241"/>
        <v>0</v>
      </c>
      <c r="AQ175" s="232">
        <v>5</v>
      </c>
      <c r="AR175" s="154">
        <f t="shared" si="242"/>
        <v>2.3923444976076555E-2</v>
      </c>
      <c r="AS175" s="232">
        <v>2</v>
      </c>
      <c r="AT175" s="154">
        <f t="shared" si="243"/>
        <v>9.5693779904306216E-3</v>
      </c>
      <c r="AU175" s="152">
        <v>163</v>
      </c>
      <c r="AV175" s="231">
        <v>0</v>
      </c>
      <c r="AW175" s="154">
        <f t="shared" si="244"/>
        <v>0</v>
      </c>
      <c r="AX175" s="232">
        <v>0</v>
      </c>
      <c r="AY175" s="154">
        <f t="shared" si="245"/>
        <v>0</v>
      </c>
      <c r="AZ175" s="232">
        <v>0</v>
      </c>
      <c r="BA175" s="154">
        <f t="shared" si="246"/>
        <v>0</v>
      </c>
      <c r="BB175" s="152">
        <f t="shared" si="221"/>
        <v>684</v>
      </c>
      <c r="BC175" s="153">
        <f t="shared" si="222"/>
        <v>1</v>
      </c>
      <c r="BD175" s="154">
        <f t="shared" si="247"/>
        <v>1.4619883040935672E-3</v>
      </c>
      <c r="BE175" s="153">
        <f t="shared" si="223"/>
        <v>13</v>
      </c>
      <c r="BF175" s="154">
        <f t="shared" si="248"/>
        <v>1.9005847953216373E-2</v>
      </c>
      <c r="BG175" s="153">
        <f t="shared" si="224"/>
        <v>5</v>
      </c>
      <c r="BH175" s="154">
        <f t="shared" si="249"/>
        <v>7.3099415204678359E-3</v>
      </c>
      <c r="BJ175" s="264"/>
      <c r="BK175" s="273"/>
      <c r="BL175" s="208" t="s">
        <v>199</v>
      </c>
      <c r="BM175" s="38">
        <v>371</v>
      </c>
      <c r="BN175" s="38">
        <v>1</v>
      </c>
      <c r="BO175" s="84">
        <v>2.6954177897574125E-3</v>
      </c>
      <c r="BP175" s="38">
        <v>6</v>
      </c>
      <c r="BQ175" s="84">
        <v>1.6172506738544475E-2</v>
      </c>
      <c r="BR175" s="38">
        <v>1</v>
      </c>
      <c r="BS175" s="84">
        <v>2.6954177897574125E-3</v>
      </c>
      <c r="BU175" s="184"/>
      <c r="BV175" s="188" t="s">
        <v>199</v>
      </c>
      <c r="BW175" s="36">
        <f t="shared" si="220"/>
        <v>0.97222222222222221</v>
      </c>
      <c r="BX175" s="36">
        <f t="shared" si="225"/>
        <v>0.97843665768194066</v>
      </c>
      <c r="BY175" s="80"/>
      <c r="BZ175" s="138"/>
      <c r="CA175" s="80"/>
      <c r="CB175" s="80"/>
      <c r="CC175" s="80"/>
      <c r="CD175" s="80"/>
      <c r="CE175" s="80"/>
      <c r="CF175" s="80"/>
      <c r="CG175" s="80"/>
      <c r="CH175" s="80"/>
      <c r="CI175" s="80"/>
      <c r="CJ175" s="3"/>
      <c r="CK175" s="3"/>
      <c r="CL175" s="3"/>
      <c r="CM175" s="3"/>
      <c r="CN175" s="3"/>
      <c r="CO175" s="3"/>
      <c r="CP175" s="3"/>
      <c r="CQ175" s="80"/>
      <c r="CR175" s="80"/>
      <c r="CS175" s="80"/>
      <c r="CT175" s="80"/>
      <c r="CU175" s="80"/>
      <c r="CV175" s="80"/>
      <c r="CW175" s="3"/>
      <c r="CX175" s="3"/>
      <c r="CY175" s="80"/>
      <c r="CZ175" s="80"/>
      <c r="DA175" s="80"/>
      <c r="DB175" s="80"/>
      <c r="DC175" s="80"/>
      <c r="DD175" s="80"/>
      <c r="DE175" s="80"/>
      <c r="DF175" s="80"/>
      <c r="DG175" s="80"/>
      <c r="DH175" s="80"/>
      <c r="DI175" s="80"/>
      <c r="DJ175" s="80"/>
      <c r="DK175" s="80"/>
      <c r="DL175" s="80"/>
      <c r="DM175" s="80"/>
      <c r="DN175" s="80"/>
      <c r="DP175" s="138"/>
      <c r="DQ175" s="80"/>
      <c r="DR175" s="80"/>
      <c r="DS175" s="80"/>
      <c r="DT175" s="80"/>
      <c r="DU175" s="80"/>
      <c r="DV175" s="80"/>
      <c r="DW175" s="80"/>
      <c r="DX175" s="80"/>
      <c r="DY175" s="80"/>
      <c r="DZ175" s="80"/>
      <c r="EA175" s="80"/>
      <c r="EB175" s="80"/>
      <c r="EC175" s="80"/>
      <c r="ED175" s="80"/>
      <c r="EE175" s="80"/>
      <c r="EF175" s="80"/>
      <c r="EG175" s="80"/>
      <c r="EH175" s="80"/>
      <c r="EI175" s="80"/>
      <c r="EJ175" s="80"/>
      <c r="EK175" s="80"/>
      <c r="EL175" s="80"/>
      <c r="EM175" s="80"/>
      <c r="EN175" s="80"/>
      <c r="EO175" s="80"/>
      <c r="EP175" s="80"/>
      <c r="EQ175" s="80"/>
      <c r="ER175" s="80"/>
      <c r="ES175" s="80"/>
      <c r="ET175" s="80"/>
      <c r="EU175" s="80"/>
      <c r="EV175" s="80"/>
      <c r="EW175" s="80"/>
      <c r="EX175" s="80"/>
      <c r="EY175" s="80"/>
      <c r="EZ175" s="80"/>
      <c r="FA175" s="80"/>
      <c r="FB175" s="80"/>
      <c r="FC175" s="80"/>
      <c r="FD175" s="80"/>
      <c r="FE175" s="80"/>
      <c r="FF175" s="80"/>
      <c r="FG175" s="80"/>
      <c r="FH175" s="80"/>
      <c r="FI175" s="80"/>
      <c r="FJ175" s="80"/>
      <c r="FK175" s="80"/>
      <c r="FL175" s="80"/>
      <c r="FM175" s="80"/>
      <c r="FN175" s="80"/>
      <c r="FO175" s="80"/>
      <c r="FP175" s="80"/>
      <c r="FQ175" s="80"/>
      <c r="FR175" s="80"/>
      <c r="FS175" s="80"/>
      <c r="FT175" s="80"/>
      <c r="FU175" s="80"/>
      <c r="FV175" s="80"/>
      <c r="FW175" s="80"/>
      <c r="FX175" s="80"/>
      <c r="FY175" s="80"/>
      <c r="FZ175" s="80"/>
      <c r="GA175" s="80"/>
      <c r="GB175" s="80"/>
      <c r="GC175" s="80"/>
      <c r="GD175" s="80"/>
      <c r="GE175" s="80"/>
      <c r="GF175" s="80"/>
      <c r="GG175" s="80"/>
      <c r="GH175" s="80"/>
      <c r="GI175" s="80"/>
      <c r="GJ175" s="80"/>
      <c r="GK175" s="80"/>
      <c r="GL175" s="80"/>
      <c r="GM175" s="80"/>
      <c r="GN175" s="80"/>
      <c r="GO175" s="80"/>
      <c r="GP175" s="80"/>
      <c r="GQ175" s="80"/>
      <c r="GR175" s="80"/>
      <c r="GS175" s="80"/>
      <c r="GT175" s="80"/>
      <c r="GU175" s="80"/>
      <c r="GV175" s="80"/>
      <c r="GW175" s="80"/>
      <c r="GX175" s="80"/>
      <c r="GY175" s="80"/>
      <c r="GZ175" s="80"/>
      <c r="HA175" s="80"/>
      <c r="HB175" s="80"/>
      <c r="HC175" s="80"/>
      <c r="HD175" s="80"/>
      <c r="HE175" s="80"/>
      <c r="HF175" s="80"/>
      <c r="HG175" s="80"/>
      <c r="HH175" s="80"/>
      <c r="HI175" s="80"/>
      <c r="HJ175" s="80"/>
      <c r="HK175" s="80"/>
      <c r="HL175" s="80"/>
      <c r="HM175" s="80"/>
      <c r="HN175" s="80"/>
      <c r="HO175" s="80"/>
      <c r="HP175" s="80"/>
      <c r="HR175" s="80"/>
      <c r="HS175" s="80"/>
      <c r="HT175" s="80"/>
      <c r="HU175" s="80"/>
      <c r="HV175" s="80"/>
      <c r="HW175" s="80"/>
      <c r="HX175" s="80"/>
      <c r="HY175" s="80"/>
      <c r="HZ175" s="80"/>
      <c r="IA175" s="80"/>
      <c r="IB175" s="80"/>
      <c r="IC175" s="80"/>
      <c r="ID175" s="80"/>
      <c r="IE175" s="80"/>
      <c r="IF175" s="80"/>
      <c r="IG175" s="80"/>
      <c r="IH175" s="80"/>
      <c r="II175" s="80"/>
      <c r="IJ175" s="80"/>
      <c r="IK175" s="80"/>
      <c r="IL175" s="80"/>
      <c r="IM175" s="80"/>
      <c r="IN175" s="80"/>
      <c r="IO175" s="80"/>
      <c r="IP175" s="80"/>
      <c r="IQ175" s="80"/>
      <c r="IR175" s="80"/>
      <c r="IS175" s="80"/>
      <c r="IT175" s="80"/>
      <c r="IU175" s="80"/>
      <c r="IV175" s="80"/>
      <c r="IW175" s="80"/>
      <c r="IX175" s="80"/>
      <c r="IY175" s="80"/>
      <c r="IZ175" s="80"/>
      <c r="JA175" s="80"/>
      <c r="JB175" s="80"/>
    </row>
    <row r="176" spans="2:262" s="12" customFormat="1" ht="14.25" customHeight="1">
      <c r="B176" s="265"/>
      <c r="C176" s="274"/>
      <c r="D176" s="150" t="s">
        <v>67</v>
      </c>
      <c r="E176" s="37">
        <v>100</v>
      </c>
      <c r="F176" s="233">
        <v>1</v>
      </c>
      <c r="G176" s="13">
        <f t="shared" si="226"/>
        <v>0.01</v>
      </c>
      <c r="H176" s="33">
        <v>11</v>
      </c>
      <c r="I176" s="13">
        <f t="shared" si="227"/>
        <v>0.11</v>
      </c>
      <c r="J176" s="33">
        <v>5</v>
      </c>
      <c r="K176" s="13">
        <f t="shared" si="228"/>
        <v>0.05</v>
      </c>
      <c r="L176" s="37">
        <v>150</v>
      </c>
      <c r="M176" s="233">
        <v>1</v>
      </c>
      <c r="N176" s="13">
        <f t="shared" si="229"/>
        <v>6.6666666666666671E-3</v>
      </c>
      <c r="O176" s="33">
        <v>20</v>
      </c>
      <c r="P176" s="13">
        <f t="shared" si="230"/>
        <v>0.13333333333333333</v>
      </c>
      <c r="Q176" s="33">
        <v>8</v>
      </c>
      <c r="R176" s="13">
        <f t="shared" si="231"/>
        <v>5.3333333333333337E-2</v>
      </c>
      <c r="S176" s="37">
        <v>10948</v>
      </c>
      <c r="T176" s="233">
        <v>537</v>
      </c>
      <c r="U176" s="13">
        <f t="shared" si="232"/>
        <v>4.9050054804530507E-2</v>
      </c>
      <c r="V176" s="33">
        <v>2218</v>
      </c>
      <c r="W176" s="13">
        <f t="shared" si="233"/>
        <v>0.20259408111070515</v>
      </c>
      <c r="X176" s="33">
        <v>628</v>
      </c>
      <c r="Y176" s="13">
        <f t="shared" si="234"/>
        <v>5.7362075264888561E-2</v>
      </c>
      <c r="Z176" s="37">
        <v>8904</v>
      </c>
      <c r="AA176" s="233">
        <v>330</v>
      </c>
      <c r="AB176" s="13">
        <f t="shared" si="235"/>
        <v>3.7061994609164421E-2</v>
      </c>
      <c r="AC176" s="33">
        <v>1592</v>
      </c>
      <c r="AD176" s="13">
        <f t="shared" si="236"/>
        <v>0.17879604672057503</v>
      </c>
      <c r="AE176" s="33">
        <v>509</v>
      </c>
      <c r="AF176" s="13">
        <f t="shared" si="237"/>
        <v>5.7165318957771785E-2</v>
      </c>
      <c r="AG176" s="37">
        <v>5404</v>
      </c>
      <c r="AH176" s="233">
        <v>135</v>
      </c>
      <c r="AI176" s="13">
        <f t="shared" si="238"/>
        <v>2.4981495188749075E-2</v>
      </c>
      <c r="AJ176" s="33">
        <v>695</v>
      </c>
      <c r="AK176" s="13">
        <f t="shared" si="239"/>
        <v>0.12860843819393042</v>
      </c>
      <c r="AL176" s="33">
        <v>295</v>
      </c>
      <c r="AM176" s="13">
        <f t="shared" si="240"/>
        <v>5.4589193190229458E-2</v>
      </c>
      <c r="AN176" s="37">
        <v>2514</v>
      </c>
      <c r="AO176" s="233">
        <v>20</v>
      </c>
      <c r="AP176" s="13">
        <f t="shared" si="241"/>
        <v>7.955449482895784E-3</v>
      </c>
      <c r="AQ176" s="33">
        <v>214</v>
      </c>
      <c r="AR176" s="13">
        <f t="shared" si="242"/>
        <v>8.5123309466984889E-2</v>
      </c>
      <c r="AS176" s="33">
        <v>71</v>
      </c>
      <c r="AT176" s="13">
        <f t="shared" si="243"/>
        <v>2.8241845664280032E-2</v>
      </c>
      <c r="AU176" s="37">
        <v>901</v>
      </c>
      <c r="AV176" s="233">
        <v>2</v>
      </c>
      <c r="AW176" s="13">
        <f t="shared" si="244"/>
        <v>2.2197558268590455E-3</v>
      </c>
      <c r="AX176" s="33">
        <v>37</v>
      </c>
      <c r="AY176" s="13">
        <f t="shared" si="245"/>
        <v>4.1065482796892344E-2</v>
      </c>
      <c r="AZ176" s="33">
        <v>15</v>
      </c>
      <c r="BA176" s="13">
        <f t="shared" si="246"/>
        <v>1.6648168701442843E-2</v>
      </c>
      <c r="BB176" s="37">
        <f t="shared" si="221"/>
        <v>28921</v>
      </c>
      <c r="BC176" s="69">
        <f t="shared" si="222"/>
        <v>1026</v>
      </c>
      <c r="BD176" s="13">
        <f t="shared" si="247"/>
        <v>3.5475951730576397E-2</v>
      </c>
      <c r="BE176" s="69">
        <f t="shared" si="223"/>
        <v>4787</v>
      </c>
      <c r="BF176" s="13">
        <f t="shared" si="248"/>
        <v>0.16551986445835207</v>
      </c>
      <c r="BG176" s="69">
        <f t="shared" si="224"/>
        <v>1531</v>
      </c>
      <c r="BH176" s="13">
        <f t="shared" si="249"/>
        <v>5.2937311987828917E-2</v>
      </c>
      <c r="BJ176" s="265"/>
      <c r="BK176" s="274"/>
      <c r="BL176" s="203" t="s">
        <v>67</v>
      </c>
      <c r="BM176" s="38">
        <v>27478</v>
      </c>
      <c r="BN176" s="38">
        <v>923</v>
      </c>
      <c r="BO176" s="84">
        <v>3.3590508770652887E-2</v>
      </c>
      <c r="BP176" s="38">
        <v>4403</v>
      </c>
      <c r="BQ176" s="84">
        <v>0.16023728073367785</v>
      </c>
      <c r="BR176" s="38">
        <v>1575</v>
      </c>
      <c r="BS176" s="84">
        <v>5.7318582138438025E-2</v>
      </c>
      <c r="BU176" s="185"/>
      <c r="BV176" s="187" t="s">
        <v>67</v>
      </c>
      <c r="BW176" s="36">
        <f t="shared" si="220"/>
        <v>0.74606687182324261</v>
      </c>
      <c r="BX176" s="36">
        <f t="shared" si="225"/>
        <v>0.74885362835723124</v>
      </c>
      <c r="BY176" s="80"/>
      <c r="BZ176" s="138"/>
      <c r="CA176" s="80"/>
      <c r="CB176" s="80"/>
      <c r="CC176" s="80"/>
      <c r="CD176" s="80"/>
      <c r="CE176" s="80"/>
      <c r="CF176" s="80"/>
      <c r="CG176" s="80"/>
      <c r="CH176" s="80"/>
      <c r="CI176" s="80"/>
      <c r="CJ176" s="3"/>
      <c r="CK176" s="3"/>
      <c r="CL176" s="3"/>
      <c r="CM176" s="3"/>
      <c r="CN176" s="3"/>
      <c r="CO176" s="3"/>
      <c r="CP176" s="3"/>
      <c r="CQ176" s="80"/>
      <c r="CR176" s="80"/>
      <c r="CS176" s="80"/>
      <c r="CT176" s="80"/>
      <c r="CU176" s="80"/>
      <c r="CV176" s="80"/>
      <c r="CW176" s="3"/>
      <c r="CX176" s="3"/>
      <c r="CY176" s="80"/>
      <c r="CZ176" s="80"/>
      <c r="DA176" s="80"/>
      <c r="DB176" s="80"/>
      <c r="DC176" s="80"/>
      <c r="DD176" s="80"/>
      <c r="DE176" s="80"/>
      <c r="DF176" s="80"/>
      <c r="DG176" s="80"/>
      <c r="DH176" s="80"/>
      <c r="DI176" s="80"/>
      <c r="DJ176" s="80"/>
      <c r="DK176" s="80"/>
      <c r="DL176" s="80"/>
      <c r="DM176" s="80"/>
      <c r="DN176" s="80"/>
      <c r="DP176" s="138"/>
      <c r="DQ176" s="80"/>
      <c r="DR176" s="80"/>
      <c r="DS176" s="80"/>
      <c r="DT176" s="80"/>
      <c r="DU176" s="80"/>
      <c r="DV176" s="80"/>
      <c r="DW176" s="80"/>
      <c r="DX176" s="80"/>
      <c r="DY176" s="80"/>
      <c r="DZ176" s="80"/>
      <c r="EA176" s="80"/>
      <c r="EB176" s="80"/>
      <c r="EC176" s="80"/>
      <c r="ED176" s="80"/>
      <c r="EE176" s="80"/>
      <c r="EF176" s="80"/>
      <c r="EG176" s="80"/>
      <c r="EH176" s="80"/>
      <c r="EI176" s="80"/>
      <c r="EJ176" s="80"/>
      <c r="EK176" s="80"/>
      <c r="EL176" s="80"/>
      <c r="EM176" s="80"/>
      <c r="EN176" s="80"/>
      <c r="EO176" s="80"/>
      <c r="EP176" s="80"/>
      <c r="EQ176" s="80"/>
      <c r="ER176" s="80"/>
      <c r="ES176" s="80"/>
      <c r="ET176" s="80"/>
      <c r="EU176" s="80"/>
      <c r="EV176" s="80"/>
      <c r="EW176" s="80"/>
      <c r="EX176" s="80"/>
      <c r="EY176" s="80"/>
      <c r="EZ176" s="80"/>
      <c r="FA176" s="80"/>
      <c r="FB176" s="80"/>
      <c r="FC176" s="80"/>
      <c r="FD176" s="80"/>
      <c r="FE176" s="80"/>
      <c r="FF176" s="80"/>
      <c r="FG176" s="80"/>
      <c r="FH176" s="80"/>
      <c r="FI176" s="80"/>
      <c r="FJ176" s="80"/>
      <c r="FK176" s="80"/>
      <c r="FL176" s="80"/>
      <c r="FM176" s="80"/>
      <c r="FN176" s="80"/>
      <c r="FO176" s="80"/>
      <c r="FP176" s="80"/>
      <c r="FQ176" s="80"/>
      <c r="FR176" s="80"/>
      <c r="FS176" s="80"/>
      <c r="FT176" s="80"/>
      <c r="FU176" s="80"/>
      <c r="FV176" s="80"/>
      <c r="FW176" s="80"/>
      <c r="FX176" s="80"/>
      <c r="FY176" s="80"/>
      <c r="FZ176" s="80"/>
      <c r="GA176" s="80"/>
      <c r="GB176" s="80"/>
      <c r="GC176" s="80"/>
      <c r="GD176" s="80"/>
      <c r="GE176" s="80"/>
      <c r="GF176" s="80"/>
      <c r="GG176" s="80"/>
      <c r="GH176" s="80"/>
      <c r="GI176" s="80"/>
      <c r="GJ176" s="80"/>
      <c r="GK176" s="80"/>
      <c r="GL176" s="80"/>
      <c r="GM176" s="80"/>
      <c r="GN176" s="80"/>
      <c r="GO176" s="80"/>
      <c r="GP176" s="80"/>
      <c r="GQ176" s="80"/>
      <c r="GR176" s="80"/>
      <c r="GS176" s="80"/>
      <c r="GT176" s="80"/>
      <c r="GU176" s="80"/>
      <c r="GV176" s="80"/>
      <c r="GW176" s="80"/>
      <c r="GX176" s="80"/>
      <c r="GY176" s="80"/>
      <c r="GZ176" s="80"/>
      <c r="HA176" s="80"/>
      <c r="HB176" s="80"/>
      <c r="HC176" s="80"/>
      <c r="HD176" s="80"/>
      <c r="HE176" s="80"/>
      <c r="HF176" s="80"/>
      <c r="HG176" s="80"/>
      <c r="HH176" s="80"/>
      <c r="HI176" s="80"/>
      <c r="HJ176" s="80"/>
      <c r="HK176" s="80"/>
      <c r="HL176" s="80"/>
      <c r="HM176" s="80"/>
      <c r="HN176" s="80"/>
      <c r="HO176" s="80"/>
      <c r="HP176" s="80"/>
      <c r="HR176" s="80"/>
      <c r="HS176" s="80"/>
      <c r="HT176" s="80"/>
      <c r="HU176" s="80"/>
      <c r="HV176" s="80"/>
      <c r="HW176" s="80"/>
      <c r="HX176" s="80"/>
      <c r="HY176" s="80"/>
      <c r="HZ176" s="80"/>
      <c r="IA176" s="80"/>
      <c r="IB176" s="80"/>
      <c r="IC176" s="80"/>
      <c r="ID176" s="80"/>
      <c r="IE176" s="80"/>
      <c r="IF176" s="80"/>
      <c r="IG176" s="80"/>
      <c r="IH176" s="80"/>
      <c r="II176" s="80"/>
      <c r="IJ176" s="80"/>
      <c r="IK176" s="80"/>
      <c r="IL176" s="80"/>
      <c r="IM176" s="80"/>
      <c r="IN176" s="80"/>
      <c r="IO176" s="80"/>
      <c r="IP176" s="80"/>
      <c r="IQ176" s="80"/>
      <c r="IR176" s="80"/>
      <c r="IS176" s="80"/>
      <c r="IT176" s="80"/>
      <c r="IU176" s="80"/>
      <c r="IV176" s="80"/>
      <c r="IW176" s="80"/>
      <c r="IX176" s="80"/>
      <c r="IY176" s="80"/>
      <c r="IZ176" s="80"/>
      <c r="JA176" s="80"/>
      <c r="JB176" s="80"/>
    </row>
    <row r="177" spans="2:262" s="12" customFormat="1" ht="14.25" customHeight="1">
      <c r="B177" s="263">
        <v>35</v>
      </c>
      <c r="C177" s="272" t="s">
        <v>1</v>
      </c>
      <c r="D177" s="134" t="s">
        <v>138</v>
      </c>
      <c r="E177" s="119">
        <v>15</v>
      </c>
      <c r="F177" s="82">
        <v>1</v>
      </c>
      <c r="G177" s="71">
        <f t="shared" si="226"/>
        <v>6.6666666666666666E-2</v>
      </c>
      <c r="H177" s="72">
        <v>2</v>
      </c>
      <c r="I177" s="71">
        <f t="shared" si="227"/>
        <v>0.13333333333333333</v>
      </c>
      <c r="J177" s="72">
        <v>0</v>
      </c>
      <c r="K177" s="71">
        <f t="shared" si="228"/>
        <v>0</v>
      </c>
      <c r="L177" s="119">
        <v>33</v>
      </c>
      <c r="M177" s="82">
        <v>2</v>
      </c>
      <c r="N177" s="71">
        <f t="shared" si="229"/>
        <v>6.0606060606060608E-2</v>
      </c>
      <c r="O177" s="72">
        <v>1</v>
      </c>
      <c r="P177" s="71">
        <f t="shared" si="230"/>
        <v>3.0303030303030304E-2</v>
      </c>
      <c r="Q177" s="72">
        <v>1</v>
      </c>
      <c r="R177" s="71">
        <f t="shared" si="231"/>
        <v>3.0303030303030304E-2</v>
      </c>
      <c r="S177" s="119">
        <v>13867</v>
      </c>
      <c r="T177" s="82">
        <v>654</v>
      </c>
      <c r="U177" s="71">
        <f t="shared" si="232"/>
        <v>4.7162327828657966E-2</v>
      </c>
      <c r="V177" s="72">
        <v>2622</v>
      </c>
      <c r="W177" s="71">
        <f t="shared" si="233"/>
        <v>0.1890819932213168</v>
      </c>
      <c r="X177" s="72">
        <v>948</v>
      </c>
      <c r="Y177" s="71">
        <f t="shared" si="234"/>
        <v>6.8363741256219801E-2</v>
      </c>
      <c r="Z177" s="119">
        <v>12459</v>
      </c>
      <c r="AA177" s="82">
        <v>503</v>
      </c>
      <c r="AB177" s="71">
        <f t="shared" si="235"/>
        <v>4.0372421542659923E-2</v>
      </c>
      <c r="AC177" s="72">
        <v>2227</v>
      </c>
      <c r="AD177" s="71">
        <f t="shared" si="236"/>
        <v>0.17874628782406293</v>
      </c>
      <c r="AE177" s="72">
        <v>943</v>
      </c>
      <c r="AF177" s="71">
        <f t="shared" si="237"/>
        <v>7.5688257484549326E-2</v>
      </c>
      <c r="AG177" s="119">
        <v>8092</v>
      </c>
      <c r="AH177" s="82">
        <v>258</v>
      </c>
      <c r="AI177" s="71">
        <f t="shared" si="238"/>
        <v>3.1883341571922887E-2</v>
      </c>
      <c r="AJ177" s="72">
        <v>1023</v>
      </c>
      <c r="AK177" s="71">
        <f t="shared" si="239"/>
        <v>0.1264211566979733</v>
      </c>
      <c r="AL177" s="72">
        <v>479</v>
      </c>
      <c r="AM177" s="71">
        <f t="shared" si="240"/>
        <v>5.9194265941670786E-2</v>
      </c>
      <c r="AN177" s="119">
        <v>3763</v>
      </c>
      <c r="AO177" s="82">
        <v>56</v>
      </c>
      <c r="AP177" s="71">
        <f t="shared" si="241"/>
        <v>1.4881743289928249E-2</v>
      </c>
      <c r="AQ177" s="72">
        <v>337</v>
      </c>
      <c r="AR177" s="71">
        <f t="shared" si="242"/>
        <v>8.9556205155461074E-2</v>
      </c>
      <c r="AS177" s="72">
        <v>149</v>
      </c>
      <c r="AT177" s="71">
        <f t="shared" si="243"/>
        <v>3.9596066967844804E-2</v>
      </c>
      <c r="AU177" s="119">
        <v>1200</v>
      </c>
      <c r="AV177" s="82">
        <v>8</v>
      </c>
      <c r="AW177" s="71">
        <f t="shared" si="244"/>
        <v>6.6666666666666671E-3</v>
      </c>
      <c r="AX177" s="72">
        <v>78</v>
      </c>
      <c r="AY177" s="71">
        <f t="shared" si="245"/>
        <v>6.5000000000000002E-2</v>
      </c>
      <c r="AZ177" s="72">
        <v>30</v>
      </c>
      <c r="BA177" s="71">
        <f t="shared" si="246"/>
        <v>2.5000000000000001E-2</v>
      </c>
      <c r="BB177" s="119">
        <f t="shared" si="221"/>
        <v>39429</v>
      </c>
      <c r="BC177" s="73">
        <f t="shared" si="222"/>
        <v>1482</v>
      </c>
      <c r="BD177" s="71">
        <f t="shared" si="247"/>
        <v>3.7586547972304651E-2</v>
      </c>
      <c r="BE177" s="73">
        <f t="shared" si="223"/>
        <v>6290</v>
      </c>
      <c r="BF177" s="71">
        <f t="shared" si="248"/>
        <v>0.15952725151538208</v>
      </c>
      <c r="BG177" s="73">
        <f t="shared" si="224"/>
        <v>2550</v>
      </c>
      <c r="BH177" s="71">
        <f t="shared" si="249"/>
        <v>6.4673210073803541E-2</v>
      </c>
      <c r="BJ177" s="263">
        <v>35</v>
      </c>
      <c r="BK177" s="272" t="s">
        <v>1</v>
      </c>
      <c r="BL177" s="208" t="s">
        <v>138</v>
      </c>
      <c r="BM177" s="38">
        <v>37609</v>
      </c>
      <c r="BN177" s="38">
        <v>1388</v>
      </c>
      <c r="BO177" s="84">
        <v>3.6906059719747933E-2</v>
      </c>
      <c r="BP177" s="38">
        <v>5725</v>
      </c>
      <c r="BQ177" s="84">
        <v>0.15222420165385944</v>
      </c>
      <c r="BR177" s="38">
        <v>2490</v>
      </c>
      <c r="BS177" s="84">
        <v>6.6207556701853285E-2</v>
      </c>
      <c r="BU177" s="183" t="s">
        <v>1</v>
      </c>
      <c r="BV177" s="188" t="s">
        <v>138</v>
      </c>
      <c r="BW177" s="36">
        <f t="shared" si="220"/>
        <v>0.73821299043850974</v>
      </c>
      <c r="BX177" s="36">
        <f t="shared" si="225"/>
        <v>0.74466218192453937</v>
      </c>
      <c r="BY177" s="80"/>
      <c r="BZ177" s="138"/>
      <c r="CA177" s="80"/>
      <c r="CB177" s="80"/>
      <c r="CC177" s="80"/>
      <c r="CD177" s="80"/>
      <c r="CE177" s="80"/>
      <c r="CF177" s="80"/>
      <c r="CG177" s="80"/>
      <c r="CH177" s="80"/>
      <c r="CI177" s="80"/>
      <c r="CJ177" s="3"/>
      <c r="CK177" s="3"/>
      <c r="CL177" s="3"/>
      <c r="CM177" s="3"/>
      <c r="CN177" s="3"/>
      <c r="CO177" s="3"/>
      <c r="CP177" s="3"/>
      <c r="CQ177" s="80"/>
      <c r="CR177" s="80"/>
      <c r="CS177" s="80"/>
      <c r="CT177" s="80"/>
      <c r="CU177" s="80"/>
      <c r="CV177" s="80"/>
      <c r="CW177" s="3"/>
      <c r="CX177" s="3"/>
      <c r="CY177" s="80"/>
      <c r="CZ177" s="80"/>
      <c r="DA177" s="80"/>
      <c r="DB177" s="80"/>
      <c r="DC177" s="80"/>
      <c r="DD177" s="80"/>
      <c r="DE177" s="80"/>
      <c r="DF177" s="80"/>
      <c r="DG177" s="80"/>
      <c r="DH177" s="80"/>
      <c r="DI177" s="80"/>
      <c r="DJ177" s="80"/>
      <c r="DK177" s="80"/>
      <c r="DL177" s="80"/>
      <c r="DM177" s="80"/>
      <c r="DN177" s="80"/>
      <c r="DP177" s="138"/>
      <c r="DQ177" s="80"/>
      <c r="DR177" s="80"/>
      <c r="DS177" s="80"/>
      <c r="DT177" s="80"/>
      <c r="DU177" s="80"/>
      <c r="DV177" s="80"/>
      <c r="DW177" s="80"/>
      <c r="DX177" s="80"/>
      <c r="DY177" s="80"/>
      <c r="DZ177" s="80"/>
      <c r="EA177" s="80"/>
      <c r="EB177" s="80"/>
      <c r="EC177" s="80"/>
      <c r="ED177" s="80"/>
      <c r="EE177" s="80"/>
      <c r="EF177" s="80"/>
      <c r="EG177" s="80"/>
      <c r="EH177" s="80"/>
      <c r="EI177" s="80"/>
      <c r="EJ177" s="80"/>
      <c r="EK177" s="80"/>
      <c r="EL177" s="80"/>
      <c r="EM177" s="80"/>
      <c r="EN177" s="80"/>
      <c r="EO177" s="80"/>
      <c r="EP177" s="80"/>
      <c r="EQ177" s="80"/>
      <c r="ER177" s="80"/>
      <c r="ES177" s="80"/>
      <c r="ET177" s="80"/>
      <c r="EU177" s="80"/>
      <c r="EV177" s="80"/>
      <c r="EW177" s="80"/>
      <c r="EX177" s="80"/>
      <c r="EY177" s="80"/>
      <c r="EZ177" s="80"/>
      <c r="FA177" s="80"/>
      <c r="FB177" s="80"/>
      <c r="FC177" s="80"/>
      <c r="FD177" s="80"/>
      <c r="FE177" s="80"/>
      <c r="FF177" s="80"/>
      <c r="FG177" s="80"/>
      <c r="FH177" s="80"/>
      <c r="FI177" s="80"/>
      <c r="FJ177" s="80"/>
      <c r="FK177" s="80"/>
      <c r="FL177" s="80"/>
      <c r="FM177" s="80"/>
      <c r="FN177" s="80"/>
      <c r="FO177" s="80"/>
      <c r="FP177" s="80"/>
      <c r="FQ177" s="80"/>
      <c r="FR177" s="80"/>
      <c r="FS177" s="80"/>
      <c r="FT177" s="80"/>
      <c r="FU177" s="80"/>
      <c r="FV177" s="80"/>
      <c r="FW177" s="80"/>
      <c r="FX177" s="80"/>
      <c r="FY177" s="80"/>
      <c r="FZ177" s="80"/>
      <c r="GA177" s="80"/>
      <c r="GB177" s="80"/>
      <c r="GC177" s="80"/>
      <c r="GD177" s="80"/>
      <c r="GE177" s="80"/>
      <c r="GF177" s="80"/>
      <c r="GG177" s="80"/>
      <c r="GH177" s="80"/>
      <c r="GI177" s="80"/>
      <c r="GJ177" s="80"/>
      <c r="GK177" s="80"/>
      <c r="GL177" s="80"/>
      <c r="GM177" s="80"/>
      <c r="GN177" s="80"/>
      <c r="GO177" s="80"/>
      <c r="GP177" s="80"/>
      <c r="GQ177" s="80"/>
      <c r="GR177" s="80"/>
      <c r="GS177" s="80"/>
      <c r="GT177" s="80"/>
      <c r="GU177" s="80"/>
      <c r="GV177" s="80"/>
      <c r="GW177" s="80"/>
      <c r="GX177" s="80"/>
      <c r="GY177" s="80"/>
      <c r="GZ177" s="80"/>
      <c r="HA177" s="80"/>
      <c r="HB177" s="80"/>
      <c r="HC177" s="80"/>
      <c r="HD177" s="80"/>
      <c r="HE177" s="80"/>
      <c r="HF177" s="80"/>
      <c r="HG177" s="80"/>
      <c r="HH177" s="80"/>
      <c r="HI177" s="80"/>
      <c r="HJ177" s="80"/>
      <c r="HK177" s="80"/>
      <c r="HL177" s="80"/>
      <c r="HM177" s="80"/>
      <c r="HN177" s="80"/>
      <c r="HO177" s="80"/>
      <c r="HP177" s="80"/>
      <c r="HR177" s="80"/>
      <c r="HS177" s="80"/>
      <c r="HT177" s="80"/>
      <c r="HU177" s="80"/>
      <c r="HV177" s="80"/>
      <c r="HW177" s="80"/>
      <c r="HX177" s="80"/>
      <c r="HY177" s="80"/>
      <c r="HZ177" s="80"/>
      <c r="IA177" s="80"/>
      <c r="IB177" s="80"/>
      <c r="IC177" s="80"/>
      <c r="ID177" s="80"/>
      <c r="IE177" s="80"/>
      <c r="IF177" s="80"/>
      <c r="IG177" s="80"/>
      <c r="IH177" s="80"/>
      <c r="II177" s="80"/>
      <c r="IJ177" s="80"/>
      <c r="IK177" s="80"/>
      <c r="IL177" s="80"/>
      <c r="IM177" s="80"/>
      <c r="IN177" s="80"/>
      <c r="IO177" s="80"/>
      <c r="IP177" s="80"/>
      <c r="IQ177" s="80"/>
      <c r="IR177" s="80"/>
      <c r="IS177" s="80"/>
      <c r="IT177" s="80"/>
      <c r="IU177" s="80"/>
      <c r="IV177" s="80"/>
      <c r="IW177" s="80"/>
      <c r="IX177" s="80"/>
      <c r="IY177" s="80"/>
      <c r="IZ177" s="80"/>
      <c r="JA177" s="80"/>
      <c r="JB177" s="80"/>
    </row>
    <row r="178" spans="2:262" s="12" customFormat="1" ht="14.25" customHeight="1">
      <c r="B178" s="264"/>
      <c r="C178" s="273"/>
      <c r="D178" s="207" t="s">
        <v>277</v>
      </c>
      <c r="E178" s="166">
        <v>1</v>
      </c>
      <c r="F178" s="214">
        <v>0</v>
      </c>
      <c r="G178" s="83">
        <f t="shared" si="226"/>
        <v>0</v>
      </c>
      <c r="H178" s="230">
        <v>0</v>
      </c>
      <c r="I178" s="83">
        <f t="shared" si="227"/>
        <v>0</v>
      </c>
      <c r="J178" s="230">
        <v>0</v>
      </c>
      <c r="K178" s="83">
        <f t="shared" si="228"/>
        <v>0</v>
      </c>
      <c r="L178" s="166">
        <v>2</v>
      </c>
      <c r="M178" s="214">
        <v>0</v>
      </c>
      <c r="N178" s="83">
        <f t="shared" si="229"/>
        <v>0</v>
      </c>
      <c r="O178" s="230">
        <v>0</v>
      </c>
      <c r="P178" s="83">
        <f t="shared" si="230"/>
        <v>0</v>
      </c>
      <c r="Q178" s="230">
        <v>0</v>
      </c>
      <c r="R178" s="83">
        <f t="shared" si="231"/>
        <v>0</v>
      </c>
      <c r="S178" s="166">
        <v>5034</v>
      </c>
      <c r="T178" s="214">
        <v>298</v>
      </c>
      <c r="U178" s="83">
        <f t="shared" si="232"/>
        <v>5.919745729042511E-2</v>
      </c>
      <c r="V178" s="230">
        <v>1070</v>
      </c>
      <c r="W178" s="83">
        <f t="shared" si="233"/>
        <v>0.21255462852602305</v>
      </c>
      <c r="X178" s="230">
        <v>410</v>
      </c>
      <c r="Y178" s="83">
        <f t="shared" si="234"/>
        <v>8.1446166070719112E-2</v>
      </c>
      <c r="Z178" s="166">
        <v>3796</v>
      </c>
      <c r="AA178" s="214">
        <v>208</v>
      </c>
      <c r="AB178" s="83">
        <f t="shared" si="235"/>
        <v>5.4794520547945202E-2</v>
      </c>
      <c r="AC178" s="230">
        <v>752</v>
      </c>
      <c r="AD178" s="83">
        <f t="shared" si="236"/>
        <v>0.19810326659641728</v>
      </c>
      <c r="AE178" s="230">
        <v>322</v>
      </c>
      <c r="AF178" s="83">
        <f t="shared" si="237"/>
        <v>8.4826132771338256E-2</v>
      </c>
      <c r="AG178" s="166">
        <v>2373</v>
      </c>
      <c r="AH178" s="214">
        <v>81</v>
      </c>
      <c r="AI178" s="83">
        <f t="shared" si="238"/>
        <v>3.4134007585335017E-2</v>
      </c>
      <c r="AJ178" s="230">
        <v>390</v>
      </c>
      <c r="AK178" s="83">
        <f t="shared" si="239"/>
        <v>0.16434892541087232</v>
      </c>
      <c r="AL178" s="230">
        <v>208</v>
      </c>
      <c r="AM178" s="83">
        <f t="shared" si="240"/>
        <v>8.7652760219131903E-2</v>
      </c>
      <c r="AN178" s="166">
        <v>1053</v>
      </c>
      <c r="AO178" s="214">
        <v>24</v>
      </c>
      <c r="AP178" s="83">
        <f t="shared" si="241"/>
        <v>2.2792022792022793E-2</v>
      </c>
      <c r="AQ178" s="230">
        <v>115</v>
      </c>
      <c r="AR178" s="83">
        <f t="shared" si="242"/>
        <v>0.10921177587844255</v>
      </c>
      <c r="AS178" s="230">
        <v>59</v>
      </c>
      <c r="AT178" s="83">
        <f t="shared" si="243"/>
        <v>5.6030389363722698E-2</v>
      </c>
      <c r="AU178" s="166">
        <v>226</v>
      </c>
      <c r="AV178" s="214">
        <v>3</v>
      </c>
      <c r="AW178" s="83">
        <f t="shared" si="244"/>
        <v>1.3274336283185841E-2</v>
      </c>
      <c r="AX178" s="230">
        <v>12</v>
      </c>
      <c r="AY178" s="83">
        <f t="shared" si="245"/>
        <v>5.3097345132743362E-2</v>
      </c>
      <c r="AZ178" s="230">
        <v>2</v>
      </c>
      <c r="BA178" s="83">
        <f t="shared" si="246"/>
        <v>8.8495575221238937E-3</v>
      </c>
      <c r="BB178" s="166">
        <f t="shared" si="221"/>
        <v>12485</v>
      </c>
      <c r="BC178" s="167">
        <f t="shared" si="222"/>
        <v>614</v>
      </c>
      <c r="BD178" s="83">
        <f t="shared" si="247"/>
        <v>4.9179014817781336E-2</v>
      </c>
      <c r="BE178" s="167">
        <f t="shared" si="223"/>
        <v>2339</v>
      </c>
      <c r="BF178" s="83">
        <f t="shared" si="248"/>
        <v>0.18734481377653184</v>
      </c>
      <c r="BG178" s="167">
        <f t="shared" si="224"/>
        <v>1001</v>
      </c>
      <c r="BH178" s="83">
        <f t="shared" si="249"/>
        <v>8.0176211453744498E-2</v>
      </c>
      <c r="BJ178" s="264"/>
      <c r="BK178" s="273"/>
      <c r="BL178" s="208" t="s">
        <v>276</v>
      </c>
      <c r="BM178" s="38">
        <v>12424</v>
      </c>
      <c r="BN178" s="38">
        <v>572</v>
      </c>
      <c r="BO178" s="84">
        <v>4.6039922730199613E-2</v>
      </c>
      <c r="BP178" s="38">
        <v>2281</v>
      </c>
      <c r="BQ178" s="84">
        <v>0.18359626529298131</v>
      </c>
      <c r="BR178" s="38">
        <v>1013</v>
      </c>
      <c r="BS178" s="84">
        <v>8.1535737282678683E-2</v>
      </c>
      <c r="BU178" s="218"/>
      <c r="BV178" s="208" t="s">
        <v>273</v>
      </c>
      <c r="BW178" s="36">
        <f t="shared" si="220"/>
        <v>0.68329995995194237</v>
      </c>
      <c r="BX178" s="36">
        <f t="shared" si="225"/>
        <v>0.68882807469414042</v>
      </c>
      <c r="BY178" s="80"/>
      <c r="BZ178" s="138"/>
      <c r="CA178" s="80"/>
      <c r="CB178" s="80"/>
      <c r="CC178" s="80"/>
      <c r="CD178" s="80"/>
      <c r="CE178" s="80"/>
      <c r="CF178" s="80"/>
      <c r="CG178" s="80"/>
      <c r="CH178" s="80"/>
      <c r="CI178" s="80"/>
      <c r="CJ178" s="3"/>
      <c r="CK178" s="3"/>
      <c r="CL178" s="3"/>
      <c r="CM178" s="3"/>
      <c r="CN178" s="3"/>
      <c r="CO178" s="3"/>
      <c r="CP178" s="3"/>
      <c r="CQ178" s="80"/>
      <c r="CR178" s="80"/>
      <c r="CS178" s="80"/>
      <c r="CT178" s="80"/>
      <c r="CU178" s="80"/>
      <c r="CV178" s="80"/>
      <c r="CW178" s="3"/>
      <c r="CX178" s="3"/>
      <c r="CY178" s="80"/>
      <c r="CZ178" s="80"/>
      <c r="DA178" s="80"/>
      <c r="DB178" s="80"/>
      <c r="DC178" s="80"/>
      <c r="DD178" s="80"/>
      <c r="DE178" s="80"/>
      <c r="DF178" s="80"/>
      <c r="DG178" s="80"/>
      <c r="DH178" s="80"/>
      <c r="DI178" s="80"/>
      <c r="DJ178" s="80"/>
      <c r="DK178" s="80"/>
      <c r="DL178" s="80"/>
      <c r="DM178" s="80"/>
      <c r="DN178" s="80"/>
      <c r="DP178" s="138"/>
      <c r="DQ178" s="80"/>
      <c r="DR178" s="80"/>
      <c r="DS178" s="80"/>
      <c r="DT178" s="80"/>
      <c r="DU178" s="80"/>
      <c r="DV178" s="80"/>
      <c r="DW178" s="80"/>
      <c r="DX178" s="80"/>
      <c r="DY178" s="80"/>
      <c r="DZ178" s="80"/>
      <c r="EA178" s="80"/>
      <c r="EB178" s="80"/>
      <c r="EC178" s="80"/>
      <c r="ED178" s="80"/>
      <c r="EE178" s="80"/>
      <c r="EF178" s="80"/>
      <c r="EG178" s="80"/>
      <c r="EH178" s="80"/>
      <c r="EI178" s="80"/>
      <c r="EJ178" s="80"/>
      <c r="EK178" s="80"/>
      <c r="EL178" s="80"/>
      <c r="EM178" s="80"/>
      <c r="EN178" s="80"/>
      <c r="EO178" s="80"/>
      <c r="EP178" s="80"/>
      <c r="EQ178" s="80"/>
      <c r="ER178" s="80"/>
      <c r="ES178" s="80"/>
      <c r="ET178" s="80"/>
      <c r="EU178" s="80"/>
      <c r="EV178" s="80"/>
      <c r="EW178" s="80"/>
      <c r="EX178" s="80"/>
      <c r="EY178" s="80"/>
      <c r="EZ178" s="80"/>
      <c r="FA178" s="80"/>
      <c r="FB178" s="80"/>
      <c r="FC178" s="80"/>
      <c r="FD178" s="80"/>
      <c r="FE178" s="80"/>
      <c r="FF178" s="80"/>
      <c r="FG178" s="80"/>
      <c r="FH178" s="80"/>
      <c r="FI178" s="80"/>
      <c r="FJ178" s="80"/>
      <c r="FK178" s="80"/>
      <c r="FL178" s="80"/>
      <c r="FM178" s="80"/>
      <c r="FN178" s="80"/>
      <c r="FO178" s="80"/>
      <c r="FP178" s="80"/>
      <c r="FQ178" s="80"/>
      <c r="FR178" s="80"/>
      <c r="FS178" s="80"/>
      <c r="FT178" s="80"/>
      <c r="FU178" s="80"/>
      <c r="FV178" s="80"/>
      <c r="FW178" s="80"/>
      <c r="FX178" s="80"/>
      <c r="FY178" s="80"/>
      <c r="FZ178" s="80"/>
      <c r="GA178" s="80"/>
      <c r="GB178" s="80"/>
      <c r="GC178" s="80"/>
      <c r="GD178" s="80"/>
      <c r="GE178" s="80"/>
      <c r="GF178" s="80"/>
      <c r="GG178" s="80"/>
      <c r="GH178" s="80"/>
      <c r="GI178" s="80"/>
      <c r="GJ178" s="80"/>
      <c r="GK178" s="80"/>
      <c r="GL178" s="80"/>
      <c r="GM178" s="80"/>
      <c r="GN178" s="80"/>
      <c r="GO178" s="80"/>
      <c r="GP178" s="80"/>
      <c r="GQ178" s="80"/>
      <c r="GR178" s="80"/>
      <c r="GS178" s="80"/>
      <c r="GT178" s="80"/>
      <c r="GU178" s="80"/>
      <c r="GV178" s="80"/>
      <c r="GW178" s="80"/>
      <c r="GX178" s="80"/>
      <c r="GY178" s="80"/>
      <c r="GZ178" s="80"/>
      <c r="HA178" s="80"/>
      <c r="HB178" s="80"/>
      <c r="HC178" s="80"/>
      <c r="HD178" s="80"/>
      <c r="HE178" s="80"/>
      <c r="HF178" s="80"/>
      <c r="HG178" s="80"/>
      <c r="HH178" s="80"/>
      <c r="HI178" s="80"/>
      <c r="HJ178" s="80"/>
      <c r="HK178" s="80"/>
      <c r="HL178" s="80"/>
      <c r="HM178" s="80"/>
      <c r="HN178" s="80"/>
      <c r="HO178" s="80"/>
      <c r="HP178" s="80"/>
      <c r="HR178" s="80"/>
      <c r="HS178" s="80"/>
      <c r="HT178" s="80"/>
      <c r="HU178" s="80"/>
      <c r="HV178" s="80"/>
      <c r="HW178" s="80"/>
      <c r="HX178" s="80"/>
      <c r="HY178" s="80"/>
      <c r="HZ178" s="80"/>
      <c r="IA178" s="80"/>
      <c r="IB178" s="80"/>
      <c r="IC178" s="80"/>
      <c r="ID178" s="80"/>
      <c r="IE178" s="80"/>
      <c r="IF178" s="80"/>
      <c r="IG178" s="80"/>
      <c r="IH178" s="80"/>
      <c r="II178" s="80"/>
      <c r="IJ178" s="80"/>
      <c r="IK178" s="80"/>
      <c r="IL178" s="80"/>
      <c r="IM178" s="80"/>
      <c r="IN178" s="80"/>
      <c r="IO178" s="80"/>
      <c r="IP178" s="80"/>
      <c r="IQ178" s="80"/>
      <c r="IR178" s="80"/>
      <c r="IS178" s="80"/>
      <c r="IT178" s="80"/>
      <c r="IU178" s="80"/>
      <c r="IV178" s="80"/>
      <c r="IW178" s="80"/>
      <c r="IX178" s="80"/>
      <c r="IY178" s="80"/>
      <c r="IZ178" s="80"/>
      <c r="JA178" s="80"/>
      <c r="JB178" s="80"/>
    </row>
    <row r="179" spans="2:262" s="12" customFormat="1" ht="14.25" customHeight="1">
      <c r="B179" s="264"/>
      <c r="C179" s="273"/>
      <c r="D179" s="165" t="s">
        <v>156</v>
      </c>
      <c r="E179" s="160">
        <v>0</v>
      </c>
      <c r="F179" s="161">
        <v>0</v>
      </c>
      <c r="G179" s="61" t="str">
        <f t="shared" si="226"/>
        <v>-</v>
      </c>
      <c r="H179" s="62">
        <v>0</v>
      </c>
      <c r="I179" s="61" t="str">
        <f t="shared" si="227"/>
        <v>-</v>
      </c>
      <c r="J179" s="62">
        <v>0</v>
      </c>
      <c r="K179" s="61" t="str">
        <f t="shared" si="228"/>
        <v>-</v>
      </c>
      <c r="L179" s="160">
        <v>1</v>
      </c>
      <c r="M179" s="161">
        <v>0</v>
      </c>
      <c r="N179" s="61">
        <f t="shared" si="229"/>
        <v>0</v>
      </c>
      <c r="O179" s="62">
        <v>1</v>
      </c>
      <c r="P179" s="61">
        <f t="shared" si="230"/>
        <v>1</v>
      </c>
      <c r="Q179" s="62">
        <v>0</v>
      </c>
      <c r="R179" s="61">
        <f t="shared" si="231"/>
        <v>0</v>
      </c>
      <c r="S179" s="160">
        <v>2830</v>
      </c>
      <c r="T179" s="161">
        <v>125</v>
      </c>
      <c r="U179" s="61">
        <f t="shared" si="232"/>
        <v>4.4169611307420496E-2</v>
      </c>
      <c r="V179" s="62">
        <v>465</v>
      </c>
      <c r="W179" s="61">
        <f t="shared" si="233"/>
        <v>0.16431095406360424</v>
      </c>
      <c r="X179" s="62">
        <v>189</v>
      </c>
      <c r="Y179" s="61">
        <f t="shared" si="234"/>
        <v>6.6784452296819785E-2</v>
      </c>
      <c r="Z179" s="160">
        <v>1716</v>
      </c>
      <c r="AA179" s="161">
        <v>84</v>
      </c>
      <c r="AB179" s="61">
        <f t="shared" si="235"/>
        <v>4.8951048951048952E-2</v>
      </c>
      <c r="AC179" s="62">
        <v>298</v>
      </c>
      <c r="AD179" s="61">
        <f t="shared" si="236"/>
        <v>0.17365967365967366</v>
      </c>
      <c r="AE179" s="62">
        <v>144</v>
      </c>
      <c r="AF179" s="61">
        <f t="shared" si="237"/>
        <v>8.3916083916083919E-2</v>
      </c>
      <c r="AG179" s="160">
        <v>904</v>
      </c>
      <c r="AH179" s="161">
        <v>31</v>
      </c>
      <c r="AI179" s="61">
        <f t="shared" si="238"/>
        <v>3.4292035398230086E-2</v>
      </c>
      <c r="AJ179" s="62">
        <v>145</v>
      </c>
      <c r="AK179" s="61">
        <f t="shared" si="239"/>
        <v>0.16039823008849557</v>
      </c>
      <c r="AL179" s="62">
        <v>66</v>
      </c>
      <c r="AM179" s="61">
        <f t="shared" si="240"/>
        <v>7.3008849557522126E-2</v>
      </c>
      <c r="AN179" s="160">
        <v>353</v>
      </c>
      <c r="AO179" s="161">
        <v>7</v>
      </c>
      <c r="AP179" s="61">
        <f t="shared" si="241"/>
        <v>1.9830028328611898E-2</v>
      </c>
      <c r="AQ179" s="62">
        <v>35</v>
      </c>
      <c r="AR179" s="61">
        <f t="shared" si="242"/>
        <v>9.9150141643059492E-2</v>
      </c>
      <c r="AS179" s="62">
        <v>23</v>
      </c>
      <c r="AT179" s="61">
        <f t="shared" si="243"/>
        <v>6.5155807365439092E-2</v>
      </c>
      <c r="AU179" s="160">
        <v>123</v>
      </c>
      <c r="AV179" s="161">
        <v>2</v>
      </c>
      <c r="AW179" s="61">
        <f t="shared" si="244"/>
        <v>1.6260162601626018E-2</v>
      </c>
      <c r="AX179" s="62">
        <v>7</v>
      </c>
      <c r="AY179" s="61">
        <f t="shared" si="245"/>
        <v>5.6910569105691054E-2</v>
      </c>
      <c r="AZ179" s="62">
        <v>9</v>
      </c>
      <c r="BA179" s="61">
        <f t="shared" si="246"/>
        <v>7.3170731707317069E-2</v>
      </c>
      <c r="BB179" s="160">
        <f t="shared" si="221"/>
        <v>5927</v>
      </c>
      <c r="BC179" s="63">
        <f t="shared" si="222"/>
        <v>249</v>
      </c>
      <c r="BD179" s="61">
        <f t="shared" si="247"/>
        <v>4.201113548169394E-2</v>
      </c>
      <c r="BE179" s="63">
        <f t="shared" si="223"/>
        <v>951</v>
      </c>
      <c r="BF179" s="61">
        <f t="shared" si="248"/>
        <v>0.16045216804454193</v>
      </c>
      <c r="BG179" s="63">
        <f t="shared" si="224"/>
        <v>431</v>
      </c>
      <c r="BH179" s="61">
        <f t="shared" si="249"/>
        <v>7.2718069849839723E-2</v>
      </c>
      <c r="BJ179" s="264"/>
      <c r="BK179" s="273"/>
      <c r="BL179" s="208" t="s">
        <v>156</v>
      </c>
      <c r="BM179" s="38">
        <v>5743</v>
      </c>
      <c r="BN179" s="38">
        <v>223</v>
      </c>
      <c r="BO179" s="84">
        <v>3.8829879853734983E-2</v>
      </c>
      <c r="BP179" s="38">
        <v>899</v>
      </c>
      <c r="BQ179" s="84">
        <v>0.15653839456729932</v>
      </c>
      <c r="BR179" s="38">
        <v>464</v>
      </c>
      <c r="BS179" s="84">
        <v>8.0794010099251259E-2</v>
      </c>
      <c r="BU179" s="184"/>
      <c r="BV179" s="188" t="s">
        <v>156</v>
      </c>
      <c r="BW179" s="36">
        <f t="shared" si="220"/>
        <v>0.72481862662392438</v>
      </c>
      <c r="BX179" s="36">
        <f t="shared" si="225"/>
        <v>0.72383771547971443</v>
      </c>
      <c r="BY179" s="80"/>
      <c r="BZ179" s="138"/>
      <c r="CA179" s="80"/>
      <c r="CB179" s="80"/>
      <c r="CC179" s="80"/>
      <c r="CD179" s="80"/>
      <c r="CE179" s="80"/>
      <c r="CF179" s="80"/>
      <c r="CG179" s="80"/>
      <c r="CH179" s="80"/>
      <c r="CI179" s="80"/>
      <c r="CJ179" s="3"/>
      <c r="CK179" s="3"/>
      <c r="CL179" s="3"/>
      <c r="CM179" s="3"/>
      <c r="CN179" s="3"/>
      <c r="CO179" s="3"/>
      <c r="CP179" s="3"/>
      <c r="CQ179" s="80"/>
      <c r="CR179" s="80"/>
      <c r="CS179" s="80"/>
      <c r="CT179" s="80"/>
      <c r="CU179" s="80"/>
      <c r="CV179" s="80"/>
      <c r="CW179" s="3"/>
      <c r="CX179" s="3"/>
      <c r="CY179" s="80"/>
      <c r="CZ179" s="80"/>
      <c r="DA179" s="80"/>
      <c r="DB179" s="80"/>
      <c r="DC179" s="80"/>
      <c r="DD179" s="80"/>
      <c r="DE179" s="80"/>
      <c r="DF179" s="80"/>
      <c r="DG179" s="80"/>
      <c r="DH179" s="80"/>
      <c r="DI179" s="80"/>
      <c r="DJ179" s="80"/>
      <c r="DK179" s="80"/>
      <c r="DL179" s="80"/>
      <c r="DM179" s="80"/>
      <c r="DN179" s="80"/>
      <c r="DP179" s="138"/>
      <c r="DQ179" s="80"/>
      <c r="DR179" s="80"/>
      <c r="DS179" s="80"/>
      <c r="DT179" s="80"/>
      <c r="DU179" s="80"/>
      <c r="DV179" s="80"/>
      <c r="DW179" s="80"/>
      <c r="DX179" s="80"/>
      <c r="DY179" s="80"/>
      <c r="DZ179" s="80"/>
      <c r="EA179" s="80"/>
      <c r="EB179" s="80"/>
      <c r="EC179" s="80"/>
      <c r="ED179" s="80"/>
      <c r="EE179" s="80"/>
      <c r="EF179" s="80"/>
      <c r="EG179" s="80"/>
      <c r="EH179" s="80"/>
      <c r="EI179" s="80"/>
      <c r="EJ179" s="80"/>
      <c r="EK179" s="80"/>
      <c r="EL179" s="80"/>
      <c r="EM179" s="80"/>
      <c r="EN179" s="80"/>
      <c r="EO179" s="80"/>
      <c r="EP179" s="80"/>
      <c r="EQ179" s="80"/>
      <c r="ER179" s="80"/>
      <c r="ES179" s="80"/>
      <c r="ET179" s="80"/>
      <c r="EU179" s="80"/>
      <c r="EV179" s="80"/>
      <c r="EW179" s="80"/>
      <c r="EX179" s="80"/>
      <c r="EY179" s="80"/>
      <c r="EZ179" s="80"/>
      <c r="FA179" s="80"/>
      <c r="FB179" s="80"/>
      <c r="FC179" s="80"/>
      <c r="FD179" s="80"/>
      <c r="FE179" s="80"/>
      <c r="FF179" s="80"/>
      <c r="FG179" s="80"/>
      <c r="FH179" s="80"/>
      <c r="FI179" s="80"/>
      <c r="FJ179" s="80"/>
      <c r="FK179" s="80"/>
      <c r="FL179" s="80"/>
      <c r="FM179" s="80"/>
      <c r="FN179" s="80"/>
      <c r="FO179" s="80"/>
      <c r="FP179" s="80"/>
      <c r="FQ179" s="80"/>
      <c r="FR179" s="80"/>
      <c r="FS179" s="80"/>
      <c r="FT179" s="80"/>
      <c r="FU179" s="80"/>
      <c r="FV179" s="80"/>
      <c r="FW179" s="80"/>
      <c r="FX179" s="80"/>
      <c r="FY179" s="80"/>
      <c r="FZ179" s="80"/>
      <c r="GA179" s="80"/>
      <c r="GB179" s="80"/>
      <c r="GC179" s="80"/>
      <c r="GD179" s="80"/>
      <c r="GE179" s="80"/>
      <c r="GF179" s="80"/>
      <c r="GG179" s="80"/>
      <c r="GH179" s="80"/>
      <c r="GI179" s="80"/>
      <c r="GJ179" s="80"/>
      <c r="GK179" s="80"/>
      <c r="GL179" s="80"/>
      <c r="GM179" s="80"/>
      <c r="GN179" s="80"/>
      <c r="GO179" s="80"/>
      <c r="GP179" s="80"/>
      <c r="GQ179" s="80"/>
      <c r="GR179" s="80"/>
      <c r="GS179" s="80"/>
      <c r="GT179" s="80"/>
      <c r="GU179" s="80"/>
      <c r="GV179" s="80"/>
      <c r="GW179" s="80"/>
      <c r="GX179" s="80"/>
      <c r="GY179" s="80"/>
      <c r="GZ179" s="80"/>
      <c r="HA179" s="80"/>
      <c r="HB179" s="80"/>
      <c r="HC179" s="80"/>
      <c r="HD179" s="80"/>
      <c r="HE179" s="80"/>
      <c r="HF179" s="80"/>
      <c r="HG179" s="80"/>
      <c r="HH179" s="80"/>
      <c r="HI179" s="80"/>
      <c r="HJ179" s="80"/>
      <c r="HK179" s="80"/>
      <c r="HL179" s="80"/>
      <c r="HM179" s="80"/>
      <c r="HN179" s="80"/>
      <c r="HO179" s="80"/>
      <c r="HP179" s="80"/>
      <c r="HR179" s="80"/>
      <c r="HS179" s="80"/>
      <c r="HT179" s="80"/>
      <c r="HU179" s="80"/>
      <c r="HV179" s="80"/>
      <c r="HW179" s="80"/>
      <c r="HX179" s="80"/>
      <c r="HY179" s="80"/>
      <c r="HZ179" s="80"/>
      <c r="IA179" s="80"/>
      <c r="IB179" s="80"/>
      <c r="IC179" s="80"/>
      <c r="ID179" s="80"/>
      <c r="IE179" s="80"/>
      <c r="IF179" s="80"/>
      <c r="IG179" s="80"/>
      <c r="IH179" s="80"/>
      <c r="II179" s="80"/>
      <c r="IJ179" s="80"/>
      <c r="IK179" s="80"/>
      <c r="IL179" s="80"/>
      <c r="IM179" s="80"/>
      <c r="IN179" s="80"/>
      <c r="IO179" s="80"/>
      <c r="IP179" s="80"/>
      <c r="IQ179" s="80"/>
      <c r="IR179" s="80"/>
      <c r="IS179" s="80"/>
      <c r="IT179" s="80"/>
      <c r="IU179" s="80"/>
      <c r="IV179" s="80"/>
      <c r="IW179" s="80"/>
      <c r="IX179" s="80"/>
      <c r="IY179" s="80"/>
      <c r="IZ179" s="80"/>
      <c r="JA179" s="80"/>
      <c r="JB179" s="80"/>
    </row>
    <row r="180" spans="2:262" s="12" customFormat="1" ht="14.25" customHeight="1">
      <c r="B180" s="264"/>
      <c r="C180" s="273"/>
      <c r="D180" s="135" t="s">
        <v>200</v>
      </c>
      <c r="E180" s="152">
        <v>0</v>
      </c>
      <c r="F180" s="231">
        <v>0</v>
      </c>
      <c r="G180" s="154" t="str">
        <f t="shared" si="226"/>
        <v>-</v>
      </c>
      <c r="H180" s="232">
        <v>0</v>
      </c>
      <c r="I180" s="154" t="str">
        <f t="shared" si="227"/>
        <v>-</v>
      </c>
      <c r="J180" s="232">
        <v>0</v>
      </c>
      <c r="K180" s="154" t="str">
        <f t="shared" si="228"/>
        <v>-</v>
      </c>
      <c r="L180" s="152">
        <v>1</v>
      </c>
      <c r="M180" s="231">
        <v>0</v>
      </c>
      <c r="N180" s="154">
        <f t="shared" si="229"/>
        <v>0</v>
      </c>
      <c r="O180" s="232">
        <v>0</v>
      </c>
      <c r="P180" s="154">
        <f t="shared" si="230"/>
        <v>0</v>
      </c>
      <c r="Q180" s="232">
        <v>0</v>
      </c>
      <c r="R180" s="154">
        <f t="shared" si="231"/>
        <v>0</v>
      </c>
      <c r="S180" s="152">
        <v>95</v>
      </c>
      <c r="T180" s="231">
        <v>2</v>
      </c>
      <c r="U180" s="154">
        <f t="shared" si="232"/>
        <v>2.1052631578947368E-2</v>
      </c>
      <c r="V180" s="232">
        <v>3</v>
      </c>
      <c r="W180" s="154">
        <f t="shared" si="233"/>
        <v>3.1578947368421054E-2</v>
      </c>
      <c r="X180" s="232">
        <v>4</v>
      </c>
      <c r="Y180" s="154">
        <f t="shared" si="234"/>
        <v>4.2105263157894736E-2</v>
      </c>
      <c r="Z180" s="152">
        <v>233</v>
      </c>
      <c r="AA180" s="231">
        <v>1</v>
      </c>
      <c r="AB180" s="154">
        <f t="shared" si="235"/>
        <v>4.2918454935622317E-3</v>
      </c>
      <c r="AC180" s="232">
        <v>10</v>
      </c>
      <c r="AD180" s="154">
        <f t="shared" si="236"/>
        <v>4.2918454935622317E-2</v>
      </c>
      <c r="AE180" s="232">
        <v>3</v>
      </c>
      <c r="AF180" s="154">
        <f t="shared" si="237"/>
        <v>1.2875536480686695E-2</v>
      </c>
      <c r="AG180" s="152">
        <v>396</v>
      </c>
      <c r="AH180" s="231">
        <v>1</v>
      </c>
      <c r="AI180" s="154">
        <f t="shared" si="238"/>
        <v>2.5252525252525255E-3</v>
      </c>
      <c r="AJ180" s="232">
        <v>5</v>
      </c>
      <c r="AK180" s="154">
        <f t="shared" si="239"/>
        <v>1.2626262626262626E-2</v>
      </c>
      <c r="AL180" s="232">
        <v>9</v>
      </c>
      <c r="AM180" s="154">
        <f t="shared" si="240"/>
        <v>2.2727272727272728E-2</v>
      </c>
      <c r="AN180" s="152">
        <v>417</v>
      </c>
      <c r="AO180" s="231">
        <v>0</v>
      </c>
      <c r="AP180" s="154">
        <f t="shared" si="241"/>
        <v>0</v>
      </c>
      <c r="AQ180" s="232">
        <v>4</v>
      </c>
      <c r="AR180" s="154">
        <f t="shared" si="242"/>
        <v>9.5923261390887284E-3</v>
      </c>
      <c r="AS180" s="232">
        <v>0</v>
      </c>
      <c r="AT180" s="154">
        <f t="shared" si="243"/>
        <v>0</v>
      </c>
      <c r="AU180" s="152">
        <v>414</v>
      </c>
      <c r="AV180" s="231">
        <v>1</v>
      </c>
      <c r="AW180" s="154">
        <f t="shared" si="244"/>
        <v>2.4154589371980675E-3</v>
      </c>
      <c r="AX180" s="232">
        <v>2</v>
      </c>
      <c r="AY180" s="154">
        <f t="shared" si="245"/>
        <v>4.830917874396135E-3</v>
      </c>
      <c r="AZ180" s="232">
        <v>0</v>
      </c>
      <c r="BA180" s="154">
        <f t="shared" si="246"/>
        <v>0</v>
      </c>
      <c r="BB180" s="152">
        <f t="shared" si="221"/>
        <v>1556</v>
      </c>
      <c r="BC180" s="153">
        <f t="shared" si="222"/>
        <v>5</v>
      </c>
      <c r="BD180" s="154">
        <f t="shared" si="247"/>
        <v>3.2133676092544988E-3</v>
      </c>
      <c r="BE180" s="153">
        <f t="shared" si="223"/>
        <v>24</v>
      </c>
      <c r="BF180" s="154">
        <f t="shared" si="248"/>
        <v>1.5424164524421594E-2</v>
      </c>
      <c r="BG180" s="153">
        <f t="shared" si="224"/>
        <v>16</v>
      </c>
      <c r="BH180" s="154">
        <f t="shared" si="249"/>
        <v>1.0282776349614395E-2</v>
      </c>
      <c r="BJ180" s="264"/>
      <c r="BK180" s="273"/>
      <c r="BL180" s="208" t="s">
        <v>199</v>
      </c>
      <c r="BM180" s="38">
        <v>784</v>
      </c>
      <c r="BN180" s="38">
        <v>4</v>
      </c>
      <c r="BO180" s="84">
        <v>5.1020408163265302E-3</v>
      </c>
      <c r="BP180" s="38">
        <v>19</v>
      </c>
      <c r="BQ180" s="84">
        <v>2.423469387755102E-2</v>
      </c>
      <c r="BR180" s="38">
        <v>17</v>
      </c>
      <c r="BS180" s="84">
        <v>2.1683673469387755E-2</v>
      </c>
      <c r="BU180" s="184"/>
      <c r="BV180" s="188" t="s">
        <v>199</v>
      </c>
      <c r="BW180" s="36">
        <f t="shared" si="220"/>
        <v>0.97107969151670948</v>
      </c>
      <c r="BX180" s="36">
        <f t="shared" si="225"/>
        <v>0.94897959183673475</v>
      </c>
      <c r="BY180" s="80"/>
      <c r="BZ180" s="138"/>
      <c r="CA180" s="80"/>
      <c r="CB180" s="80"/>
      <c r="CC180" s="80"/>
      <c r="CD180" s="80"/>
      <c r="CE180" s="80"/>
      <c r="CF180" s="80"/>
      <c r="CG180" s="80"/>
      <c r="CH180" s="80"/>
      <c r="CI180" s="80"/>
      <c r="CJ180" s="3"/>
      <c r="CK180" s="3"/>
      <c r="CL180" s="3"/>
      <c r="CM180" s="3"/>
      <c r="CN180" s="3"/>
      <c r="CO180" s="3"/>
      <c r="CP180" s="3"/>
      <c r="CQ180" s="80"/>
      <c r="CR180" s="80"/>
      <c r="CS180" s="80"/>
      <c r="CT180" s="80"/>
      <c r="CU180" s="80"/>
      <c r="CV180" s="80"/>
      <c r="CW180" s="3"/>
      <c r="CX180" s="3"/>
      <c r="CY180" s="80"/>
      <c r="CZ180" s="80"/>
      <c r="DA180" s="80"/>
      <c r="DB180" s="80"/>
      <c r="DC180" s="80"/>
      <c r="DD180" s="80"/>
      <c r="DE180" s="80"/>
      <c r="DF180" s="80"/>
      <c r="DG180" s="80"/>
      <c r="DH180" s="80"/>
      <c r="DI180" s="80"/>
      <c r="DJ180" s="80"/>
      <c r="DK180" s="80"/>
      <c r="DL180" s="80"/>
      <c r="DM180" s="80"/>
      <c r="DN180" s="80"/>
      <c r="DP180" s="138"/>
      <c r="DQ180" s="80"/>
      <c r="DR180" s="80"/>
      <c r="DS180" s="80"/>
      <c r="DT180" s="80"/>
      <c r="DU180" s="80"/>
      <c r="DV180" s="80"/>
      <c r="DW180" s="80"/>
      <c r="DX180" s="80"/>
      <c r="DY180" s="80"/>
      <c r="DZ180" s="80"/>
      <c r="EA180" s="80"/>
      <c r="EB180" s="80"/>
      <c r="EC180" s="80"/>
      <c r="ED180" s="80"/>
      <c r="EE180" s="80"/>
      <c r="EF180" s="80"/>
      <c r="EG180" s="80"/>
      <c r="EH180" s="80"/>
      <c r="EI180" s="80"/>
      <c r="EJ180" s="80"/>
      <c r="EK180" s="80"/>
      <c r="EL180" s="80"/>
      <c r="EM180" s="80"/>
      <c r="EN180" s="80"/>
      <c r="EO180" s="80"/>
      <c r="EP180" s="80"/>
      <c r="EQ180" s="80"/>
      <c r="ER180" s="80"/>
      <c r="ES180" s="80"/>
      <c r="ET180" s="80"/>
      <c r="EU180" s="80"/>
      <c r="EV180" s="80"/>
      <c r="EW180" s="80"/>
      <c r="EX180" s="80"/>
      <c r="EY180" s="80"/>
      <c r="EZ180" s="80"/>
      <c r="FA180" s="80"/>
      <c r="FB180" s="80"/>
      <c r="FC180" s="80"/>
      <c r="FD180" s="80"/>
      <c r="FE180" s="80"/>
      <c r="FF180" s="80"/>
      <c r="FG180" s="80"/>
      <c r="FH180" s="80"/>
      <c r="FI180" s="80"/>
      <c r="FJ180" s="80"/>
      <c r="FK180" s="80"/>
      <c r="FL180" s="80"/>
      <c r="FM180" s="80"/>
      <c r="FN180" s="80"/>
      <c r="FO180" s="80"/>
      <c r="FP180" s="80"/>
      <c r="FQ180" s="80"/>
      <c r="FR180" s="80"/>
      <c r="FS180" s="80"/>
      <c r="FT180" s="80"/>
      <c r="FU180" s="80"/>
      <c r="FV180" s="80"/>
      <c r="FW180" s="80"/>
      <c r="FX180" s="80"/>
      <c r="FY180" s="80"/>
      <c r="FZ180" s="80"/>
      <c r="GA180" s="80"/>
      <c r="GB180" s="80"/>
      <c r="GC180" s="80"/>
      <c r="GD180" s="80"/>
      <c r="GE180" s="80"/>
      <c r="GF180" s="80"/>
      <c r="GG180" s="80"/>
      <c r="GH180" s="80"/>
      <c r="GI180" s="80"/>
      <c r="GJ180" s="80"/>
      <c r="GK180" s="80"/>
      <c r="GL180" s="80"/>
      <c r="GM180" s="80"/>
      <c r="GN180" s="80"/>
      <c r="GO180" s="80"/>
      <c r="GP180" s="80"/>
      <c r="GQ180" s="80"/>
      <c r="GR180" s="80"/>
      <c r="GS180" s="80"/>
      <c r="GT180" s="80"/>
      <c r="GU180" s="80"/>
      <c r="GV180" s="80"/>
      <c r="GW180" s="80"/>
      <c r="GX180" s="80"/>
      <c r="GY180" s="80"/>
      <c r="GZ180" s="80"/>
      <c r="HA180" s="80"/>
      <c r="HB180" s="80"/>
      <c r="HC180" s="80"/>
      <c r="HD180" s="80"/>
      <c r="HE180" s="80"/>
      <c r="HF180" s="80"/>
      <c r="HG180" s="80"/>
      <c r="HH180" s="80"/>
      <c r="HI180" s="80"/>
      <c r="HJ180" s="80"/>
      <c r="HK180" s="80"/>
      <c r="HL180" s="80"/>
      <c r="HM180" s="80"/>
      <c r="HN180" s="80"/>
      <c r="HO180" s="80"/>
      <c r="HP180" s="80"/>
      <c r="HR180" s="80"/>
      <c r="HS180" s="80"/>
      <c r="HT180" s="80"/>
      <c r="HU180" s="80"/>
      <c r="HV180" s="80"/>
      <c r="HW180" s="80"/>
      <c r="HX180" s="80"/>
      <c r="HY180" s="80"/>
      <c r="HZ180" s="80"/>
      <c r="IA180" s="80"/>
      <c r="IB180" s="80"/>
      <c r="IC180" s="80"/>
      <c r="ID180" s="80"/>
      <c r="IE180" s="80"/>
      <c r="IF180" s="80"/>
      <c r="IG180" s="80"/>
      <c r="IH180" s="80"/>
      <c r="II180" s="80"/>
      <c r="IJ180" s="80"/>
      <c r="IK180" s="80"/>
      <c r="IL180" s="80"/>
      <c r="IM180" s="80"/>
      <c r="IN180" s="80"/>
      <c r="IO180" s="80"/>
      <c r="IP180" s="80"/>
      <c r="IQ180" s="80"/>
      <c r="IR180" s="80"/>
      <c r="IS180" s="80"/>
      <c r="IT180" s="80"/>
      <c r="IU180" s="80"/>
      <c r="IV180" s="80"/>
      <c r="IW180" s="80"/>
      <c r="IX180" s="80"/>
      <c r="IY180" s="80"/>
      <c r="IZ180" s="80"/>
      <c r="JA180" s="80"/>
      <c r="JB180" s="80"/>
    </row>
    <row r="181" spans="2:262" s="12" customFormat="1" ht="14.25" customHeight="1">
      <c r="B181" s="265"/>
      <c r="C181" s="274"/>
      <c r="D181" s="150" t="s">
        <v>67</v>
      </c>
      <c r="E181" s="37">
        <v>16</v>
      </c>
      <c r="F181" s="233">
        <v>1</v>
      </c>
      <c r="G181" s="13">
        <f t="shared" si="226"/>
        <v>6.25E-2</v>
      </c>
      <c r="H181" s="33">
        <v>2</v>
      </c>
      <c r="I181" s="13">
        <f t="shared" si="227"/>
        <v>0.125</v>
      </c>
      <c r="J181" s="33">
        <v>0</v>
      </c>
      <c r="K181" s="13">
        <f t="shared" si="228"/>
        <v>0</v>
      </c>
      <c r="L181" s="37">
        <v>37</v>
      </c>
      <c r="M181" s="233">
        <v>2</v>
      </c>
      <c r="N181" s="13">
        <f t="shared" si="229"/>
        <v>5.4054054054054057E-2</v>
      </c>
      <c r="O181" s="33">
        <v>2</v>
      </c>
      <c r="P181" s="13">
        <f t="shared" si="230"/>
        <v>5.4054054054054057E-2</v>
      </c>
      <c r="Q181" s="33">
        <v>1</v>
      </c>
      <c r="R181" s="13">
        <f t="shared" si="231"/>
        <v>2.7027027027027029E-2</v>
      </c>
      <c r="S181" s="37">
        <v>21826</v>
      </c>
      <c r="T181" s="233">
        <v>1079</v>
      </c>
      <c r="U181" s="13">
        <f t="shared" si="232"/>
        <v>4.9436451938055528E-2</v>
      </c>
      <c r="V181" s="33">
        <v>4160</v>
      </c>
      <c r="W181" s="13">
        <f t="shared" si="233"/>
        <v>0.19059836891780446</v>
      </c>
      <c r="X181" s="33">
        <v>1551</v>
      </c>
      <c r="Y181" s="13">
        <f t="shared" si="234"/>
        <v>7.1062036103729492E-2</v>
      </c>
      <c r="Z181" s="37">
        <v>18204</v>
      </c>
      <c r="AA181" s="233">
        <v>796</v>
      </c>
      <c r="AB181" s="13">
        <f t="shared" si="235"/>
        <v>4.3726653482751045E-2</v>
      </c>
      <c r="AC181" s="33">
        <v>3287</v>
      </c>
      <c r="AD181" s="13">
        <f t="shared" si="236"/>
        <v>0.18056471105251592</v>
      </c>
      <c r="AE181" s="33">
        <v>1412</v>
      </c>
      <c r="AF181" s="13">
        <f t="shared" si="237"/>
        <v>7.7565370248297072E-2</v>
      </c>
      <c r="AG181" s="37">
        <v>11765</v>
      </c>
      <c r="AH181" s="233">
        <v>371</v>
      </c>
      <c r="AI181" s="13">
        <f t="shared" si="238"/>
        <v>3.1534211644708883E-2</v>
      </c>
      <c r="AJ181" s="33">
        <v>1563</v>
      </c>
      <c r="AK181" s="13">
        <f t="shared" si="239"/>
        <v>0.1328516787080323</v>
      </c>
      <c r="AL181" s="33">
        <v>762</v>
      </c>
      <c r="AM181" s="13">
        <f t="shared" si="240"/>
        <v>6.4768380790480237E-2</v>
      </c>
      <c r="AN181" s="37">
        <v>5586</v>
      </c>
      <c r="AO181" s="233">
        <v>87</v>
      </c>
      <c r="AP181" s="13">
        <f t="shared" si="241"/>
        <v>1.5574650912996778E-2</v>
      </c>
      <c r="AQ181" s="33">
        <v>491</v>
      </c>
      <c r="AR181" s="13">
        <f t="shared" si="242"/>
        <v>8.7898317221625485E-2</v>
      </c>
      <c r="AS181" s="33">
        <v>231</v>
      </c>
      <c r="AT181" s="13">
        <f t="shared" si="243"/>
        <v>4.1353383458646614E-2</v>
      </c>
      <c r="AU181" s="37">
        <v>1963</v>
      </c>
      <c r="AV181" s="233">
        <v>14</v>
      </c>
      <c r="AW181" s="13">
        <f t="shared" si="244"/>
        <v>7.1319409067753439E-3</v>
      </c>
      <c r="AX181" s="33">
        <v>99</v>
      </c>
      <c r="AY181" s="13">
        <f t="shared" si="245"/>
        <v>5.0433010697911361E-2</v>
      </c>
      <c r="AZ181" s="33">
        <v>41</v>
      </c>
      <c r="BA181" s="13">
        <f t="shared" si="246"/>
        <v>2.0886398369842078E-2</v>
      </c>
      <c r="BB181" s="37">
        <f t="shared" si="221"/>
        <v>59397</v>
      </c>
      <c r="BC181" s="69">
        <f t="shared" si="222"/>
        <v>2350</v>
      </c>
      <c r="BD181" s="13">
        <f t="shared" si="247"/>
        <v>3.9564287758641008E-2</v>
      </c>
      <c r="BE181" s="69">
        <f t="shared" si="223"/>
        <v>9604</v>
      </c>
      <c r="BF181" s="13">
        <f t="shared" si="248"/>
        <v>0.16169166792935671</v>
      </c>
      <c r="BG181" s="69">
        <f t="shared" si="224"/>
        <v>3998</v>
      </c>
      <c r="BH181" s="13">
        <f t="shared" si="249"/>
        <v>6.7309796791083731E-2</v>
      </c>
      <c r="BJ181" s="265"/>
      <c r="BK181" s="274"/>
      <c r="BL181" s="203" t="s">
        <v>67</v>
      </c>
      <c r="BM181" s="38">
        <v>56560</v>
      </c>
      <c r="BN181" s="38">
        <v>2187</v>
      </c>
      <c r="BO181" s="84">
        <v>3.8666902404526166E-2</v>
      </c>
      <c r="BP181" s="38">
        <v>8924</v>
      </c>
      <c r="BQ181" s="84">
        <v>0.15777934936350779</v>
      </c>
      <c r="BR181" s="38">
        <v>3984</v>
      </c>
      <c r="BS181" s="84">
        <v>7.0438472418670434E-2</v>
      </c>
      <c r="BU181" s="185"/>
      <c r="BV181" s="187" t="s">
        <v>67</v>
      </c>
      <c r="BW181" s="36">
        <f t="shared" si="220"/>
        <v>0.73143424752091857</v>
      </c>
      <c r="BX181" s="36">
        <f t="shared" si="225"/>
        <v>0.73311527581329561</v>
      </c>
      <c r="BY181" s="80"/>
      <c r="BZ181" s="138"/>
      <c r="CA181" s="80"/>
      <c r="CB181" s="80"/>
      <c r="CC181" s="80"/>
      <c r="CD181" s="80"/>
      <c r="CE181" s="80"/>
      <c r="CF181" s="80"/>
      <c r="CG181" s="80"/>
      <c r="CH181" s="80"/>
      <c r="CI181" s="80"/>
      <c r="CJ181" s="3"/>
      <c r="CK181" s="3"/>
      <c r="CL181" s="3"/>
      <c r="CM181" s="3"/>
      <c r="CN181" s="3"/>
      <c r="CO181" s="3"/>
      <c r="CP181" s="3"/>
      <c r="CQ181" s="80"/>
      <c r="CR181" s="80"/>
      <c r="CS181" s="80"/>
      <c r="CT181" s="80"/>
      <c r="CU181" s="80"/>
      <c r="CV181" s="80"/>
      <c r="CW181" s="3"/>
      <c r="CX181" s="3"/>
      <c r="CY181" s="80"/>
      <c r="CZ181" s="80"/>
      <c r="DA181" s="80"/>
      <c r="DB181" s="80"/>
      <c r="DC181" s="80"/>
      <c r="DD181" s="80"/>
      <c r="DE181" s="80"/>
      <c r="DF181" s="80"/>
      <c r="DG181" s="80"/>
      <c r="DH181" s="80"/>
      <c r="DI181" s="80"/>
      <c r="DJ181" s="80"/>
      <c r="DK181" s="80"/>
      <c r="DL181" s="80"/>
      <c r="DM181" s="80"/>
      <c r="DN181" s="80"/>
      <c r="DP181" s="138"/>
      <c r="DQ181" s="80"/>
      <c r="DR181" s="80"/>
      <c r="DS181" s="80"/>
      <c r="DT181" s="80"/>
      <c r="DU181" s="80"/>
      <c r="DV181" s="80"/>
      <c r="DW181" s="80"/>
      <c r="DX181" s="80"/>
      <c r="DY181" s="80"/>
      <c r="DZ181" s="80"/>
      <c r="EA181" s="80"/>
      <c r="EB181" s="80"/>
      <c r="EC181" s="80"/>
      <c r="ED181" s="80"/>
      <c r="EE181" s="80"/>
      <c r="EF181" s="80"/>
      <c r="EG181" s="80"/>
      <c r="EH181" s="80"/>
      <c r="EI181" s="80"/>
      <c r="EJ181" s="80"/>
      <c r="EK181" s="80"/>
      <c r="EL181" s="80"/>
      <c r="EM181" s="80"/>
      <c r="EN181" s="80"/>
      <c r="EO181" s="80"/>
      <c r="EP181" s="80"/>
      <c r="EQ181" s="80"/>
      <c r="ER181" s="80"/>
      <c r="ES181" s="80"/>
      <c r="ET181" s="80"/>
      <c r="EU181" s="80"/>
      <c r="EV181" s="80"/>
      <c r="EW181" s="80"/>
      <c r="EX181" s="80"/>
      <c r="EY181" s="80"/>
      <c r="EZ181" s="80"/>
      <c r="FA181" s="80"/>
      <c r="FB181" s="80"/>
      <c r="FC181" s="80"/>
      <c r="FD181" s="80"/>
      <c r="FE181" s="80"/>
      <c r="FF181" s="80"/>
      <c r="FG181" s="80"/>
      <c r="FH181" s="80"/>
      <c r="FI181" s="80"/>
      <c r="FJ181" s="80"/>
      <c r="FK181" s="80"/>
      <c r="FL181" s="80"/>
      <c r="FM181" s="80"/>
      <c r="FN181" s="80"/>
      <c r="FO181" s="80"/>
      <c r="FP181" s="80"/>
      <c r="FQ181" s="80"/>
      <c r="FR181" s="80"/>
      <c r="FS181" s="80"/>
      <c r="FT181" s="80"/>
      <c r="FU181" s="80"/>
      <c r="FV181" s="80"/>
      <c r="FW181" s="80"/>
      <c r="FX181" s="80"/>
      <c r="FY181" s="80"/>
      <c r="FZ181" s="80"/>
      <c r="GA181" s="80"/>
      <c r="GB181" s="80"/>
      <c r="GC181" s="80"/>
      <c r="GD181" s="80"/>
      <c r="GE181" s="80"/>
      <c r="GF181" s="80"/>
      <c r="GG181" s="80"/>
      <c r="GH181" s="80"/>
      <c r="GI181" s="80"/>
      <c r="GJ181" s="80"/>
      <c r="GK181" s="80"/>
      <c r="GL181" s="80"/>
      <c r="GM181" s="80"/>
      <c r="GN181" s="80"/>
      <c r="GO181" s="80"/>
      <c r="GP181" s="80"/>
      <c r="GQ181" s="80"/>
      <c r="GR181" s="80"/>
      <c r="GS181" s="80"/>
      <c r="GT181" s="80"/>
      <c r="GU181" s="80"/>
      <c r="GV181" s="80"/>
      <c r="GW181" s="80"/>
      <c r="GX181" s="80"/>
      <c r="GY181" s="80"/>
      <c r="GZ181" s="80"/>
      <c r="HA181" s="80"/>
      <c r="HB181" s="80"/>
      <c r="HC181" s="80"/>
      <c r="HD181" s="80"/>
      <c r="HE181" s="80"/>
      <c r="HF181" s="80"/>
      <c r="HG181" s="80"/>
      <c r="HH181" s="80"/>
      <c r="HI181" s="80"/>
      <c r="HJ181" s="80"/>
      <c r="HK181" s="80"/>
      <c r="HL181" s="80"/>
      <c r="HM181" s="80"/>
      <c r="HN181" s="80"/>
      <c r="HO181" s="80"/>
      <c r="HP181" s="80"/>
      <c r="HR181" s="80"/>
      <c r="HS181" s="80"/>
      <c r="HT181" s="80"/>
      <c r="HU181" s="80"/>
      <c r="HV181" s="80"/>
      <c r="HW181" s="80"/>
      <c r="HX181" s="80"/>
      <c r="HY181" s="80"/>
      <c r="HZ181" s="80"/>
      <c r="IA181" s="80"/>
      <c r="IB181" s="80"/>
      <c r="IC181" s="80"/>
      <c r="ID181" s="80"/>
      <c r="IE181" s="80"/>
      <c r="IF181" s="80"/>
      <c r="IG181" s="80"/>
      <c r="IH181" s="80"/>
      <c r="II181" s="80"/>
      <c r="IJ181" s="80"/>
      <c r="IK181" s="80"/>
      <c r="IL181" s="80"/>
      <c r="IM181" s="80"/>
      <c r="IN181" s="80"/>
      <c r="IO181" s="80"/>
      <c r="IP181" s="80"/>
      <c r="IQ181" s="80"/>
      <c r="IR181" s="80"/>
      <c r="IS181" s="80"/>
      <c r="IT181" s="80"/>
      <c r="IU181" s="80"/>
      <c r="IV181" s="80"/>
      <c r="IW181" s="80"/>
      <c r="IX181" s="80"/>
      <c r="IY181" s="80"/>
      <c r="IZ181" s="80"/>
      <c r="JA181" s="80"/>
      <c r="JB181" s="80"/>
    </row>
    <row r="182" spans="2:262" s="12" customFormat="1" ht="14.25" customHeight="1">
      <c r="B182" s="263">
        <v>36</v>
      </c>
      <c r="C182" s="272" t="s">
        <v>2</v>
      </c>
      <c r="D182" s="134" t="s">
        <v>138</v>
      </c>
      <c r="E182" s="119">
        <v>27</v>
      </c>
      <c r="F182" s="82">
        <v>1</v>
      </c>
      <c r="G182" s="71">
        <f t="shared" si="226"/>
        <v>3.7037037037037035E-2</v>
      </c>
      <c r="H182" s="72">
        <v>7</v>
      </c>
      <c r="I182" s="71">
        <f t="shared" si="227"/>
        <v>0.25925925925925924</v>
      </c>
      <c r="J182" s="72">
        <v>0</v>
      </c>
      <c r="K182" s="71">
        <f t="shared" si="228"/>
        <v>0</v>
      </c>
      <c r="L182" s="119">
        <v>34</v>
      </c>
      <c r="M182" s="82">
        <v>1</v>
      </c>
      <c r="N182" s="71">
        <f t="shared" si="229"/>
        <v>2.9411764705882353E-2</v>
      </c>
      <c r="O182" s="72">
        <v>4</v>
      </c>
      <c r="P182" s="71">
        <f t="shared" si="230"/>
        <v>0.11764705882352941</v>
      </c>
      <c r="Q182" s="72">
        <v>3</v>
      </c>
      <c r="R182" s="71">
        <f t="shared" si="231"/>
        <v>8.8235294117647065E-2</v>
      </c>
      <c r="S182" s="119">
        <v>3692</v>
      </c>
      <c r="T182" s="82">
        <v>350</v>
      </c>
      <c r="U182" s="71">
        <f t="shared" si="232"/>
        <v>9.4799566630552543E-2</v>
      </c>
      <c r="V182" s="72">
        <v>1272</v>
      </c>
      <c r="W182" s="71">
        <f t="shared" si="233"/>
        <v>0.34452871072589381</v>
      </c>
      <c r="X182" s="72">
        <v>190</v>
      </c>
      <c r="Y182" s="71">
        <f t="shared" si="234"/>
        <v>5.1462621885157094E-2</v>
      </c>
      <c r="Z182" s="119">
        <v>3127</v>
      </c>
      <c r="AA182" s="82">
        <v>226</v>
      </c>
      <c r="AB182" s="71">
        <f t="shared" si="235"/>
        <v>7.2273744803325865E-2</v>
      </c>
      <c r="AC182" s="72">
        <v>1190</v>
      </c>
      <c r="AD182" s="71">
        <f t="shared" si="236"/>
        <v>0.38055644387591941</v>
      </c>
      <c r="AE182" s="72">
        <v>129</v>
      </c>
      <c r="AF182" s="71">
        <f t="shared" si="237"/>
        <v>4.1253597697473617E-2</v>
      </c>
      <c r="AG182" s="119">
        <v>2077</v>
      </c>
      <c r="AH182" s="82">
        <v>106</v>
      </c>
      <c r="AI182" s="71">
        <f t="shared" si="238"/>
        <v>5.1035146846413096E-2</v>
      </c>
      <c r="AJ182" s="72">
        <v>683</v>
      </c>
      <c r="AK182" s="71">
        <f t="shared" si="239"/>
        <v>0.32883967260471836</v>
      </c>
      <c r="AL182" s="72">
        <v>63</v>
      </c>
      <c r="AM182" s="71">
        <f t="shared" si="240"/>
        <v>3.0332209918151179E-2</v>
      </c>
      <c r="AN182" s="119">
        <v>1095</v>
      </c>
      <c r="AO182" s="82">
        <v>29</v>
      </c>
      <c r="AP182" s="71">
        <f t="shared" si="241"/>
        <v>2.6484018264840183E-2</v>
      </c>
      <c r="AQ182" s="72">
        <v>264</v>
      </c>
      <c r="AR182" s="71">
        <f t="shared" si="242"/>
        <v>0.24109589041095891</v>
      </c>
      <c r="AS182" s="72">
        <v>29</v>
      </c>
      <c r="AT182" s="71">
        <f t="shared" si="243"/>
        <v>2.6484018264840183E-2</v>
      </c>
      <c r="AU182" s="119">
        <v>371</v>
      </c>
      <c r="AV182" s="82">
        <v>3</v>
      </c>
      <c r="AW182" s="71">
        <f t="shared" si="244"/>
        <v>8.0862533692722376E-3</v>
      </c>
      <c r="AX182" s="72">
        <v>47</v>
      </c>
      <c r="AY182" s="71">
        <f t="shared" si="245"/>
        <v>0.12668463611859837</v>
      </c>
      <c r="AZ182" s="72">
        <v>4</v>
      </c>
      <c r="BA182" s="71">
        <f t="shared" si="246"/>
        <v>1.078167115902965E-2</v>
      </c>
      <c r="BB182" s="119">
        <f t="shared" si="221"/>
        <v>10423</v>
      </c>
      <c r="BC182" s="73">
        <f t="shared" si="222"/>
        <v>716</v>
      </c>
      <c r="BD182" s="71">
        <f t="shared" si="247"/>
        <v>6.8694233905785287E-2</v>
      </c>
      <c r="BE182" s="73">
        <f t="shared" si="223"/>
        <v>3467</v>
      </c>
      <c r="BF182" s="71">
        <f t="shared" si="248"/>
        <v>0.332629761105248</v>
      </c>
      <c r="BG182" s="73">
        <f t="shared" si="224"/>
        <v>418</v>
      </c>
      <c r="BH182" s="71">
        <f t="shared" si="249"/>
        <v>4.0103617000863477E-2</v>
      </c>
      <c r="BJ182" s="263">
        <v>36</v>
      </c>
      <c r="BK182" s="272" t="s">
        <v>2</v>
      </c>
      <c r="BL182" s="208" t="s">
        <v>138</v>
      </c>
      <c r="BM182" s="38">
        <v>9868</v>
      </c>
      <c r="BN182" s="38">
        <v>609</v>
      </c>
      <c r="BO182" s="84">
        <v>6.1714633157681394E-2</v>
      </c>
      <c r="BP182" s="38">
        <v>3260</v>
      </c>
      <c r="BQ182" s="84">
        <v>0.33036076205918119</v>
      </c>
      <c r="BR182" s="38">
        <v>378</v>
      </c>
      <c r="BS182" s="84">
        <v>3.8305634373733279E-2</v>
      </c>
      <c r="BU182" s="183" t="s">
        <v>2</v>
      </c>
      <c r="BV182" s="188" t="s">
        <v>138</v>
      </c>
      <c r="BW182" s="36">
        <f t="shared" si="220"/>
        <v>0.55857238798810327</v>
      </c>
      <c r="BX182" s="36">
        <f t="shared" si="225"/>
        <v>0.56961897040940412</v>
      </c>
      <c r="BY182" s="80"/>
      <c r="BZ182" s="138"/>
      <c r="CA182" s="80"/>
      <c r="CB182" s="80"/>
      <c r="CC182" s="80"/>
      <c r="CD182" s="80"/>
      <c r="CE182" s="80"/>
      <c r="CF182" s="80"/>
      <c r="CG182" s="80"/>
      <c r="CH182" s="80"/>
      <c r="CI182" s="80"/>
      <c r="CJ182" s="3"/>
      <c r="CK182" s="3"/>
      <c r="CL182" s="3"/>
      <c r="CM182" s="3"/>
      <c r="CN182" s="3"/>
      <c r="CO182" s="3"/>
      <c r="CP182" s="3"/>
      <c r="CQ182" s="80"/>
      <c r="CR182" s="80"/>
      <c r="CS182" s="80"/>
      <c r="CT182" s="80"/>
      <c r="CU182" s="80"/>
      <c r="CV182" s="80"/>
      <c r="CW182" s="3"/>
      <c r="CX182" s="3"/>
      <c r="CY182" s="80"/>
      <c r="CZ182" s="80"/>
      <c r="DA182" s="80"/>
      <c r="DB182" s="80"/>
      <c r="DC182" s="80"/>
      <c r="DD182" s="80"/>
      <c r="DE182" s="80"/>
      <c r="DF182" s="80"/>
      <c r="DG182" s="80"/>
      <c r="DH182" s="80"/>
      <c r="DI182" s="80"/>
      <c r="DJ182" s="80"/>
      <c r="DK182" s="80"/>
      <c r="DL182" s="80"/>
      <c r="DM182" s="80"/>
      <c r="DN182" s="80"/>
      <c r="DP182" s="138"/>
      <c r="DQ182" s="80"/>
      <c r="DR182" s="80"/>
      <c r="DS182" s="80"/>
      <c r="DT182" s="80"/>
      <c r="DU182" s="80"/>
      <c r="DV182" s="80"/>
      <c r="DW182" s="80"/>
      <c r="DX182" s="80"/>
      <c r="DY182" s="80"/>
      <c r="DZ182" s="80"/>
      <c r="EA182" s="80"/>
      <c r="EB182" s="80"/>
      <c r="EC182" s="80"/>
      <c r="ED182" s="80"/>
      <c r="EE182" s="80"/>
      <c r="EF182" s="80"/>
      <c r="EG182" s="80"/>
      <c r="EH182" s="80"/>
      <c r="EI182" s="80"/>
      <c r="EJ182" s="80"/>
      <c r="EK182" s="80"/>
      <c r="EL182" s="80"/>
      <c r="EM182" s="80"/>
      <c r="EN182" s="80"/>
      <c r="EO182" s="80"/>
      <c r="EP182" s="80"/>
      <c r="EQ182" s="80"/>
      <c r="ER182" s="80"/>
      <c r="ES182" s="80"/>
      <c r="ET182" s="80"/>
      <c r="EU182" s="80"/>
      <c r="EV182" s="80"/>
      <c r="EW182" s="80"/>
      <c r="EX182" s="80"/>
      <c r="EY182" s="80"/>
      <c r="EZ182" s="80"/>
      <c r="FA182" s="80"/>
      <c r="FB182" s="80"/>
      <c r="FC182" s="80"/>
      <c r="FD182" s="80"/>
      <c r="FE182" s="80"/>
      <c r="FF182" s="80"/>
      <c r="FG182" s="80"/>
      <c r="FH182" s="80"/>
      <c r="FI182" s="80"/>
      <c r="FJ182" s="80"/>
      <c r="FK182" s="80"/>
      <c r="FL182" s="80"/>
      <c r="FM182" s="80"/>
      <c r="FN182" s="80"/>
      <c r="FO182" s="80"/>
      <c r="FP182" s="80"/>
      <c r="FQ182" s="80"/>
      <c r="FR182" s="80"/>
      <c r="FS182" s="80"/>
      <c r="FT182" s="80"/>
      <c r="FU182" s="80"/>
      <c r="FV182" s="80"/>
      <c r="FW182" s="80"/>
      <c r="FX182" s="80"/>
      <c r="FY182" s="80"/>
      <c r="FZ182" s="80"/>
      <c r="GA182" s="80"/>
      <c r="GB182" s="80"/>
      <c r="GC182" s="80"/>
      <c r="GD182" s="80"/>
      <c r="GE182" s="80"/>
      <c r="GF182" s="80"/>
      <c r="GG182" s="80"/>
      <c r="GH182" s="80"/>
      <c r="GI182" s="80"/>
      <c r="GJ182" s="80"/>
      <c r="GK182" s="80"/>
      <c r="GL182" s="80"/>
      <c r="GM182" s="80"/>
      <c r="GN182" s="80"/>
      <c r="GO182" s="80"/>
      <c r="GP182" s="80"/>
      <c r="GQ182" s="80"/>
      <c r="GR182" s="80"/>
      <c r="GS182" s="80"/>
      <c r="GT182" s="80"/>
      <c r="GU182" s="80"/>
      <c r="GV182" s="80"/>
      <c r="GW182" s="80"/>
      <c r="GX182" s="80"/>
      <c r="GY182" s="80"/>
      <c r="GZ182" s="80"/>
      <c r="HA182" s="80"/>
      <c r="HB182" s="80"/>
      <c r="HC182" s="80"/>
      <c r="HD182" s="80"/>
      <c r="HE182" s="80"/>
      <c r="HF182" s="80"/>
      <c r="HG182" s="80"/>
      <c r="HH182" s="80"/>
      <c r="HI182" s="80"/>
      <c r="HJ182" s="80"/>
      <c r="HK182" s="80"/>
      <c r="HL182" s="80"/>
      <c r="HM182" s="80"/>
      <c r="HN182" s="80"/>
      <c r="HO182" s="80"/>
      <c r="HP182" s="80"/>
      <c r="HR182" s="80"/>
      <c r="HS182" s="80"/>
      <c r="HT182" s="80"/>
      <c r="HU182" s="80"/>
      <c r="HV182" s="80"/>
      <c r="HW182" s="80"/>
      <c r="HX182" s="80"/>
      <c r="HY182" s="80"/>
      <c r="HZ182" s="80"/>
      <c r="IA182" s="80"/>
      <c r="IB182" s="80"/>
      <c r="IC182" s="80"/>
      <c r="ID182" s="80"/>
      <c r="IE182" s="80"/>
      <c r="IF182" s="80"/>
      <c r="IG182" s="80"/>
      <c r="IH182" s="80"/>
      <c r="II182" s="80"/>
      <c r="IJ182" s="80"/>
      <c r="IK182" s="80"/>
      <c r="IL182" s="80"/>
      <c r="IM182" s="80"/>
      <c r="IN182" s="80"/>
      <c r="IO182" s="80"/>
      <c r="IP182" s="80"/>
      <c r="IQ182" s="80"/>
      <c r="IR182" s="80"/>
      <c r="IS182" s="80"/>
      <c r="IT182" s="80"/>
      <c r="IU182" s="80"/>
      <c r="IV182" s="80"/>
      <c r="IW182" s="80"/>
      <c r="IX182" s="80"/>
      <c r="IY182" s="80"/>
      <c r="IZ182" s="80"/>
      <c r="JA182" s="80"/>
      <c r="JB182" s="80"/>
    </row>
    <row r="183" spans="2:262" s="12" customFormat="1" ht="14.25" customHeight="1">
      <c r="B183" s="264"/>
      <c r="C183" s="273"/>
      <c r="D183" s="207" t="s">
        <v>277</v>
      </c>
      <c r="E183" s="166">
        <v>4</v>
      </c>
      <c r="F183" s="214">
        <v>0</v>
      </c>
      <c r="G183" s="83">
        <f t="shared" si="226"/>
        <v>0</v>
      </c>
      <c r="H183" s="230">
        <v>2</v>
      </c>
      <c r="I183" s="83">
        <f t="shared" si="227"/>
        <v>0.5</v>
      </c>
      <c r="J183" s="230">
        <v>0</v>
      </c>
      <c r="K183" s="83">
        <f t="shared" si="228"/>
        <v>0</v>
      </c>
      <c r="L183" s="166">
        <v>8</v>
      </c>
      <c r="M183" s="214">
        <v>0</v>
      </c>
      <c r="N183" s="83">
        <f t="shared" si="229"/>
        <v>0</v>
      </c>
      <c r="O183" s="230">
        <v>2</v>
      </c>
      <c r="P183" s="83">
        <f t="shared" si="230"/>
        <v>0.25</v>
      </c>
      <c r="Q183" s="230">
        <v>0</v>
      </c>
      <c r="R183" s="83">
        <f t="shared" si="231"/>
        <v>0</v>
      </c>
      <c r="S183" s="166">
        <v>1631</v>
      </c>
      <c r="T183" s="214">
        <v>179</v>
      </c>
      <c r="U183" s="83">
        <f t="shared" si="232"/>
        <v>0.10974862047823421</v>
      </c>
      <c r="V183" s="230">
        <v>614</v>
      </c>
      <c r="W183" s="83">
        <f t="shared" si="233"/>
        <v>0.3764561618638872</v>
      </c>
      <c r="X183" s="230">
        <v>86</v>
      </c>
      <c r="Y183" s="83">
        <f t="shared" si="234"/>
        <v>5.2728387492335993E-2</v>
      </c>
      <c r="Z183" s="166">
        <v>1257</v>
      </c>
      <c r="AA183" s="214">
        <v>108</v>
      </c>
      <c r="AB183" s="83">
        <f t="shared" si="235"/>
        <v>8.5918854415274457E-2</v>
      </c>
      <c r="AC183" s="230">
        <v>552</v>
      </c>
      <c r="AD183" s="83">
        <f t="shared" si="236"/>
        <v>0.43914081145584727</v>
      </c>
      <c r="AE183" s="230">
        <v>43</v>
      </c>
      <c r="AF183" s="83">
        <f t="shared" si="237"/>
        <v>3.4208432776451872E-2</v>
      </c>
      <c r="AG183" s="166">
        <v>841</v>
      </c>
      <c r="AH183" s="214">
        <v>58</v>
      </c>
      <c r="AI183" s="83">
        <f t="shared" si="238"/>
        <v>6.8965517241379309E-2</v>
      </c>
      <c r="AJ183" s="230">
        <v>336</v>
      </c>
      <c r="AK183" s="83">
        <f t="shared" si="239"/>
        <v>0.39952437574316291</v>
      </c>
      <c r="AL183" s="230">
        <v>28</v>
      </c>
      <c r="AM183" s="83">
        <f t="shared" si="240"/>
        <v>3.3293697978596909E-2</v>
      </c>
      <c r="AN183" s="166">
        <v>345</v>
      </c>
      <c r="AO183" s="214">
        <v>11</v>
      </c>
      <c r="AP183" s="83">
        <f t="shared" si="241"/>
        <v>3.1884057971014491E-2</v>
      </c>
      <c r="AQ183" s="230">
        <v>105</v>
      </c>
      <c r="AR183" s="83">
        <f t="shared" si="242"/>
        <v>0.30434782608695654</v>
      </c>
      <c r="AS183" s="230">
        <v>9</v>
      </c>
      <c r="AT183" s="83">
        <f t="shared" si="243"/>
        <v>2.6086956521739129E-2</v>
      </c>
      <c r="AU183" s="166">
        <v>101</v>
      </c>
      <c r="AV183" s="214">
        <v>7</v>
      </c>
      <c r="AW183" s="83">
        <f t="shared" si="244"/>
        <v>6.9306930693069313E-2</v>
      </c>
      <c r="AX183" s="230">
        <v>15</v>
      </c>
      <c r="AY183" s="83">
        <f t="shared" si="245"/>
        <v>0.14851485148514851</v>
      </c>
      <c r="AZ183" s="230">
        <v>2</v>
      </c>
      <c r="BA183" s="83">
        <f t="shared" si="246"/>
        <v>1.9801980198019802E-2</v>
      </c>
      <c r="BB183" s="166">
        <f t="shared" si="221"/>
        <v>4187</v>
      </c>
      <c r="BC183" s="167">
        <f t="shared" si="222"/>
        <v>363</v>
      </c>
      <c r="BD183" s="83">
        <f t="shared" si="247"/>
        <v>8.6696919035108663E-2</v>
      </c>
      <c r="BE183" s="167">
        <f t="shared" si="223"/>
        <v>1626</v>
      </c>
      <c r="BF183" s="83">
        <f t="shared" si="248"/>
        <v>0.38834487700023884</v>
      </c>
      <c r="BG183" s="167">
        <f t="shared" si="224"/>
        <v>168</v>
      </c>
      <c r="BH183" s="83">
        <f t="shared" si="249"/>
        <v>4.0124193933604009E-2</v>
      </c>
      <c r="BJ183" s="264"/>
      <c r="BK183" s="273"/>
      <c r="BL183" s="208" t="s">
        <v>276</v>
      </c>
      <c r="BM183" s="38">
        <v>4181</v>
      </c>
      <c r="BN183" s="38">
        <v>336</v>
      </c>
      <c r="BO183" s="84">
        <v>8.0363549390098057E-2</v>
      </c>
      <c r="BP183" s="38">
        <v>1672</v>
      </c>
      <c r="BQ183" s="84">
        <v>0.39990432910786894</v>
      </c>
      <c r="BR183" s="38">
        <v>141</v>
      </c>
      <c r="BS183" s="84">
        <v>3.3723989476201865E-2</v>
      </c>
      <c r="BU183" s="218"/>
      <c r="BV183" s="208" t="s">
        <v>273</v>
      </c>
      <c r="BW183" s="36">
        <f t="shared" si="220"/>
        <v>0.48483401003104848</v>
      </c>
      <c r="BX183" s="36">
        <f t="shared" si="225"/>
        <v>0.48600813202583115</v>
      </c>
      <c r="BY183" s="80"/>
      <c r="BZ183" s="138"/>
      <c r="CA183" s="80"/>
      <c r="CB183" s="80"/>
      <c r="CC183" s="80"/>
      <c r="CD183" s="80"/>
      <c r="CE183" s="80"/>
      <c r="CF183" s="80"/>
      <c r="CG183" s="80"/>
      <c r="CH183" s="80"/>
      <c r="CI183" s="80"/>
      <c r="CJ183" s="3"/>
      <c r="CK183" s="3"/>
      <c r="CL183" s="3"/>
      <c r="CM183" s="3"/>
      <c r="CN183" s="3"/>
      <c r="CO183" s="3"/>
      <c r="CP183" s="3"/>
      <c r="CQ183" s="80"/>
      <c r="CR183" s="80"/>
      <c r="CS183" s="80"/>
      <c r="CT183" s="80"/>
      <c r="CU183" s="80"/>
      <c r="CV183" s="80"/>
      <c r="CW183" s="3"/>
      <c r="CX183" s="3"/>
      <c r="CY183" s="80"/>
      <c r="CZ183" s="80"/>
      <c r="DA183" s="80"/>
      <c r="DB183" s="80"/>
      <c r="DC183" s="80"/>
      <c r="DD183" s="80"/>
      <c r="DE183" s="80"/>
      <c r="DF183" s="80"/>
      <c r="DG183" s="80"/>
      <c r="DH183" s="80"/>
      <c r="DI183" s="80"/>
      <c r="DJ183" s="80"/>
      <c r="DK183" s="80"/>
      <c r="DL183" s="80"/>
      <c r="DM183" s="80"/>
      <c r="DN183" s="80"/>
      <c r="DP183" s="138"/>
      <c r="DQ183" s="80"/>
      <c r="DR183" s="80"/>
      <c r="DS183" s="80"/>
      <c r="DT183" s="80"/>
      <c r="DU183" s="80"/>
      <c r="DV183" s="80"/>
      <c r="DW183" s="80"/>
      <c r="DX183" s="80"/>
      <c r="DY183" s="80"/>
      <c r="DZ183" s="80"/>
      <c r="EA183" s="80"/>
      <c r="EB183" s="80"/>
      <c r="EC183" s="80"/>
      <c r="ED183" s="80"/>
      <c r="EE183" s="80"/>
      <c r="EF183" s="80"/>
      <c r="EG183" s="80"/>
      <c r="EH183" s="80"/>
      <c r="EI183" s="80"/>
      <c r="EJ183" s="80"/>
      <c r="EK183" s="80"/>
      <c r="EL183" s="80"/>
      <c r="EM183" s="80"/>
      <c r="EN183" s="80"/>
      <c r="EO183" s="80"/>
      <c r="EP183" s="80"/>
      <c r="EQ183" s="80"/>
      <c r="ER183" s="80"/>
      <c r="ES183" s="80"/>
      <c r="ET183" s="80"/>
      <c r="EU183" s="80"/>
      <c r="EV183" s="80"/>
      <c r="EW183" s="80"/>
      <c r="EX183" s="80"/>
      <c r="EY183" s="80"/>
      <c r="EZ183" s="80"/>
      <c r="FA183" s="80"/>
      <c r="FB183" s="80"/>
      <c r="FC183" s="80"/>
      <c r="FD183" s="80"/>
      <c r="FE183" s="80"/>
      <c r="FF183" s="80"/>
      <c r="FG183" s="80"/>
      <c r="FH183" s="80"/>
      <c r="FI183" s="80"/>
      <c r="FJ183" s="80"/>
      <c r="FK183" s="80"/>
      <c r="FL183" s="80"/>
      <c r="FM183" s="80"/>
      <c r="FN183" s="80"/>
      <c r="FO183" s="80"/>
      <c r="FP183" s="80"/>
      <c r="FQ183" s="80"/>
      <c r="FR183" s="80"/>
      <c r="FS183" s="80"/>
      <c r="FT183" s="80"/>
      <c r="FU183" s="80"/>
      <c r="FV183" s="80"/>
      <c r="FW183" s="80"/>
      <c r="FX183" s="80"/>
      <c r="FY183" s="80"/>
      <c r="FZ183" s="80"/>
      <c r="GA183" s="80"/>
      <c r="GB183" s="80"/>
      <c r="GC183" s="80"/>
      <c r="GD183" s="80"/>
      <c r="GE183" s="80"/>
      <c r="GF183" s="80"/>
      <c r="GG183" s="80"/>
      <c r="GH183" s="80"/>
      <c r="GI183" s="80"/>
      <c r="GJ183" s="80"/>
      <c r="GK183" s="80"/>
      <c r="GL183" s="80"/>
      <c r="GM183" s="80"/>
      <c r="GN183" s="80"/>
      <c r="GO183" s="80"/>
      <c r="GP183" s="80"/>
      <c r="GQ183" s="80"/>
      <c r="GR183" s="80"/>
      <c r="GS183" s="80"/>
      <c r="GT183" s="80"/>
      <c r="GU183" s="80"/>
      <c r="GV183" s="80"/>
      <c r="GW183" s="80"/>
      <c r="GX183" s="80"/>
      <c r="GY183" s="80"/>
      <c r="GZ183" s="80"/>
      <c r="HA183" s="80"/>
      <c r="HB183" s="80"/>
      <c r="HC183" s="80"/>
      <c r="HD183" s="80"/>
      <c r="HE183" s="80"/>
      <c r="HF183" s="80"/>
      <c r="HG183" s="80"/>
      <c r="HH183" s="80"/>
      <c r="HI183" s="80"/>
      <c r="HJ183" s="80"/>
      <c r="HK183" s="80"/>
      <c r="HL183" s="80"/>
      <c r="HM183" s="80"/>
      <c r="HN183" s="80"/>
      <c r="HO183" s="80"/>
      <c r="HP183" s="80"/>
      <c r="HR183" s="80"/>
      <c r="HS183" s="80"/>
      <c r="HT183" s="80"/>
      <c r="HU183" s="80"/>
      <c r="HV183" s="80"/>
      <c r="HW183" s="80"/>
      <c r="HX183" s="80"/>
      <c r="HY183" s="80"/>
      <c r="HZ183" s="80"/>
      <c r="IA183" s="80"/>
      <c r="IB183" s="80"/>
      <c r="IC183" s="80"/>
      <c r="ID183" s="80"/>
      <c r="IE183" s="80"/>
      <c r="IF183" s="80"/>
      <c r="IG183" s="80"/>
      <c r="IH183" s="80"/>
      <c r="II183" s="80"/>
      <c r="IJ183" s="80"/>
      <c r="IK183" s="80"/>
      <c r="IL183" s="80"/>
      <c r="IM183" s="80"/>
      <c r="IN183" s="80"/>
      <c r="IO183" s="80"/>
      <c r="IP183" s="80"/>
      <c r="IQ183" s="80"/>
      <c r="IR183" s="80"/>
      <c r="IS183" s="80"/>
      <c r="IT183" s="80"/>
      <c r="IU183" s="80"/>
      <c r="IV183" s="80"/>
      <c r="IW183" s="80"/>
      <c r="IX183" s="80"/>
      <c r="IY183" s="80"/>
      <c r="IZ183" s="80"/>
      <c r="JA183" s="80"/>
      <c r="JB183" s="80"/>
    </row>
    <row r="184" spans="2:262" s="12" customFormat="1" ht="14.25" customHeight="1">
      <c r="B184" s="264"/>
      <c r="C184" s="273"/>
      <c r="D184" s="165" t="s">
        <v>156</v>
      </c>
      <c r="E184" s="160">
        <v>0</v>
      </c>
      <c r="F184" s="161">
        <v>0</v>
      </c>
      <c r="G184" s="61" t="str">
        <f t="shared" si="226"/>
        <v>-</v>
      </c>
      <c r="H184" s="62">
        <v>0</v>
      </c>
      <c r="I184" s="61" t="str">
        <f t="shared" si="227"/>
        <v>-</v>
      </c>
      <c r="J184" s="62">
        <v>0</v>
      </c>
      <c r="K184" s="61" t="str">
        <f t="shared" si="228"/>
        <v>-</v>
      </c>
      <c r="L184" s="160">
        <v>6</v>
      </c>
      <c r="M184" s="161">
        <v>0</v>
      </c>
      <c r="N184" s="61">
        <f t="shared" si="229"/>
        <v>0</v>
      </c>
      <c r="O184" s="62">
        <v>2</v>
      </c>
      <c r="P184" s="61">
        <f t="shared" si="230"/>
        <v>0.33333333333333331</v>
      </c>
      <c r="Q184" s="62">
        <v>0</v>
      </c>
      <c r="R184" s="61">
        <f t="shared" si="231"/>
        <v>0</v>
      </c>
      <c r="S184" s="160">
        <v>701</v>
      </c>
      <c r="T184" s="161">
        <v>66</v>
      </c>
      <c r="U184" s="61">
        <f t="shared" si="232"/>
        <v>9.4151212553495012E-2</v>
      </c>
      <c r="V184" s="62">
        <v>230</v>
      </c>
      <c r="W184" s="61">
        <f t="shared" si="233"/>
        <v>0.32810271041369471</v>
      </c>
      <c r="X184" s="62">
        <v>33</v>
      </c>
      <c r="Y184" s="61">
        <f t="shared" si="234"/>
        <v>4.7075606276747506E-2</v>
      </c>
      <c r="Z184" s="160">
        <v>437</v>
      </c>
      <c r="AA184" s="161">
        <v>30</v>
      </c>
      <c r="AB184" s="61">
        <f t="shared" si="235"/>
        <v>6.8649885583524028E-2</v>
      </c>
      <c r="AC184" s="62">
        <v>159</v>
      </c>
      <c r="AD184" s="61">
        <f t="shared" si="236"/>
        <v>0.36384439359267734</v>
      </c>
      <c r="AE184" s="62">
        <v>18</v>
      </c>
      <c r="AF184" s="61">
        <f t="shared" si="237"/>
        <v>4.1189931350114416E-2</v>
      </c>
      <c r="AG184" s="160">
        <v>237</v>
      </c>
      <c r="AH184" s="161">
        <v>13</v>
      </c>
      <c r="AI184" s="61">
        <f t="shared" si="238"/>
        <v>5.4852320675105488E-2</v>
      </c>
      <c r="AJ184" s="62">
        <v>96</v>
      </c>
      <c r="AK184" s="61">
        <f t="shared" si="239"/>
        <v>0.4050632911392405</v>
      </c>
      <c r="AL184" s="62">
        <v>4</v>
      </c>
      <c r="AM184" s="61">
        <f t="shared" si="240"/>
        <v>1.6877637130801686E-2</v>
      </c>
      <c r="AN184" s="160">
        <v>106</v>
      </c>
      <c r="AO184" s="161">
        <v>2</v>
      </c>
      <c r="AP184" s="61">
        <f t="shared" si="241"/>
        <v>1.8867924528301886E-2</v>
      </c>
      <c r="AQ184" s="62">
        <v>41</v>
      </c>
      <c r="AR184" s="61">
        <f t="shared" si="242"/>
        <v>0.3867924528301887</v>
      </c>
      <c r="AS184" s="62">
        <v>6</v>
      </c>
      <c r="AT184" s="61">
        <f t="shared" si="243"/>
        <v>5.6603773584905662E-2</v>
      </c>
      <c r="AU184" s="160">
        <v>43</v>
      </c>
      <c r="AV184" s="161">
        <v>0</v>
      </c>
      <c r="AW184" s="61">
        <f t="shared" si="244"/>
        <v>0</v>
      </c>
      <c r="AX184" s="62">
        <v>11</v>
      </c>
      <c r="AY184" s="61">
        <f t="shared" si="245"/>
        <v>0.2558139534883721</v>
      </c>
      <c r="AZ184" s="62">
        <v>0</v>
      </c>
      <c r="BA184" s="61">
        <f t="shared" si="246"/>
        <v>0</v>
      </c>
      <c r="BB184" s="160">
        <f t="shared" si="221"/>
        <v>1530</v>
      </c>
      <c r="BC184" s="63">
        <f t="shared" si="222"/>
        <v>111</v>
      </c>
      <c r="BD184" s="61">
        <f t="shared" si="247"/>
        <v>7.2549019607843143E-2</v>
      </c>
      <c r="BE184" s="63">
        <f t="shared" si="223"/>
        <v>539</v>
      </c>
      <c r="BF184" s="61">
        <f t="shared" si="248"/>
        <v>0.35228758169934643</v>
      </c>
      <c r="BG184" s="63">
        <f t="shared" si="224"/>
        <v>61</v>
      </c>
      <c r="BH184" s="61">
        <f t="shared" si="249"/>
        <v>3.9869281045751631E-2</v>
      </c>
      <c r="BJ184" s="264"/>
      <c r="BK184" s="273"/>
      <c r="BL184" s="208" t="s">
        <v>156</v>
      </c>
      <c r="BM184" s="38">
        <v>1435</v>
      </c>
      <c r="BN184" s="38">
        <v>98</v>
      </c>
      <c r="BO184" s="84">
        <v>6.8292682926829273E-2</v>
      </c>
      <c r="BP184" s="38">
        <v>470</v>
      </c>
      <c r="BQ184" s="84">
        <v>0.32752613240418116</v>
      </c>
      <c r="BR184" s="38">
        <v>63</v>
      </c>
      <c r="BS184" s="84">
        <v>4.3902439024390241E-2</v>
      </c>
      <c r="BU184" s="184"/>
      <c r="BV184" s="188" t="s">
        <v>156</v>
      </c>
      <c r="BW184" s="36">
        <f t="shared" si="220"/>
        <v>0.53529411764705881</v>
      </c>
      <c r="BX184" s="36">
        <f t="shared" si="225"/>
        <v>0.56027874564459934</v>
      </c>
      <c r="BY184" s="80"/>
      <c r="BZ184" s="138"/>
      <c r="CA184" s="80"/>
      <c r="CB184" s="80"/>
      <c r="CC184" s="80"/>
      <c r="CD184" s="80"/>
      <c r="CE184" s="80"/>
      <c r="CF184" s="80"/>
      <c r="CG184" s="80"/>
      <c r="CH184" s="80"/>
      <c r="CI184" s="80"/>
      <c r="CJ184" s="3"/>
      <c r="CK184" s="3"/>
      <c r="CL184" s="3"/>
      <c r="CM184" s="3"/>
      <c r="CN184" s="3"/>
      <c r="CO184" s="3"/>
      <c r="CP184" s="3"/>
      <c r="CQ184" s="80"/>
      <c r="CR184" s="80"/>
      <c r="CS184" s="80"/>
      <c r="CT184" s="80"/>
      <c r="CU184" s="80"/>
      <c r="CV184" s="80"/>
      <c r="CW184" s="3"/>
      <c r="CX184" s="3"/>
      <c r="CY184" s="80"/>
      <c r="CZ184" s="80"/>
      <c r="DA184" s="80"/>
      <c r="DB184" s="80"/>
      <c r="DC184" s="80"/>
      <c r="DD184" s="80"/>
      <c r="DE184" s="80"/>
      <c r="DF184" s="80"/>
      <c r="DG184" s="80"/>
      <c r="DH184" s="80"/>
      <c r="DI184" s="80"/>
      <c r="DJ184" s="80"/>
      <c r="DK184" s="80"/>
      <c r="DL184" s="80"/>
      <c r="DM184" s="80"/>
      <c r="DN184" s="80"/>
      <c r="DP184" s="138"/>
      <c r="DQ184" s="80"/>
      <c r="DR184" s="80"/>
      <c r="DS184" s="80"/>
      <c r="DT184" s="80"/>
      <c r="DU184" s="80"/>
      <c r="DV184" s="80"/>
      <c r="DW184" s="80"/>
      <c r="DX184" s="80"/>
      <c r="DY184" s="80"/>
      <c r="DZ184" s="80"/>
      <c r="EA184" s="80"/>
      <c r="EB184" s="80"/>
      <c r="EC184" s="80"/>
      <c r="ED184" s="80"/>
      <c r="EE184" s="80"/>
      <c r="EF184" s="80"/>
      <c r="EG184" s="80"/>
      <c r="EH184" s="80"/>
      <c r="EI184" s="80"/>
      <c r="EJ184" s="80"/>
      <c r="EK184" s="80"/>
      <c r="EL184" s="80"/>
      <c r="EM184" s="80"/>
      <c r="EN184" s="80"/>
      <c r="EO184" s="80"/>
      <c r="EP184" s="80"/>
      <c r="EQ184" s="80"/>
      <c r="ER184" s="80"/>
      <c r="ES184" s="80"/>
      <c r="ET184" s="80"/>
      <c r="EU184" s="80"/>
      <c r="EV184" s="80"/>
      <c r="EW184" s="80"/>
      <c r="EX184" s="80"/>
      <c r="EY184" s="80"/>
      <c r="EZ184" s="80"/>
      <c r="FA184" s="80"/>
      <c r="FB184" s="80"/>
      <c r="FC184" s="80"/>
      <c r="FD184" s="80"/>
      <c r="FE184" s="80"/>
      <c r="FF184" s="80"/>
      <c r="FG184" s="80"/>
      <c r="FH184" s="80"/>
      <c r="FI184" s="80"/>
      <c r="FJ184" s="80"/>
      <c r="FK184" s="80"/>
      <c r="FL184" s="80"/>
      <c r="FM184" s="80"/>
      <c r="FN184" s="80"/>
      <c r="FO184" s="80"/>
      <c r="FP184" s="80"/>
      <c r="FQ184" s="80"/>
      <c r="FR184" s="80"/>
      <c r="FS184" s="80"/>
      <c r="FT184" s="80"/>
      <c r="FU184" s="80"/>
      <c r="FV184" s="80"/>
      <c r="FW184" s="80"/>
      <c r="FX184" s="80"/>
      <c r="FY184" s="80"/>
      <c r="FZ184" s="80"/>
      <c r="GA184" s="80"/>
      <c r="GB184" s="80"/>
      <c r="GC184" s="80"/>
      <c r="GD184" s="80"/>
      <c r="GE184" s="80"/>
      <c r="GF184" s="80"/>
      <c r="GG184" s="80"/>
      <c r="GH184" s="80"/>
      <c r="GI184" s="80"/>
      <c r="GJ184" s="80"/>
      <c r="GK184" s="80"/>
      <c r="GL184" s="80"/>
      <c r="GM184" s="80"/>
      <c r="GN184" s="80"/>
      <c r="GO184" s="80"/>
      <c r="GP184" s="80"/>
      <c r="GQ184" s="80"/>
      <c r="GR184" s="80"/>
      <c r="GS184" s="80"/>
      <c r="GT184" s="80"/>
      <c r="GU184" s="80"/>
      <c r="GV184" s="80"/>
      <c r="GW184" s="80"/>
      <c r="GX184" s="80"/>
      <c r="GY184" s="80"/>
      <c r="GZ184" s="80"/>
      <c r="HA184" s="80"/>
      <c r="HB184" s="80"/>
      <c r="HC184" s="80"/>
      <c r="HD184" s="80"/>
      <c r="HE184" s="80"/>
      <c r="HF184" s="80"/>
      <c r="HG184" s="80"/>
      <c r="HH184" s="80"/>
      <c r="HI184" s="80"/>
      <c r="HJ184" s="80"/>
      <c r="HK184" s="80"/>
      <c r="HL184" s="80"/>
      <c r="HM184" s="80"/>
      <c r="HN184" s="80"/>
      <c r="HO184" s="80"/>
      <c r="HP184" s="80"/>
      <c r="HR184" s="80"/>
      <c r="HS184" s="80"/>
      <c r="HT184" s="80"/>
      <c r="HU184" s="80"/>
      <c r="HV184" s="80"/>
      <c r="HW184" s="80"/>
      <c r="HX184" s="80"/>
      <c r="HY184" s="80"/>
      <c r="HZ184" s="80"/>
      <c r="IA184" s="80"/>
      <c r="IB184" s="80"/>
      <c r="IC184" s="80"/>
      <c r="ID184" s="80"/>
      <c r="IE184" s="80"/>
      <c r="IF184" s="80"/>
      <c r="IG184" s="80"/>
      <c r="IH184" s="80"/>
      <c r="II184" s="80"/>
      <c r="IJ184" s="80"/>
      <c r="IK184" s="80"/>
      <c r="IL184" s="80"/>
      <c r="IM184" s="80"/>
      <c r="IN184" s="80"/>
      <c r="IO184" s="80"/>
      <c r="IP184" s="80"/>
      <c r="IQ184" s="80"/>
      <c r="IR184" s="80"/>
      <c r="IS184" s="80"/>
      <c r="IT184" s="80"/>
      <c r="IU184" s="80"/>
      <c r="IV184" s="80"/>
      <c r="IW184" s="80"/>
      <c r="IX184" s="80"/>
      <c r="IY184" s="80"/>
      <c r="IZ184" s="80"/>
      <c r="JA184" s="80"/>
      <c r="JB184" s="80"/>
    </row>
    <row r="185" spans="2:262" s="12" customFormat="1" ht="14.25" customHeight="1">
      <c r="B185" s="264"/>
      <c r="C185" s="273"/>
      <c r="D185" s="135" t="s">
        <v>200</v>
      </c>
      <c r="E185" s="152">
        <v>0</v>
      </c>
      <c r="F185" s="231">
        <v>0</v>
      </c>
      <c r="G185" s="154" t="str">
        <f t="shared" si="226"/>
        <v>-</v>
      </c>
      <c r="H185" s="232">
        <v>0</v>
      </c>
      <c r="I185" s="154" t="str">
        <f t="shared" si="227"/>
        <v>-</v>
      </c>
      <c r="J185" s="232">
        <v>0</v>
      </c>
      <c r="K185" s="154" t="str">
        <f t="shared" si="228"/>
        <v>-</v>
      </c>
      <c r="L185" s="152">
        <v>2</v>
      </c>
      <c r="M185" s="231">
        <v>0</v>
      </c>
      <c r="N185" s="154">
        <f t="shared" si="229"/>
        <v>0</v>
      </c>
      <c r="O185" s="232">
        <v>0</v>
      </c>
      <c r="P185" s="154">
        <f t="shared" si="230"/>
        <v>0</v>
      </c>
      <c r="Q185" s="232">
        <v>0</v>
      </c>
      <c r="R185" s="154">
        <f t="shared" si="231"/>
        <v>0</v>
      </c>
      <c r="S185" s="152">
        <v>34</v>
      </c>
      <c r="T185" s="231">
        <v>1</v>
      </c>
      <c r="U185" s="154">
        <f t="shared" si="232"/>
        <v>2.9411764705882353E-2</v>
      </c>
      <c r="V185" s="232">
        <v>2</v>
      </c>
      <c r="W185" s="154">
        <f t="shared" si="233"/>
        <v>5.8823529411764705E-2</v>
      </c>
      <c r="X185" s="232">
        <v>1</v>
      </c>
      <c r="Y185" s="154">
        <f t="shared" si="234"/>
        <v>2.9411764705882353E-2</v>
      </c>
      <c r="Z185" s="152">
        <v>76</v>
      </c>
      <c r="AA185" s="231">
        <v>0</v>
      </c>
      <c r="AB185" s="154">
        <f t="shared" si="235"/>
        <v>0</v>
      </c>
      <c r="AC185" s="232">
        <v>7</v>
      </c>
      <c r="AD185" s="154">
        <f t="shared" si="236"/>
        <v>9.2105263157894732E-2</v>
      </c>
      <c r="AE185" s="232">
        <v>1</v>
      </c>
      <c r="AF185" s="154">
        <f t="shared" si="237"/>
        <v>1.3157894736842105E-2</v>
      </c>
      <c r="AG185" s="152">
        <v>115</v>
      </c>
      <c r="AH185" s="231">
        <v>0</v>
      </c>
      <c r="AI185" s="154">
        <f t="shared" si="238"/>
        <v>0</v>
      </c>
      <c r="AJ185" s="232">
        <v>4</v>
      </c>
      <c r="AK185" s="154">
        <f t="shared" si="239"/>
        <v>3.4782608695652174E-2</v>
      </c>
      <c r="AL185" s="232">
        <v>1</v>
      </c>
      <c r="AM185" s="154">
        <f t="shared" si="240"/>
        <v>8.6956521739130436E-3</v>
      </c>
      <c r="AN185" s="152">
        <v>135</v>
      </c>
      <c r="AO185" s="231">
        <v>0</v>
      </c>
      <c r="AP185" s="154">
        <f t="shared" si="241"/>
        <v>0</v>
      </c>
      <c r="AQ185" s="232">
        <v>4</v>
      </c>
      <c r="AR185" s="154">
        <f t="shared" si="242"/>
        <v>2.9629629629629631E-2</v>
      </c>
      <c r="AS185" s="232">
        <v>0</v>
      </c>
      <c r="AT185" s="154">
        <f t="shared" si="243"/>
        <v>0</v>
      </c>
      <c r="AU185" s="152">
        <v>108</v>
      </c>
      <c r="AV185" s="231">
        <v>0</v>
      </c>
      <c r="AW185" s="154">
        <f t="shared" si="244"/>
        <v>0</v>
      </c>
      <c r="AX185" s="232">
        <v>2</v>
      </c>
      <c r="AY185" s="154">
        <f t="shared" si="245"/>
        <v>1.8518518518518517E-2</v>
      </c>
      <c r="AZ185" s="232">
        <v>0</v>
      </c>
      <c r="BA185" s="154">
        <f t="shared" si="246"/>
        <v>0</v>
      </c>
      <c r="BB185" s="152">
        <f t="shared" si="221"/>
        <v>470</v>
      </c>
      <c r="BC185" s="153">
        <f t="shared" si="222"/>
        <v>1</v>
      </c>
      <c r="BD185" s="154">
        <f t="shared" si="247"/>
        <v>2.1276595744680851E-3</v>
      </c>
      <c r="BE185" s="153">
        <f t="shared" si="223"/>
        <v>19</v>
      </c>
      <c r="BF185" s="154">
        <f t="shared" si="248"/>
        <v>4.042553191489362E-2</v>
      </c>
      <c r="BG185" s="153">
        <f t="shared" si="224"/>
        <v>3</v>
      </c>
      <c r="BH185" s="154">
        <f t="shared" si="249"/>
        <v>6.382978723404255E-3</v>
      </c>
      <c r="BJ185" s="264"/>
      <c r="BK185" s="273"/>
      <c r="BL185" s="208" t="s">
        <v>199</v>
      </c>
      <c r="BM185" s="38">
        <v>225</v>
      </c>
      <c r="BN185" s="38">
        <v>2</v>
      </c>
      <c r="BO185" s="84">
        <v>8.8888888888888889E-3</v>
      </c>
      <c r="BP185" s="38">
        <v>10</v>
      </c>
      <c r="BQ185" s="84">
        <v>4.4444444444444446E-2</v>
      </c>
      <c r="BR185" s="38">
        <v>3</v>
      </c>
      <c r="BS185" s="84">
        <v>1.3333333333333334E-2</v>
      </c>
      <c r="BU185" s="184"/>
      <c r="BV185" s="188" t="s">
        <v>199</v>
      </c>
      <c r="BW185" s="36">
        <f t="shared" si="220"/>
        <v>0.95106382978723403</v>
      </c>
      <c r="BX185" s="36">
        <f t="shared" si="225"/>
        <v>0.93333333333333335</v>
      </c>
      <c r="BY185" s="80"/>
      <c r="BZ185" s="138"/>
      <c r="CA185" s="80"/>
      <c r="CB185" s="80"/>
      <c r="CC185" s="80"/>
      <c r="CD185" s="80"/>
      <c r="CE185" s="80"/>
      <c r="CF185" s="80"/>
      <c r="CG185" s="80"/>
      <c r="CH185" s="80"/>
      <c r="CI185" s="80"/>
      <c r="CJ185" s="3"/>
      <c r="CK185" s="3"/>
      <c r="CL185" s="3"/>
      <c r="CM185" s="3"/>
      <c r="CN185" s="3"/>
      <c r="CO185" s="3"/>
      <c r="CP185" s="3"/>
      <c r="CQ185" s="80"/>
      <c r="CR185" s="80"/>
      <c r="CS185" s="80"/>
      <c r="CT185" s="80"/>
      <c r="CU185" s="80"/>
      <c r="CV185" s="80"/>
      <c r="CW185" s="3"/>
      <c r="CX185" s="3"/>
      <c r="CY185" s="80"/>
      <c r="CZ185" s="80"/>
      <c r="DA185" s="80"/>
      <c r="DB185" s="80"/>
      <c r="DC185" s="80"/>
      <c r="DD185" s="80"/>
      <c r="DE185" s="80"/>
      <c r="DF185" s="80"/>
      <c r="DG185" s="80"/>
      <c r="DH185" s="80"/>
      <c r="DI185" s="80"/>
      <c r="DJ185" s="80"/>
      <c r="DK185" s="80"/>
      <c r="DL185" s="80"/>
      <c r="DM185" s="80"/>
      <c r="DN185" s="80"/>
      <c r="DP185" s="138"/>
      <c r="DQ185" s="80"/>
      <c r="DR185" s="80"/>
      <c r="DS185" s="80"/>
      <c r="DT185" s="80"/>
      <c r="DU185" s="80"/>
      <c r="DV185" s="80"/>
      <c r="DW185" s="80"/>
      <c r="DX185" s="80"/>
      <c r="DY185" s="80"/>
      <c r="DZ185" s="80"/>
      <c r="EA185" s="80"/>
      <c r="EB185" s="80"/>
      <c r="EC185" s="80"/>
      <c r="ED185" s="80"/>
      <c r="EE185" s="80"/>
      <c r="EF185" s="80"/>
      <c r="EG185" s="80"/>
      <c r="EH185" s="80"/>
      <c r="EI185" s="80"/>
      <c r="EJ185" s="80"/>
      <c r="EK185" s="80"/>
      <c r="EL185" s="80"/>
      <c r="EM185" s="80"/>
      <c r="EN185" s="80"/>
      <c r="EO185" s="80"/>
      <c r="EP185" s="80"/>
      <c r="EQ185" s="80"/>
      <c r="ER185" s="80"/>
      <c r="ES185" s="80"/>
      <c r="ET185" s="80"/>
      <c r="EU185" s="80"/>
      <c r="EV185" s="80"/>
      <c r="EW185" s="80"/>
      <c r="EX185" s="80"/>
      <c r="EY185" s="80"/>
      <c r="EZ185" s="80"/>
      <c r="FA185" s="80"/>
      <c r="FB185" s="80"/>
      <c r="FC185" s="80"/>
      <c r="FD185" s="80"/>
      <c r="FE185" s="80"/>
      <c r="FF185" s="80"/>
      <c r="FG185" s="80"/>
      <c r="FH185" s="80"/>
      <c r="FI185" s="80"/>
      <c r="FJ185" s="80"/>
      <c r="FK185" s="80"/>
      <c r="FL185" s="80"/>
      <c r="FM185" s="80"/>
      <c r="FN185" s="80"/>
      <c r="FO185" s="80"/>
      <c r="FP185" s="80"/>
      <c r="FQ185" s="80"/>
      <c r="FR185" s="80"/>
      <c r="FS185" s="80"/>
      <c r="FT185" s="80"/>
      <c r="FU185" s="80"/>
      <c r="FV185" s="80"/>
      <c r="FW185" s="80"/>
      <c r="FX185" s="80"/>
      <c r="FY185" s="80"/>
      <c r="FZ185" s="80"/>
      <c r="GA185" s="80"/>
      <c r="GB185" s="80"/>
      <c r="GC185" s="80"/>
      <c r="GD185" s="80"/>
      <c r="GE185" s="80"/>
      <c r="GF185" s="80"/>
      <c r="GG185" s="80"/>
      <c r="GH185" s="80"/>
      <c r="GI185" s="80"/>
      <c r="GJ185" s="80"/>
      <c r="GK185" s="80"/>
      <c r="GL185" s="80"/>
      <c r="GM185" s="80"/>
      <c r="GN185" s="80"/>
      <c r="GO185" s="80"/>
      <c r="GP185" s="80"/>
      <c r="GQ185" s="80"/>
      <c r="GR185" s="80"/>
      <c r="GS185" s="80"/>
      <c r="GT185" s="80"/>
      <c r="GU185" s="80"/>
      <c r="GV185" s="80"/>
      <c r="GW185" s="80"/>
      <c r="GX185" s="80"/>
      <c r="GY185" s="80"/>
      <c r="GZ185" s="80"/>
      <c r="HA185" s="80"/>
      <c r="HB185" s="80"/>
      <c r="HC185" s="80"/>
      <c r="HD185" s="80"/>
      <c r="HE185" s="80"/>
      <c r="HF185" s="80"/>
      <c r="HG185" s="80"/>
      <c r="HH185" s="80"/>
      <c r="HI185" s="80"/>
      <c r="HJ185" s="80"/>
      <c r="HK185" s="80"/>
      <c r="HL185" s="80"/>
      <c r="HM185" s="80"/>
      <c r="HN185" s="80"/>
      <c r="HO185" s="80"/>
      <c r="HP185" s="80"/>
      <c r="HR185" s="80"/>
      <c r="HS185" s="80"/>
      <c r="HT185" s="80"/>
      <c r="HU185" s="80"/>
      <c r="HV185" s="80"/>
      <c r="HW185" s="80"/>
      <c r="HX185" s="80"/>
      <c r="HY185" s="80"/>
      <c r="HZ185" s="80"/>
      <c r="IA185" s="80"/>
      <c r="IB185" s="80"/>
      <c r="IC185" s="80"/>
      <c r="ID185" s="80"/>
      <c r="IE185" s="80"/>
      <c r="IF185" s="80"/>
      <c r="IG185" s="80"/>
      <c r="IH185" s="80"/>
      <c r="II185" s="80"/>
      <c r="IJ185" s="80"/>
      <c r="IK185" s="80"/>
      <c r="IL185" s="80"/>
      <c r="IM185" s="80"/>
      <c r="IN185" s="80"/>
      <c r="IO185" s="80"/>
      <c r="IP185" s="80"/>
      <c r="IQ185" s="80"/>
      <c r="IR185" s="80"/>
      <c r="IS185" s="80"/>
      <c r="IT185" s="80"/>
      <c r="IU185" s="80"/>
      <c r="IV185" s="80"/>
      <c r="IW185" s="80"/>
      <c r="IX185" s="80"/>
      <c r="IY185" s="80"/>
      <c r="IZ185" s="80"/>
      <c r="JA185" s="80"/>
      <c r="JB185" s="80"/>
    </row>
    <row r="186" spans="2:262" s="12" customFormat="1" ht="14.25" customHeight="1">
      <c r="B186" s="265"/>
      <c r="C186" s="274"/>
      <c r="D186" s="203" t="s">
        <v>67</v>
      </c>
      <c r="E186" s="38">
        <v>31</v>
      </c>
      <c r="F186" s="34">
        <v>1</v>
      </c>
      <c r="G186" s="55">
        <f t="shared" si="226"/>
        <v>3.2258064516129031E-2</v>
      </c>
      <c r="H186" s="56">
        <v>9</v>
      </c>
      <c r="I186" s="55">
        <f t="shared" si="227"/>
        <v>0.29032258064516131</v>
      </c>
      <c r="J186" s="56">
        <v>0</v>
      </c>
      <c r="K186" s="55">
        <f t="shared" si="228"/>
        <v>0</v>
      </c>
      <c r="L186" s="38">
        <v>50</v>
      </c>
      <c r="M186" s="34">
        <v>1</v>
      </c>
      <c r="N186" s="55">
        <f t="shared" si="229"/>
        <v>0.02</v>
      </c>
      <c r="O186" s="56">
        <v>8</v>
      </c>
      <c r="P186" s="55">
        <f t="shared" si="230"/>
        <v>0.16</v>
      </c>
      <c r="Q186" s="56">
        <v>3</v>
      </c>
      <c r="R186" s="55">
        <f t="shared" si="231"/>
        <v>0.06</v>
      </c>
      <c r="S186" s="38">
        <v>6058</v>
      </c>
      <c r="T186" s="34">
        <v>596</v>
      </c>
      <c r="U186" s="55">
        <f t="shared" si="232"/>
        <v>9.8382304390888076E-2</v>
      </c>
      <c r="V186" s="56">
        <v>2118</v>
      </c>
      <c r="W186" s="55">
        <f t="shared" si="233"/>
        <v>0.34962033674480025</v>
      </c>
      <c r="X186" s="56">
        <v>310</v>
      </c>
      <c r="Y186" s="55">
        <f t="shared" si="234"/>
        <v>5.117200396170353E-2</v>
      </c>
      <c r="Z186" s="38">
        <v>4897</v>
      </c>
      <c r="AA186" s="34">
        <v>364</v>
      </c>
      <c r="AB186" s="55">
        <f t="shared" si="235"/>
        <v>7.4331223197876245E-2</v>
      </c>
      <c r="AC186" s="56">
        <v>1908</v>
      </c>
      <c r="AD186" s="55">
        <f t="shared" si="236"/>
        <v>0.38962630181743924</v>
      </c>
      <c r="AE186" s="56">
        <v>191</v>
      </c>
      <c r="AF186" s="55">
        <f t="shared" si="237"/>
        <v>3.900347151317133E-2</v>
      </c>
      <c r="AG186" s="38">
        <v>3270</v>
      </c>
      <c r="AH186" s="34">
        <v>177</v>
      </c>
      <c r="AI186" s="55">
        <f t="shared" si="238"/>
        <v>5.412844036697248E-2</v>
      </c>
      <c r="AJ186" s="56">
        <v>1119</v>
      </c>
      <c r="AK186" s="55">
        <f t="shared" si="239"/>
        <v>0.34220183486238531</v>
      </c>
      <c r="AL186" s="56">
        <v>96</v>
      </c>
      <c r="AM186" s="55">
        <f t="shared" si="240"/>
        <v>2.9357798165137616E-2</v>
      </c>
      <c r="AN186" s="38">
        <v>1681</v>
      </c>
      <c r="AO186" s="34">
        <v>42</v>
      </c>
      <c r="AP186" s="55">
        <f t="shared" si="241"/>
        <v>2.4985127900059488E-2</v>
      </c>
      <c r="AQ186" s="56">
        <v>414</v>
      </c>
      <c r="AR186" s="55">
        <f t="shared" si="242"/>
        <v>0.24628197501487209</v>
      </c>
      <c r="AS186" s="56">
        <v>44</v>
      </c>
      <c r="AT186" s="55">
        <f t="shared" si="243"/>
        <v>2.6174895895300417E-2</v>
      </c>
      <c r="AU186" s="38">
        <v>623</v>
      </c>
      <c r="AV186" s="34">
        <v>10</v>
      </c>
      <c r="AW186" s="55">
        <f t="shared" si="244"/>
        <v>1.6051364365971106E-2</v>
      </c>
      <c r="AX186" s="56">
        <v>75</v>
      </c>
      <c r="AY186" s="55">
        <f t="shared" si="245"/>
        <v>0.12038523274478331</v>
      </c>
      <c r="AZ186" s="56">
        <v>6</v>
      </c>
      <c r="BA186" s="55">
        <f t="shared" si="246"/>
        <v>9.630818619582664E-3</v>
      </c>
      <c r="BB186" s="38">
        <f t="shared" si="221"/>
        <v>16610</v>
      </c>
      <c r="BC186" s="57">
        <f t="shared" si="222"/>
        <v>1191</v>
      </c>
      <c r="BD186" s="55">
        <f t="shared" si="247"/>
        <v>7.1703792895845872E-2</v>
      </c>
      <c r="BE186" s="57">
        <f t="shared" si="223"/>
        <v>5651</v>
      </c>
      <c r="BF186" s="55">
        <f t="shared" si="248"/>
        <v>0.3402167369054786</v>
      </c>
      <c r="BG186" s="57">
        <f t="shared" si="224"/>
        <v>650</v>
      </c>
      <c r="BH186" s="55">
        <f t="shared" si="249"/>
        <v>3.9133052378085488E-2</v>
      </c>
      <c r="BJ186" s="265"/>
      <c r="BK186" s="274"/>
      <c r="BL186" s="203" t="s">
        <v>67</v>
      </c>
      <c r="BM186" s="38">
        <v>15709</v>
      </c>
      <c r="BN186" s="38">
        <v>1045</v>
      </c>
      <c r="BO186" s="84">
        <v>6.6522375708192749E-2</v>
      </c>
      <c r="BP186" s="38">
        <v>5412</v>
      </c>
      <c r="BQ186" s="84">
        <v>0.34451588261506144</v>
      </c>
      <c r="BR186" s="38">
        <v>585</v>
      </c>
      <c r="BS186" s="84">
        <v>3.723979884142848E-2</v>
      </c>
      <c r="BU186" s="185"/>
      <c r="BV186" s="187" t="s">
        <v>67</v>
      </c>
      <c r="BW186" s="36">
        <f t="shared" si="220"/>
        <v>0.54894641782059006</v>
      </c>
      <c r="BX186" s="36">
        <f t="shared" si="225"/>
        <v>0.55172194283531728</v>
      </c>
      <c r="BY186" s="80"/>
      <c r="BZ186" s="138"/>
      <c r="CA186" s="80"/>
      <c r="CB186" s="80"/>
      <c r="CC186" s="80"/>
      <c r="CD186" s="80"/>
      <c r="CE186" s="80"/>
      <c r="CF186" s="80"/>
      <c r="CG186" s="80"/>
      <c r="CH186" s="80"/>
      <c r="CI186" s="80"/>
      <c r="CJ186" s="3"/>
      <c r="CK186" s="3"/>
      <c r="CL186" s="3"/>
      <c r="CM186" s="3"/>
      <c r="CN186" s="3"/>
      <c r="CO186" s="3"/>
      <c r="CP186" s="3"/>
      <c r="CQ186" s="80"/>
      <c r="CR186" s="80"/>
      <c r="CS186" s="80"/>
      <c r="CT186" s="80"/>
      <c r="CU186" s="80"/>
      <c r="CV186" s="80"/>
      <c r="CW186" s="3"/>
      <c r="CX186" s="3"/>
      <c r="CY186" s="80"/>
      <c r="CZ186" s="80"/>
      <c r="DA186" s="80"/>
      <c r="DB186" s="80"/>
      <c r="DC186" s="80"/>
      <c r="DD186" s="80"/>
      <c r="DE186" s="80"/>
      <c r="DF186" s="80"/>
      <c r="DG186" s="80"/>
      <c r="DH186" s="80"/>
      <c r="DI186" s="80"/>
      <c r="DJ186" s="80"/>
      <c r="DK186" s="80"/>
      <c r="DL186" s="80"/>
      <c r="DM186" s="80"/>
      <c r="DN186" s="80"/>
      <c r="DP186" s="138"/>
      <c r="DQ186" s="80"/>
      <c r="DR186" s="80"/>
      <c r="DS186" s="80"/>
      <c r="DT186" s="80"/>
      <c r="DU186" s="80"/>
      <c r="DV186" s="80"/>
      <c r="DW186" s="80"/>
      <c r="DX186" s="80"/>
      <c r="DY186" s="80"/>
      <c r="DZ186" s="80"/>
      <c r="EA186" s="80"/>
      <c r="EB186" s="80"/>
      <c r="EC186" s="80"/>
      <c r="ED186" s="80"/>
      <c r="EE186" s="80"/>
      <c r="EF186" s="80"/>
      <c r="EG186" s="80"/>
      <c r="EH186" s="80"/>
      <c r="EI186" s="80"/>
      <c r="EJ186" s="80"/>
      <c r="EK186" s="80"/>
      <c r="EL186" s="80"/>
      <c r="EM186" s="80"/>
      <c r="EN186" s="80"/>
      <c r="EO186" s="80"/>
      <c r="EP186" s="80"/>
      <c r="EQ186" s="80"/>
      <c r="ER186" s="80"/>
      <c r="ES186" s="80"/>
      <c r="ET186" s="80"/>
      <c r="EU186" s="80"/>
      <c r="EV186" s="80"/>
      <c r="EW186" s="80"/>
      <c r="EX186" s="80"/>
      <c r="EY186" s="80"/>
      <c r="EZ186" s="80"/>
      <c r="FA186" s="80"/>
      <c r="FB186" s="80"/>
      <c r="FC186" s="80"/>
      <c r="FD186" s="80"/>
      <c r="FE186" s="80"/>
      <c r="FF186" s="80"/>
      <c r="FG186" s="80"/>
      <c r="FH186" s="80"/>
      <c r="FI186" s="80"/>
      <c r="FJ186" s="80"/>
      <c r="FK186" s="80"/>
      <c r="FL186" s="80"/>
      <c r="FM186" s="80"/>
      <c r="FN186" s="80"/>
      <c r="FO186" s="80"/>
      <c r="FP186" s="80"/>
      <c r="FQ186" s="80"/>
      <c r="FR186" s="80"/>
      <c r="FS186" s="80"/>
      <c r="FT186" s="80"/>
      <c r="FU186" s="80"/>
      <c r="FV186" s="80"/>
      <c r="FW186" s="80"/>
      <c r="FX186" s="80"/>
      <c r="FY186" s="80"/>
      <c r="FZ186" s="80"/>
      <c r="GA186" s="80"/>
      <c r="GB186" s="80"/>
      <c r="GC186" s="80"/>
      <c r="GD186" s="80"/>
      <c r="GE186" s="80"/>
      <c r="GF186" s="80"/>
      <c r="GG186" s="80"/>
      <c r="GH186" s="80"/>
      <c r="GI186" s="80"/>
      <c r="GJ186" s="80"/>
      <c r="GK186" s="80"/>
      <c r="GL186" s="80"/>
      <c r="GM186" s="80"/>
      <c r="GN186" s="80"/>
      <c r="GO186" s="80"/>
      <c r="GP186" s="80"/>
      <c r="GQ186" s="80"/>
      <c r="GR186" s="80"/>
      <c r="GS186" s="80"/>
      <c r="GT186" s="80"/>
      <c r="GU186" s="80"/>
      <c r="GV186" s="80"/>
      <c r="GW186" s="80"/>
      <c r="GX186" s="80"/>
      <c r="GY186" s="80"/>
      <c r="GZ186" s="80"/>
      <c r="HA186" s="80"/>
      <c r="HB186" s="80"/>
      <c r="HC186" s="80"/>
      <c r="HD186" s="80"/>
      <c r="HE186" s="80"/>
      <c r="HF186" s="80"/>
      <c r="HG186" s="80"/>
      <c r="HH186" s="80"/>
      <c r="HI186" s="80"/>
      <c r="HJ186" s="80"/>
      <c r="HK186" s="80"/>
      <c r="HL186" s="80"/>
      <c r="HM186" s="80"/>
      <c r="HN186" s="80"/>
      <c r="HO186" s="80"/>
      <c r="HP186" s="80"/>
      <c r="HR186" s="80"/>
      <c r="HS186" s="80"/>
      <c r="HT186" s="80"/>
      <c r="HU186" s="80"/>
      <c r="HV186" s="80"/>
      <c r="HW186" s="80"/>
      <c r="HX186" s="80"/>
      <c r="HY186" s="80"/>
      <c r="HZ186" s="80"/>
      <c r="IA186" s="80"/>
      <c r="IB186" s="80"/>
      <c r="IC186" s="80"/>
      <c r="ID186" s="80"/>
      <c r="IE186" s="80"/>
      <c r="IF186" s="80"/>
      <c r="IG186" s="80"/>
      <c r="IH186" s="80"/>
      <c r="II186" s="80"/>
      <c r="IJ186" s="80"/>
      <c r="IK186" s="80"/>
      <c r="IL186" s="80"/>
      <c r="IM186" s="80"/>
      <c r="IN186" s="80"/>
      <c r="IO186" s="80"/>
      <c r="IP186" s="80"/>
      <c r="IQ186" s="80"/>
      <c r="IR186" s="80"/>
      <c r="IS186" s="80"/>
      <c r="IT186" s="80"/>
      <c r="IU186" s="80"/>
      <c r="IV186" s="80"/>
      <c r="IW186" s="80"/>
      <c r="IX186" s="80"/>
      <c r="IY186" s="80"/>
      <c r="IZ186" s="80"/>
      <c r="JA186" s="80"/>
      <c r="JB186" s="80"/>
    </row>
    <row r="187" spans="2:262" s="12" customFormat="1" ht="14.25" customHeight="1">
      <c r="B187" s="263">
        <v>37</v>
      </c>
      <c r="C187" s="272" t="s">
        <v>3</v>
      </c>
      <c r="D187" s="134" t="s">
        <v>138</v>
      </c>
      <c r="E187" s="119">
        <v>19</v>
      </c>
      <c r="F187" s="73">
        <v>0</v>
      </c>
      <c r="G187" s="71">
        <f t="shared" si="226"/>
        <v>0</v>
      </c>
      <c r="H187" s="73">
        <v>4</v>
      </c>
      <c r="I187" s="71">
        <f t="shared" si="227"/>
        <v>0.21052631578947367</v>
      </c>
      <c r="J187" s="73">
        <v>3</v>
      </c>
      <c r="K187" s="71">
        <f t="shared" si="228"/>
        <v>0.15789473684210525</v>
      </c>
      <c r="L187" s="119">
        <v>65</v>
      </c>
      <c r="M187" s="73">
        <v>6</v>
      </c>
      <c r="N187" s="71">
        <f t="shared" si="229"/>
        <v>9.2307692307692313E-2</v>
      </c>
      <c r="O187" s="73">
        <v>11</v>
      </c>
      <c r="P187" s="71">
        <f t="shared" si="230"/>
        <v>0.16923076923076924</v>
      </c>
      <c r="Q187" s="73">
        <v>7</v>
      </c>
      <c r="R187" s="71">
        <f t="shared" si="231"/>
        <v>0.1076923076923077</v>
      </c>
      <c r="S187" s="119">
        <v>12356</v>
      </c>
      <c r="T187" s="73">
        <v>1616</v>
      </c>
      <c r="U187" s="71">
        <f t="shared" si="232"/>
        <v>0.13078666235027517</v>
      </c>
      <c r="V187" s="73">
        <v>3451</v>
      </c>
      <c r="W187" s="71">
        <f t="shared" si="233"/>
        <v>0.27929750728391067</v>
      </c>
      <c r="X187" s="73">
        <v>846</v>
      </c>
      <c r="Y187" s="71">
        <f t="shared" si="234"/>
        <v>6.8468760116542571E-2</v>
      </c>
      <c r="Z187" s="119">
        <v>10297</v>
      </c>
      <c r="AA187" s="73">
        <v>1020</v>
      </c>
      <c r="AB187" s="71">
        <f t="shared" si="235"/>
        <v>9.9057978051859771E-2</v>
      </c>
      <c r="AC187" s="73">
        <v>2610</v>
      </c>
      <c r="AD187" s="71">
        <f t="shared" si="236"/>
        <v>0.25347188501505291</v>
      </c>
      <c r="AE187" s="73">
        <v>813</v>
      </c>
      <c r="AF187" s="71">
        <f t="shared" si="237"/>
        <v>7.8955035447217631E-2</v>
      </c>
      <c r="AG187" s="119">
        <v>6802</v>
      </c>
      <c r="AH187" s="73">
        <v>424</v>
      </c>
      <c r="AI187" s="71">
        <f t="shared" si="238"/>
        <v>6.2334607468391652E-2</v>
      </c>
      <c r="AJ187" s="73">
        <v>1450</v>
      </c>
      <c r="AK187" s="71">
        <f t="shared" si="239"/>
        <v>0.2131725962952073</v>
      </c>
      <c r="AL187" s="73">
        <v>467</v>
      </c>
      <c r="AM187" s="71">
        <f t="shared" si="240"/>
        <v>6.8656277565421933E-2</v>
      </c>
      <c r="AN187" s="119">
        <v>3205</v>
      </c>
      <c r="AO187" s="73">
        <v>128</v>
      </c>
      <c r="AP187" s="71">
        <f t="shared" si="241"/>
        <v>3.9937597503900156E-2</v>
      </c>
      <c r="AQ187" s="73">
        <v>465</v>
      </c>
      <c r="AR187" s="71">
        <f t="shared" si="242"/>
        <v>0.14508580343213728</v>
      </c>
      <c r="AS187" s="73">
        <v>147</v>
      </c>
      <c r="AT187" s="71">
        <f t="shared" si="243"/>
        <v>4.5865834633385338E-2</v>
      </c>
      <c r="AU187" s="119">
        <v>1062</v>
      </c>
      <c r="AV187" s="73">
        <v>9</v>
      </c>
      <c r="AW187" s="71">
        <f t="shared" si="244"/>
        <v>8.4745762711864406E-3</v>
      </c>
      <c r="AX187" s="73">
        <v>87</v>
      </c>
      <c r="AY187" s="71">
        <f t="shared" si="245"/>
        <v>8.1920903954802254E-2</v>
      </c>
      <c r="AZ187" s="73">
        <v>30</v>
      </c>
      <c r="BA187" s="71">
        <f t="shared" si="246"/>
        <v>2.8248587570621469E-2</v>
      </c>
      <c r="BB187" s="119">
        <f t="shared" si="221"/>
        <v>33806</v>
      </c>
      <c r="BC187" s="73">
        <f t="shared" si="222"/>
        <v>3203</v>
      </c>
      <c r="BD187" s="71">
        <f t="shared" si="247"/>
        <v>9.4746494705081938E-2</v>
      </c>
      <c r="BE187" s="73">
        <f t="shared" si="223"/>
        <v>8078</v>
      </c>
      <c r="BF187" s="71">
        <f t="shared" si="248"/>
        <v>0.23895166538484292</v>
      </c>
      <c r="BG187" s="73">
        <f t="shared" si="224"/>
        <v>2313</v>
      </c>
      <c r="BH187" s="71">
        <f t="shared" si="249"/>
        <v>6.8419807134828134E-2</v>
      </c>
      <c r="BJ187" s="263">
        <v>37</v>
      </c>
      <c r="BK187" s="272" t="s">
        <v>3</v>
      </c>
      <c r="BL187" s="208" t="s">
        <v>138</v>
      </c>
      <c r="BM187" s="38">
        <v>31781</v>
      </c>
      <c r="BN187" s="38">
        <v>2875</v>
      </c>
      <c r="BO187" s="84">
        <v>9.0462855165035716E-2</v>
      </c>
      <c r="BP187" s="38">
        <v>7575</v>
      </c>
      <c r="BQ187" s="84">
        <v>0.23834995752178975</v>
      </c>
      <c r="BR187" s="38">
        <v>2157</v>
      </c>
      <c r="BS187" s="84">
        <v>6.7870740379472008E-2</v>
      </c>
      <c r="BU187" s="183" t="s">
        <v>3</v>
      </c>
      <c r="BV187" s="188" t="s">
        <v>138</v>
      </c>
      <c r="BW187" s="36">
        <f t="shared" si="220"/>
        <v>0.59788203277524699</v>
      </c>
      <c r="BX187" s="36">
        <f t="shared" si="225"/>
        <v>0.60331644693370257</v>
      </c>
      <c r="BY187" s="80"/>
      <c r="BZ187" s="138"/>
      <c r="CA187" s="80"/>
      <c r="CB187" s="80"/>
      <c r="CC187" s="80"/>
      <c r="CD187" s="80"/>
      <c r="CE187" s="80"/>
      <c r="CF187" s="80"/>
      <c r="CG187" s="80"/>
      <c r="CH187" s="80"/>
      <c r="CI187" s="80"/>
      <c r="CJ187" s="3"/>
      <c r="CK187" s="3"/>
      <c r="CL187" s="3"/>
      <c r="CM187" s="3"/>
      <c r="CN187" s="3"/>
      <c r="CO187" s="3"/>
      <c r="CP187" s="3"/>
      <c r="CQ187" s="80"/>
      <c r="CR187" s="80"/>
      <c r="CS187" s="80"/>
      <c r="CT187" s="80"/>
      <c r="CU187" s="80"/>
      <c r="CV187" s="80"/>
      <c r="CW187" s="3"/>
      <c r="CX187" s="3"/>
      <c r="CY187" s="80"/>
      <c r="CZ187" s="80"/>
      <c r="DA187" s="80"/>
      <c r="DB187" s="80"/>
      <c r="DC187" s="80"/>
      <c r="DD187" s="80"/>
      <c r="DE187" s="80"/>
      <c r="DF187" s="80"/>
      <c r="DG187" s="80"/>
      <c r="DH187" s="80"/>
      <c r="DI187" s="80"/>
      <c r="DJ187" s="80"/>
      <c r="DK187" s="80"/>
      <c r="DL187" s="80"/>
      <c r="DM187" s="80"/>
      <c r="DN187" s="80"/>
      <c r="DP187" s="138"/>
      <c r="DQ187" s="80"/>
      <c r="DR187" s="80"/>
      <c r="DS187" s="80"/>
      <c r="DT187" s="80"/>
      <c r="DU187" s="80"/>
      <c r="DV187" s="80"/>
      <c r="DW187" s="80"/>
      <c r="DX187" s="80"/>
      <c r="DY187" s="80"/>
      <c r="DZ187" s="80"/>
      <c r="EA187" s="80"/>
      <c r="EB187" s="80"/>
      <c r="EC187" s="80"/>
      <c r="ED187" s="80"/>
      <c r="EE187" s="80"/>
      <c r="EF187" s="80"/>
      <c r="EG187" s="80"/>
      <c r="EH187" s="80"/>
      <c r="EI187" s="80"/>
      <c r="EJ187" s="80"/>
      <c r="EK187" s="80"/>
      <c r="EL187" s="80"/>
      <c r="EM187" s="80"/>
      <c r="EN187" s="80"/>
      <c r="EO187" s="80"/>
      <c r="EP187" s="80"/>
      <c r="EQ187" s="80"/>
      <c r="ER187" s="80"/>
      <c r="ES187" s="80"/>
      <c r="ET187" s="80"/>
      <c r="EU187" s="80"/>
      <c r="EV187" s="80"/>
      <c r="EW187" s="80"/>
      <c r="EX187" s="80"/>
      <c r="EY187" s="80"/>
      <c r="EZ187" s="80"/>
      <c r="FA187" s="80"/>
      <c r="FB187" s="80"/>
      <c r="FC187" s="80"/>
      <c r="FD187" s="80"/>
      <c r="FE187" s="80"/>
      <c r="FF187" s="80"/>
      <c r="FG187" s="80"/>
      <c r="FH187" s="80"/>
      <c r="FI187" s="80"/>
      <c r="FJ187" s="80"/>
      <c r="FK187" s="80"/>
      <c r="FL187" s="80"/>
      <c r="FM187" s="80"/>
      <c r="FN187" s="80"/>
      <c r="FO187" s="80"/>
      <c r="FP187" s="80"/>
      <c r="FQ187" s="80"/>
      <c r="FR187" s="80"/>
      <c r="FS187" s="80"/>
      <c r="FT187" s="80"/>
      <c r="FU187" s="80"/>
      <c r="FV187" s="80"/>
      <c r="FW187" s="80"/>
      <c r="FX187" s="80"/>
      <c r="FY187" s="80"/>
      <c r="FZ187" s="80"/>
      <c r="GA187" s="80"/>
      <c r="GB187" s="80"/>
      <c r="GC187" s="80"/>
      <c r="GD187" s="80"/>
      <c r="GE187" s="80"/>
      <c r="GF187" s="80"/>
      <c r="GG187" s="80"/>
      <c r="GH187" s="80"/>
      <c r="GI187" s="80"/>
      <c r="GJ187" s="80"/>
      <c r="GK187" s="80"/>
      <c r="GL187" s="80"/>
      <c r="GM187" s="80"/>
      <c r="GN187" s="80"/>
      <c r="GO187" s="80"/>
      <c r="GP187" s="80"/>
      <c r="GQ187" s="80"/>
      <c r="GR187" s="80"/>
      <c r="GS187" s="80"/>
      <c r="GT187" s="80"/>
      <c r="GU187" s="80"/>
      <c r="GV187" s="80"/>
      <c r="GW187" s="80"/>
      <c r="GX187" s="80"/>
      <c r="GY187" s="80"/>
      <c r="GZ187" s="80"/>
      <c r="HA187" s="80"/>
      <c r="HB187" s="80"/>
      <c r="HC187" s="80"/>
      <c r="HD187" s="80"/>
      <c r="HE187" s="80"/>
      <c r="HF187" s="80"/>
      <c r="HG187" s="80"/>
      <c r="HH187" s="80"/>
      <c r="HI187" s="80"/>
      <c r="HJ187" s="80"/>
      <c r="HK187" s="80"/>
      <c r="HL187" s="80"/>
      <c r="HM187" s="80"/>
      <c r="HN187" s="80"/>
      <c r="HO187" s="80"/>
      <c r="HP187" s="80"/>
      <c r="HR187" s="80"/>
      <c r="HS187" s="80"/>
      <c r="HT187" s="80"/>
      <c r="HU187" s="80"/>
      <c r="HV187" s="80"/>
      <c r="HW187" s="80"/>
      <c r="HX187" s="80"/>
      <c r="HY187" s="80"/>
      <c r="HZ187" s="80"/>
      <c r="IA187" s="80"/>
      <c r="IB187" s="80"/>
      <c r="IC187" s="80"/>
      <c r="ID187" s="80"/>
      <c r="IE187" s="80"/>
      <c r="IF187" s="80"/>
      <c r="IG187" s="80"/>
      <c r="IH187" s="80"/>
      <c r="II187" s="80"/>
      <c r="IJ187" s="80"/>
      <c r="IK187" s="80"/>
      <c r="IL187" s="80"/>
      <c r="IM187" s="80"/>
      <c r="IN187" s="80"/>
      <c r="IO187" s="80"/>
      <c r="IP187" s="80"/>
      <c r="IQ187" s="80"/>
      <c r="IR187" s="80"/>
      <c r="IS187" s="80"/>
      <c r="IT187" s="80"/>
      <c r="IU187" s="80"/>
      <c r="IV187" s="80"/>
      <c r="IW187" s="80"/>
      <c r="IX187" s="80"/>
      <c r="IY187" s="80"/>
      <c r="IZ187" s="80"/>
      <c r="JA187" s="80"/>
      <c r="JB187" s="80"/>
    </row>
    <row r="188" spans="2:262" s="12" customFormat="1" ht="14.25" customHeight="1">
      <c r="B188" s="264"/>
      <c r="C188" s="273"/>
      <c r="D188" s="207" t="s">
        <v>277</v>
      </c>
      <c r="E188" s="166">
        <v>1</v>
      </c>
      <c r="F188" s="167">
        <v>1</v>
      </c>
      <c r="G188" s="83">
        <f t="shared" si="226"/>
        <v>1</v>
      </c>
      <c r="H188" s="167">
        <v>0</v>
      </c>
      <c r="I188" s="83">
        <f t="shared" si="227"/>
        <v>0</v>
      </c>
      <c r="J188" s="167">
        <v>0</v>
      </c>
      <c r="K188" s="83">
        <f t="shared" si="228"/>
        <v>0</v>
      </c>
      <c r="L188" s="166">
        <v>7</v>
      </c>
      <c r="M188" s="167">
        <v>1</v>
      </c>
      <c r="N188" s="83">
        <f t="shared" si="229"/>
        <v>0.14285714285714285</v>
      </c>
      <c r="O188" s="167">
        <v>0</v>
      </c>
      <c r="P188" s="83">
        <f t="shared" si="230"/>
        <v>0</v>
      </c>
      <c r="Q188" s="167">
        <v>0</v>
      </c>
      <c r="R188" s="83">
        <f t="shared" si="231"/>
        <v>0</v>
      </c>
      <c r="S188" s="166">
        <v>4854</v>
      </c>
      <c r="T188" s="167">
        <v>736</v>
      </c>
      <c r="U188" s="83">
        <f t="shared" si="232"/>
        <v>0.15162752369180058</v>
      </c>
      <c r="V188" s="167">
        <v>1420</v>
      </c>
      <c r="W188" s="83">
        <f t="shared" si="233"/>
        <v>0.29254223320972395</v>
      </c>
      <c r="X188" s="167">
        <v>392</v>
      </c>
      <c r="Y188" s="83">
        <f t="shared" si="234"/>
        <v>8.0758137618459E-2</v>
      </c>
      <c r="Z188" s="166">
        <v>3594</v>
      </c>
      <c r="AA188" s="167">
        <v>445</v>
      </c>
      <c r="AB188" s="83">
        <f t="shared" si="235"/>
        <v>0.1238174735670562</v>
      </c>
      <c r="AC188" s="167">
        <v>1022</v>
      </c>
      <c r="AD188" s="83">
        <f t="shared" si="236"/>
        <v>0.28436282693377851</v>
      </c>
      <c r="AE188" s="167">
        <v>322</v>
      </c>
      <c r="AF188" s="83">
        <f t="shared" si="237"/>
        <v>8.95937673900946E-2</v>
      </c>
      <c r="AG188" s="166">
        <v>2172</v>
      </c>
      <c r="AH188" s="167">
        <v>187</v>
      </c>
      <c r="AI188" s="83">
        <f t="shared" si="238"/>
        <v>8.6095764272559855E-2</v>
      </c>
      <c r="AJ188" s="167">
        <v>510</v>
      </c>
      <c r="AK188" s="83">
        <f t="shared" si="239"/>
        <v>0.23480662983425415</v>
      </c>
      <c r="AL188" s="167">
        <v>170</v>
      </c>
      <c r="AM188" s="83">
        <f t="shared" si="240"/>
        <v>7.8268876611418042E-2</v>
      </c>
      <c r="AN188" s="166">
        <v>897</v>
      </c>
      <c r="AO188" s="167">
        <v>58</v>
      </c>
      <c r="AP188" s="83">
        <f t="shared" si="241"/>
        <v>6.4659977703455968E-2</v>
      </c>
      <c r="AQ188" s="167">
        <v>157</v>
      </c>
      <c r="AR188" s="83">
        <f t="shared" si="242"/>
        <v>0.17502787068004461</v>
      </c>
      <c r="AS188" s="167">
        <v>53</v>
      </c>
      <c r="AT188" s="83">
        <f t="shared" si="243"/>
        <v>5.9085841694537344E-2</v>
      </c>
      <c r="AU188" s="166">
        <v>223</v>
      </c>
      <c r="AV188" s="167">
        <v>7</v>
      </c>
      <c r="AW188" s="83">
        <f t="shared" si="244"/>
        <v>3.1390134529147982E-2</v>
      </c>
      <c r="AX188" s="167">
        <v>27</v>
      </c>
      <c r="AY188" s="83">
        <f t="shared" si="245"/>
        <v>0.1210762331838565</v>
      </c>
      <c r="AZ188" s="167">
        <v>8</v>
      </c>
      <c r="BA188" s="83">
        <f t="shared" si="246"/>
        <v>3.5874439461883408E-2</v>
      </c>
      <c r="BB188" s="166">
        <f t="shared" si="221"/>
        <v>11748</v>
      </c>
      <c r="BC188" s="167">
        <f t="shared" si="222"/>
        <v>1435</v>
      </c>
      <c r="BD188" s="83">
        <f t="shared" si="247"/>
        <v>0.1221484508001362</v>
      </c>
      <c r="BE188" s="167">
        <f t="shared" si="223"/>
        <v>3136</v>
      </c>
      <c r="BF188" s="83">
        <f t="shared" si="248"/>
        <v>0.2669390534559074</v>
      </c>
      <c r="BG188" s="167">
        <f t="shared" si="224"/>
        <v>945</v>
      </c>
      <c r="BH188" s="83">
        <f t="shared" si="249"/>
        <v>8.0439223697650664E-2</v>
      </c>
      <c r="BJ188" s="264"/>
      <c r="BK188" s="273"/>
      <c r="BL188" s="208" t="s">
        <v>276</v>
      </c>
      <c r="BM188" s="38">
        <v>11600</v>
      </c>
      <c r="BN188" s="38">
        <v>1379</v>
      </c>
      <c r="BO188" s="84">
        <v>0.11887931034482759</v>
      </c>
      <c r="BP188" s="38">
        <v>3108</v>
      </c>
      <c r="BQ188" s="84">
        <v>0.26793103448275862</v>
      </c>
      <c r="BR188" s="38">
        <v>923</v>
      </c>
      <c r="BS188" s="84">
        <v>7.956896551724138E-2</v>
      </c>
      <c r="BU188" s="218"/>
      <c r="BV188" s="208" t="s">
        <v>273</v>
      </c>
      <c r="BW188" s="36">
        <f t="shared" si="220"/>
        <v>0.53047327204630579</v>
      </c>
      <c r="BX188" s="36">
        <f t="shared" si="225"/>
        <v>0.5336206896551724</v>
      </c>
      <c r="BY188" s="80"/>
      <c r="BZ188" s="138"/>
      <c r="CA188" s="80"/>
      <c r="CB188" s="80"/>
      <c r="CC188" s="80"/>
      <c r="CD188" s="80"/>
      <c r="CE188" s="80"/>
      <c r="CF188" s="80"/>
      <c r="CG188" s="80"/>
      <c r="CH188" s="80"/>
      <c r="CI188" s="80"/>
      <c r="CJ188" s="3"/>
      <c r="CK188" s="3"/>
      <c r="CL188" s="3"/>
      <c r="CM188" s="3"/>
      <c r="CN188" s="3"/>
      <c r="CO188" s="3"/>
      <c r="CP188" s="3"/>
      <c r="CQ188" s="80"/>
      <c r="CR188" s="80"/>
      <c r="CS188" s="80"/>
      <c r="CT188" s="80"/>
      <c r="CU188" s="80"/>
      <c r="CV188" s="80"/>
      <c r="CW188" s="3"/>
      <c r="CX188" s="3"/>
      <c r="CY188" s="80"/>
      <c r="CZ188" s="80"/>
      <c r="DA188" s="80"/>
      <c r="DB188" s="80"/>
      <c r="DC188" s="80"/>
      <c r="DD188" s="80"/>
      <c r="DE188" s="80"/>
      <c r="DF188" s="80"/>
      <c r="DG188" s="80"/>
      <c r="DH188" s="80"/>
      <c r="DI188" s="80"/>
      <c r="DJ188" s="80"/>
      <c r="DK188" s="80"/>
      <c r="DL188" s="80"/>
      <c r="DM188" s="80"/>
      <c r="DN188" s="80"/>
      <c r="DP188" s="138"/>
      <c r="DQ188" s="80"/>
      <c r="DR188" s="80"/>
      <c r="DS188" s="80"/>
      <c r="DT188" s="80"/>
      <c r="DU188" s="80"/>
      <c r="DV188" s="80"/>
      <c r="DW188" s="80"/>
      <c r="DX188" s="80"/>
      <c r="DY188" s="80"/>
      <c r="DZ188" s="80"/>
      <c r="EA188" s="80"/>
      <c r="EB188" s="80"/>
      <c r="EC188" s="80"/>
      <c r="ED188" s="80"/>
      <c r="EE188" s="80"/>
      <c r="EF188" s="80"/>
      <c r="EG188" s="80"/>
      <c r="EH188" s="80"/>
      <c r="EI188" s="80"/>
      <c r="EJ188" s="80"/>
      <c r="EK188" s="80"/>
      <c r="EL188" s="80"/>
      <c r="EM188" s="80"/>
      <c r="EN188" s="80"/>
      <c r="EO188" s="80"/>
      <c r="EP188" s="80"/>
      <c r="EQ188" s="80"/>
      <c r="ER188" s="80"/>
      <c r="ES188" s="80"/>
      <c r="ET188" s="80"/>
      <c r="EU188" s="80"/>
      <c r="EV188" s="80"/>
      <c r="EW188" s="80"/>
      <c r="EX188" s="80"/>
      <c r="EY188" s="80"/>
      <c r="EZ188" s="80"/>
      <c r="FA188" s="80"/>
      <c r="FB188" s="80"/>
      <c r="FC188" s="80"/>
      <c r="FD188" s="80"/>
      <c r="FE188" s="80"/>
      <c r="FF188" s="80"/>
      <c r="FG188" s="80"/>
      <c r="FH188" s="80"/>
      <c r="FI188" s="80"/>
      <c r="FJ188" s="80"/>
      <c r="FK188" s="80"/>
      <c r="FL188" s="80"/>
      <c r="FM188" s="80"/>
      <c r="FN188" s="80"/>
      <c r="FO188" s="80"/>
      <c r="FP188" s="80"/>
      <c r="FQ188" s="80"/>
      <c r="FR188" s="80"/>
      <c r="FS188" s="80"/>
      <c r="FT188" s="80"/>
      <c r="FU188" s="80"/>
      <c r="FV188" s="80"/>
      <c r="FW188" s="80"/>
      <c r="FX188" s="80"/>
      <c r="FY188" s="80"/>
      <c r="FZ188" s="80"/>
      <c r="GA188" s="80"/>
      <c r="GB188" s="80"/>
      <c r="GC188" s="80"/>
      <c r="GD188" s="80"/>
      <c r="GE188" s="80"/>
      <c r="GF188" s="80"/>
      <c r="GG188" s="80"/>
      <c r="GH188" s="80"/>
      <c r="GI188" s="80"/>
      <c r="GJ188" s="80"/>
      <c r="GK188" s="80"/>
      <c r="GL188" s="80"/>
      <c r="GM188" s="80"/>
      <c r="GN188" s="80"/>
      <c r="GO188" s="80"/>
      <c r="GP188" s="80"/>
      <c r="GQ188" s="80"/>
      <c r="GR188" s="80"/>
      <c r="GS188" s="80"/>
      <c r="GT188" s="80"/>
      <c r="GU188" s="80"/>
      <c r="GV188" s="80"/>
      <c r="GW188" s="80"/>
      <c r="GX188" s="80"/>
      <c r="GY188" s="80"/>
      <c r="GZ188" s="80"/>
      <c r="HA188" s="80"/>
      <c r="HB188" s="80"/>
      <c r="HC188" s="80"/>
      <c r="HD188" s="80"/>
      <c r="HE188" s="80"/>
      <c r="HF188" s="80"/>
      <c r="HG188" s="80"/>
      <c r="HH188" s="80"/>
      <c r="HI188" s="80"/>
      <c r="HJ188" s="80"/>
      <c r="HK188" s="80"/>
      <c r="HL188" s="80"/>
      <c r="HM188" s="80"/>
      <c r="HN188" s="80"/>
      <c r="HO188" s="80"/>
      <c r="HP188" s="80"/>
      <c r="HR188" s="80"/>
      <c r="HS188" s="80"/>
      <c r="HT188" s="80"/>
      <c r="HU188" s="80"/>
      <c r="HV188" s="80"/>
      <c r="HW188" s="80"/>
      <c r="HX188" s="80"/>
      <c r="HY188" s="80"/>
      <c r="HZ188" s="80"/>
      <c r="IA188" s="80"/>
      <c r="IB188" s="80"/>
      <c r="IC188" s="80"/>
      <c r="ID188" s="80"/>
      <c r="IE188" s="80"/>
      <c r="IF188" s="80"/>
      <c r="IG188" s="80"/>
      <c r="IH188" s="80"/>
      <c r="II188" s="80"/>
      <c r="IJ188" s="80"/>
      <c r="IK188" s="80"/>
      <c r="IL188" s="80"/>
      <c r="IM188" s="80"/>
      <c r="IN188" s="80"/>
      <c r="IO188" s="80"/>
      <c r="IP188" s="80"/>
      <c r="IQ188" s="80"/>
      <c r="IR188" s="80"/>
      <c r="IS188" s="80"/>
      <c r="IT188" s="80"/>
      <c r="IU188" s="80"/>
      <c r="IV188" s="80"/>
      <c r="IW188" s="80"/>
      <c r="IX188" s="80"/>
      <c r="IY188" s="80"/>
      <c r="IZ188" s="80"/>
      <c r="JA188" s="80"/>
      <c r="JB188" s="80"/>
    </row>
    <row r="189" spans="2:262" s="12" customFormat="1" ht="14.25" customHeight="1">
      <c r="B189" s="264"/>
      <c r="C189" s="273"/>
      <c r="D189" s="165" t="s">
        <v>156</v>
      </c>
      <c r="E189" s="160">
        <v>1</v>
      </c>
      <c r="F189" s="63">
        <v>0</v>
      </c>
      <c r="G189" s="61">
        <f t="shared" si="226"/>
        <v>0</v>
      </c>
      <c r="H189" s="63">
        <v>0</v>
      </c>
      <c r="I189" s="61">
        <f t="shared" si="227"/>
        <v>0</v>
      </c>
      <c r="J189" s="63">
        <v>0</v>
      </c>
      <c r="K189" s="61">
        <f t="shared" si="228"/>
        <v>0</v>
      </c>
      <c r="L189" s="160">
        <v>1</v>
      </c>
      <c r="M189" s="63">
        <v>0</v>
      </c>
      <c r="N189" s="61">
        <f t="shared" si="229"/>
        <v>0</v>
      </c>
      <c r="O189" s="63">
        <v>0</v>
      </c>
      <c r="P189" s="61">
        <f t="shared" si="230"/>
        <v>0</v>
      </c>
      <c r="Q189" s="63">
        <v>0</v>
      </c>
      <c r="R189" s="61">
        <f t="shared" si="231"/>
        <v>0</v>
      </c>
      <c r="S189" s="160">
        <v>2423</v>
      </c>
      <c r="T189" s="63">
        <v>272</v>
      </c>
      <c r="U189" s="61">
        <f t="shared" si="232"/>
        <v>0.11225753198514239</v>
      </c>
      <c r="V189" s="63">
        <v>596</v>
      </c>
      <c r="W189" s="61">
        <f t="shared" si="233"/>
        <v>0.24597606273215022</v>
      </c>
      <c r="X189" s="63">
        <v>214</v>
      </c>
      <c r="Y189" s="61">
        <f t="shared" si="234"/>
        <v>8.8320264135369378E-2</v>
      </c>
      <c r="Z189" s="160">
        <v>1318</v>
      </c>
      <c r="AA189" s="63">
        <v>144</v>
      </c>
      <c r="AB189" s="61">
        <f t="shared" si="235"/>
        <v>0.10925644916540213</v>
      </c>
      <c r="AC189" s="63">
        <v>342</v>
      </c>
      <c r="AD189" s="61">
        <f t="shared" si="236"/>
        <v>0.25948406676783003</v>
      </c>
      <c r="AE189" s="63">
        <v>116</v>
      </c>
      <c r="AF189" s="61">
        <f t="shared" si="237"/>
        <v>8.8012139605462822E-2</v>
      </c>
      <c r="AG189" s="160">
        <v>719</v>
      </c>
      <c r="AH189" s="63">
        <v>59</v>
      </c>
      <c r="AI189" s="61">
        <f t="shared" si="238"/>
        <v>8.2058414464534074E-2</v>
      </c>
      <c r="AJ189" s="63">
        <v>144</v>
      </c>
      <c r="AK189" s="61">
        <f t="shared" si="239"/>
        <v>0.20027816411682892</v>
      </c>
      <c r="AL189" s="63">
        <v>53</v>
      </c>
      <c r="AM189" s="61">
        <f t="shared" si="240"/>
        <v>7.37134909596662E-2</v>
      </c>
      <c r="AN189" s="160">
        <v>312</v>
      </c>
      <c r="AO189" s="63">
        <v>12</v>
      </c>
      <c r="AP189" s="61">
        <f t="shared" si="241"/>
        <v>3.8461538461538464E-2</v>
      </c>
      <c r="AQ189" s="63">
        <v>53</v>
      </c>
      <c r="AR189" s="61">
        <f t="shared" si="242"/>
        <v>0.16987179487179488</v>
      </c>
      <c r="AS189" s="63">
        <v>28</v>
      </c>
      <c r="AT189" s="61">
        <f t="shared" si="243"/>
        <v>8.9743589743589744E-2</v>
      </c>
      <c r="AU189" s="160">
        <v>75</v>
      </c>
      <c r="AV189" s="63">
        <v>1</v>
      </c>
      <c r="AW189" s="61">
        <f t="shared" si="244"/>
        <v>1.3333333333333334E-2</v>
      </c>
      <c r="AX189" s="63">
        <v>8</v>
      </c>
      <c r="AY189" s="61">
        <f t="shared" si="245"/>
        <v>0.10666666666666667</v>
      </c>
      <c r="AZ189" s="63">
        <v>0</v>
      </c>
      <c r="BA189" s="61">
        <f t="shared" si="246"/>
        <v>0</v>
      </c>
      <c r="BB189" s="160">
        <f t="shared" si="221"/>
        <v>4849</v>
      </c>
      <c r="BC189" s="63">
        <f t="shared" si="222"/>
        <v>488</v>
      </c>
      <c r="BD189" s="61">
        <f t="shared" si="247"/>
        <v>0.10063930707362342</v>
      </c>
      <c r="BE189" s="63">
        <f t="shared" si="223"/>
        <v>1143</v>
      </c>
      <c r="BF189" s="61">
        <f t="shared" si="248"/>
        <v>0.23571870488760568</v>
      </c>
      <c r="BG189" s="63">
        <f t="shared" si="224"/>
        <v>411</v>
      </c>
      <c r="BH189" s="61">
        <f t="shared" si="249"/>
        <v>8.4759744277170548E-2</v>
      </c>
      <c r="BJ189" s="264"/>
      <c r="BK189" s="273"/>
      <c r="BL189" s="208" t="s">
        <v>156</v>
      </c>
      <c r="BM189" s="38">
        <v>4571</v>
      </c>
      <c r="BN189" s="38">
        <v>432</v>
      </c>
      <c r="BO189" s="84">
        <v>9.4508860205644279E-2</v>
      </c>
      <c r="BP189" s="38">
        <v>1056</v>
      </c>
      <c r="BQ189" s="84">
        <v>0.23102165828046378</v>
      </c>
      <c r="BR189" s="38">
        <v>376</v>
      </c>
      <c r="BS189" s="84">
        <v>8.2257711660468164E-2</v>
      </c>
      <c r="BU189" s="184"/>
      <c r="BV189" s="188" t="s">
        <v>156</v>
      </c>
      <c r="BW189" s="36">
        <f t="shared" si="220"/>
        <v>0.57888224376160036</v>
      </c>
      <c r="BX189" s="36">
        <f t="shared" si="225"/>
        <v>0.59221176985342372</v>
      </c>
      <c r="BY189" s="80"/>
      <c r="BZ189" s="138"/>
      <c r="CA189" s="80"/>
      <c r="CB189" s="80"/>
      <c r="CC189" s="80"/>
      <c r="CD189" s="80"/>
      <c r="CE189" s="80"/>
      <c r="CF189" s="80"/>
      <c r="CG189" s="80"/>
      <c r="CH189" s="80"/>
      <c r="CI189" s="80"/>
      <c r="CJ189" s="3"/>
      <c r="CK189" s="3"/>
      <c r="CL189" s="3"/>
      <c r="CM189" s="3"/>
      <c r="CN189" s="3"/>
      <c r="CO189" s="3"/>
      <c r="CP189" s="3"/>
      <c r="CQ189" s="80"/>
      <c r="CR189" s="80"/>
      <c r="CS189" s="80"/>
      <c r="CT189" s="80"/>
      <c r="CU189" s="80"/>
      <c r="CV189" s="80"/>
      <c r="CW189" s="3"/>
      <c r="CX189" s="3"/>
      <c r="CY189" s="80"/>
      <c r="CZ189" s="80"/>
      <c r="DA189" s="80"/>
      <c r="DB189" s="80"/>
      <c r="DC189" s="80"/>
      <c r="DD189" s="80"/>
      <c r="DE189" s="80"/>
      <c r="DF189" s="80"/>
      <c r="DG189" s="80"/>
      <c r="DH189" s="80"/>
      <c r="DI189" s="80"/>
      <c r="DJ189" s="80"/>
      <c r="DK189" s="80"/>
      <c r="DL189" s="80"/>
      <c r="DM189" s="80"/>
      <c r="DN189" s="80"/>
      <c r="DP189" s="138"/>
      <c r="DQ189" s="80"/>
      <c r="DR189" s="80"/>
      <c r="DS189" s="80"/>
      <c r="DT189" s="80"/>
      <c r="DU189" s="80"/>
      <c r="DV189" s="80"/>
      <c r="DW189" s="80"/>
      <c r="DX189" s="80"/>
      <c r="DY189" s="80"/>
      <c r="DZ189" s="80"/>
      <c r="EA189" s="80"/>
      <c r="EB189" s="80"/>
      <c r="EC189" s="80"/>
      <c r="ED189" s="80"/>
      <c r="EE189" s="80"/>
      <c r="EF189" s="80"/>
      <c r="EG189" s="80"/>
      <c r="EH189" s="80"/>
      <c r="EI189" s="80"/>
      <c r="EJ189" s="80"/>
      <c r="EK189" s="80"/>
      <c r="EL189" s="80"/>
      <c r="EM189" s="80"/>
      <c r="EN189" s="80"/>
      <c r="EO189" s="80"/>
      <c r="EP189" s="80"/>
      <c r="EQ189" s="80"/>
      <c r="ER189" s="80"/>
      <c r="ES189" s="80"/>
      <c r="ET189" s="80"/>
      <c r="EU189" s="80"/>
      <c r="EV189" s="80"/>
      <c r="EW189" s="80"/>
      <c r="EX189" s="80"/>
      <c r="EY189" s="80"/>
      <c r="EZ189" s="80"/>
      <c r="FA189" s="80"/>
      <c r="FB189" s="80"/>
      <c r="FC189" s="80"/>
      <c r="FD189" s="80"/>
      <c r="FE189" s="80"/>
      <c r="FF189" s="80"/>
      <c r="FG189" s="80"/>
      <c r="FH189" s="80"/>
      <c r="FI189" s="80"/>
      <c r="FJ189" s="80"/>
      <c r="FK189" s="80"/>
      <c r="FL189" s="80"/>
      <c r="FM189" s="80"/>
      <c r="FN189" s="80"/>
      <c r="FO189" s="80"/>
      <c r="FP189" s="80"/>
      <c r="FQ189" s="80"/>
      <c r="FR189" s="80"/>
      <c r="FS189" s="80"/>
      <c r="FT189" s="80"/>
      <c r="FU189" s="80"/>
      <c r="FV189" s="80"/>
      <c r="FW189" s="80"/>
      <c r="FX189" s="80"/>
      <c r="FY189" s="80"/>
      <c r="FZ189" s="80"/>
      <c r="GA189" s="80"/>
      <c r="GB189" s="80"/>
      <c r="GC189" s="80"/>
      <c r="GD189" s="80"/>
      <c r="GE189" s="80"/>
      <c r="GF189" s="80"/>
      <c r="GG189" s="80"/>
      <c r="GH189" s="80"/>
      <c r="GI189" s="80"/>
      <c r="GJ189" s="80"/>
      <c r="GK189" s="80"/>
      <c r="GL189" s="80"/>
      <c r="GM189" s="80"/>
      <c r="GN189" s="80"/>
      <c r="GO189" s="80"/>
      <c r="GP189" s="80"/>
      <c r="GQ189" s="80"/>
      <c r="GR189" s="80"/>
      <c r="GS189" s="80"/>
      <c r="GT189" s="80"/>
      <c r="GU189" s="80"/>
      <c r="GV189" s="80"/>
      <c r="GW189" s="80"/>
      <c r="GX189" s="80"/>
      <c r="GY189" s="80"/>
      <c r="GZ189" s="80"/>
      <c r="HA189" s="80"/>
      <c r="HB189" s="80"/>
      <c r="HC189" s="80"/>
      <c r="HD189" s="80"/>
      <c r="HE189" s="80"/>
      <c r="HF189" s="80"/>
      <c r="HG189" s="80"/>
      <c r="HH189" s="80"/>
      <c r="HI189" s="80"/>
      <c r="HJ189" s="80"/>
      <c r="HK189" s="80"/>
      <c r="HL189" s="80"/>
      <c r="HM189" s="80"/>
      <c r="HN189" s="80"/>
      <c r="HO189" s="80"/>
      <c r="HP189" s="80"/>
      <c r="HR189" s="80"/>
      <c r="HS189" s="80"/>
      <c r="HT189" s="80"/>
      <c r="HU189" s="80"/>
      <c r="HV189" s="80"/>
      <c r="HW189" s="80"/>
      <c r="HX189" s="80"/>
      <c r="HY189" s="80"/>
      <c r="HZ189" s="80"/>
      <c r="IA189" s="80"/>
      <c r="IB189" s="80"/>
      <c r="IC189" s="80"/>
      <c r="ID189" s="80"/>
      <c r="IE189" s="80"/>
      <c r="IF189" s="80"/>
      <c r="IG189" s="80"/>
      <c r="IH189" s="80"/>
      <c r="II189" s="80"/>
      <c r="IJ189" s="80"/>
      <c r="IK189" s="80"/>
      <c r="IL189" s="80"/>
      <c r="IM189" s="80"/>
      <c r="IN189" s="80"/>
      <c r="IO189" s="80"/>
      <c r="IP189" s="80"/>
      <c r="IQ189" s="80"/>
      <c r="IR189" s="80"/>
      <c r="IS189" s="80"/>
      <c r="IT189" s="80"/>
      <c r="IU189" s="80"/>
      <c r="IV189" s="80"/>
      <c r="IW189" s="80"/>
      <c r="IX189" s="80"/>
      <c r="IY189" s="80"/>
      <c r="IZ189" s="80"/>
      <c r="JA189" s="80"/>
      <c r="JB189" s="80"/>
    </row>
    <row r="190" spans="2:262" s="12" customFormat="1" ht="14.25" customHeight="1">
      <c r="B190" s="264"/>
      <c r="C190" s="273"/>
      <c r="D190" s="135" t="s">
        <v>200</v>
      </c>
      <c r="E190" s="152">
        <v>0</v>
      </c>
      <c r="F190" s="153">
        <v>0</v>
      </c>
      <c r="G190" s="154" t="str">
        <f t="shared" si="226"/>
        <v>-</v>
      </c>
      <c r="H190" s="153">
        <v>0</v>
      </c>
      <c r="I190" s="154" t="str">
        <f t="shared" si="227"/>
        <v>-</v>
      </c>
      <c r="J190" s="153">
        <v>0</v>
      </c>
      <c r="K190" s="154" t="str">
        <f t="shared" si="228"/>
        <v>-</v>
      </c>
      <c r="L190" s="152">
        <v>0</v>
      </c>
      <c r="M190" s="153">
        <v>0</v>
      </c>
      <c r="N190" s="154" t="str">
        <f t="shared" si="229"/>
        <v>-</v>
      </c>
      <c r="O190" s="153">
        <v>0</v>
      </c>
      <c r="P190" s="154" t="str">
        <f t="shared" si="230"/>
        <v>-</v>
      </c>
      <c r="Q190" s="153">
        <v>0</v>
      </c>
      <c r="R190" s="154" t="str">
        <f t="shared" si="231"/>
        <v>-</v>
      </c>
      <c r="S190" s="152">
        <v>82</v>
      </c>
      <c r="T190" s="153">
        <v>1</v>
      </c>
      <c r="U190" s="154">
        <f t="shared" si="232"/>
        <v>1.2195121951219513E-2</v>
      </c>
      <c r="V190" s="153">
        <v>8</v>
      </c>
      <c r="W190" s="154">
        <f t="shared" si="233"/>
        <v>9.7560975609756101E-2</v>
      </c>
      <c r="X190" s="153">
        <v>6</v>
      </c>
      <c r="Y190" s="154">
        <f t="shared" si="234"/>
        <v>7.3170731707317069E-2</v>
      </c>
      <c r="Z190" s="152">
        <v>215</v>
      </c>
      <c r="AA190" s="153">
        <v>5</v>
      </c>
      <c r="AB190" s="154">
        <f t="shared" si="235"/>
        <v>2.3255813953488372E-2</v>
      </c>
      <c r="AC190" s="153">
        <v>2</v>
      </c>
      <c r="AD190" s="154">
        <f t="shared" si="236"/>
        <v>9.3023255813953487E-3</v>
      </c>
      <c r="AE190" s="153">
        <v>1</v>
      </c>
      <c r="AF190" s="154">
        <f t="shared" si="237"/>
        <v>4.6511627906976744E-3</v>
      </c>
      <c r="AG190" s="152">
        <v>368</v>
      </c>
      <c r="AH190" s="153">
        <v>0</v>
      </c>
      <c r="AI190" s="154">
        <f t="shared" si="238"/>
        <v>0</v>
      </c>
      <c r="AJ190" s="153">
        <v>11</v>
      </c>
      <c r="AK190" s="154">
        <f t="shared" si="239"/>
        <v>2.9891304347826088E-2</v>
      </c>
      <c r="AL190" s="153">
        <v>3</v>
      </c>
      <c r="AM190" s="154">
        <f t="shared" si="240"/>
        <v>8.152173913043478E-3</v>
      </c>
      <c r="AN190" s="152">
        <v>484</v>
      </c>
      <c r="AO190" s="153">
        <v>0</v>
      </c>
      <c r="AP190" s="154">
        <f t="shared" si="241"/>
        <v>0</v>
      </c>
      <c r="AQ190" s="153">
        <v>3</v>
      </c>
      <c r="AR190" s="154">
        <f t="shared" si="242"/>
        <v>6.1983471074380167E-3</v>
      </c>
      <c r="AS190" s="153">
        <v>1</v>
      </c>
      <c r="AT190" s="154">
        <f t="shared" si="243"/>
        <v>2.0661157024793389E-3</v>
      </c>
      <c r="AU190" s="152">
        <v>387</v>
      </c>
      <c r="AV190" s="153">
        <v>1</v>
      </c>
      <c r="AW190" s="154">
        <f t="shared" si="244"/>
        <v>2.5839793281653748E-3</v>
      </c>
      <c r="AX190" s="153">
        <v>0</v>
      </c>
      <c r="AY190" s="154">
        <f t="shared" si="245"/>
        <v>0</v>
      </c>
      <c r="AZ190" s="153">
        <v>1</v>
      </c>
      <c r="BA190" s="154">
        <f t="shared" si="246"/>
        <v>2.5839793281653748E-3</v>
      </c>
      <c r="BB190" s="152">
        <f t="shared" si="221"/>
        <v>1536</v>
      </c>
      <c r="BC190" s="153">
        <f t="shared" si="222"/>
        <v>7</v>
      </c>
      <c r="BD190" s="154">
        <f t="shared" si="247"/>
        <v>4.557291666666667E-3</v>
      </c>
      <c r="BE190" s="153">
        <f t="shared" si="223"/>
        <v>24</v>
      </c>
      <c r="BF190" s="154">
        <f t="shared" si="248"/>
        <v>1.5625E-2</v>
      </c>
      <c r="BG190" s="153">
        <f t="shared" si="224"/>
        <v>12</v>
      </c>
      <c r="BH190" s="154">
        <f t="shared" si="249"/>
        <v>7.8125E-3</v>
      </c>
      <c r="BJ190" s="264"/>
      <c r="BK190" s="273"/>
      <c r="BL190" s="208" t="s">
        <v>199</v>
      </c>
      <c r="BM190" s="38">
        <v>720</v>
      </c>
      <c r="BN190" s="38">
        <v>7</v>
      </c>
      <c r="BO190" s="84">
        <v>9.7222222222222224E-3</v>
      </c>
      <c r="BP190" s="38">
        <v>29</v>
      </c>
      <c r="BQ190" s="84">
        <v>4.027777777777778E-2</v>
      </c>
      <c r="BR190" s="38">
        <v>12</v>
      </c>
      <c r="BS190" s="84">
        <v>1.6666666666666666E-2</v>
      </c>
      <c r="BU190" s="184"/>
      <c r="BV190" s="188" t="s">
        <v>199</v>
      </c>
      <c r="BW190" s="36">
        <f t="shared" si="220"/>
        <v>0.97200520833333337</v>
      </c>
      <c r="BX190" s="36">
        <f t="shared" si="225"/>
        <v>0.93333333333333335</v>
      </c>
      <c r="BY190" s="80"/>
      <c r="BZ190" s="138"/>
      <c r="CA190" s="80"/>
      <c r="CB190" s="80"/>
      <c r="CC190" s="80"/>
      <c r="CD190" s="80"/>
      <c r="CE190" s="80"/>
      <c r="CF190" s="80"/>
      <c r="CG190" s="80"/>
      <c r="CH190" s="80"/>
      <c r="CI190" s="80"/>
      <c r="CJ190" s="3"/>
      <c r="CK190" s="3"/>
      <c r="CL190" s="3"/>
      <c r="CM190" s="3"/>
      <c r="CN190" s="3"/>
      <c r="CO190" s="3"/>
      <c r="CP190" s="3"/>
      <c r="CQ190" s="80"/>
      <c r="CR190" s="80"/>
      <c r="CS190" s="80"/>
      <c r="CT190" s="80"/>
      <c r="CU190" s="80"/>
      <c r="CV190" s="80"/>
      <c r="CW190" s="3"/>
      <c r="CX190" s="3"/>
      <c r="CY190" s="80"/>
      <c r="CZ190" s="80"/>
      <c r="DA190" s="80"/>
      <c r="DB190" s="80"/>
      <c r="DC190" s="80"/>
      <c r="DD190" s="80"/>
      <c r="DE190" s="80"/>
      <c r="DF190" s="80"/>
      <c r="DG190" s="80"/>
      <c r="DH190" s="80"/>
      <c r="DI190" s="80"/>
      <c r="DJ190" s="80"/>
      <c r="DK190" s="80"/>
      <c r="DL190" s="80"/>
      <c r="DM190" s="80"/>
      <c r="DN190" s="80"/>
      <c r="DP190" s="138"/>
      <c r="DQ190" s="80"/>
      <c r="DR190" s="80"/>
      <c r="DS190" s="80"/>
      <c r="DT190" s="80"/>
      <c r="DU190" s="80"/>
      <c r="DV190" s="80"/>
      <c r="DW190" s="80"/>
      <c r="DX190" s="80"/>
      <c r="DY190" s="80"/>
      <c r="DZ190" s="80"/>
      <c r="EA190" s="80"/>
      <c r="EB190" s="80"/>
      <c r="EC190" s="80"/>
      <c r="ED190" s="80"/>
      <c r="EE190" s="80"/>
      <c r="EF190" s="80"/>
      <c r="EG190" s="80"/>
      <c r="EH190" s="80"/>
      <c r="EI190" s="80"/>
      <c r="EJ190" s="80"/>
      <c r="EK190" s="80"/>
      <c r="EL190" s="80"/>
      <c r="EM190" s="80"/>
      <c r="EN190" s="80"/>
      <c r="EO190" s="80"/>
      <c r="EP190" s="80"/>
      <c r="EQ190" s="80"/>
      <c r="ER190" s="80"/>
      <c r="ES190" s="80"/>
      <c r="ET190" s="80"/>
      <c r="EU190" s="80"/>
      <c r="EV190" s="80"/>
      <c r="EW190" s="80"/>
      <c r="EX190" s="80"/>
      <c r="EY190" s="80"/>
      <c r="EZ190" s="80"/>
      <c r="FA190" s="80"/>
      <c r="FB190" s="80"/>
      <c r="FC190" s="80"/>
      <c r="FD190" s="80"/>
      <c r="FE190" s="80"/>
      <c r="FF190" s="80"/>
      <c r="FG190" s="80"/>
      <c r="FH190" s="80"/>
      <c r="FI190" s="80"/>
      <c r="FJ190" s="80"/>
      <c r="FK190" s="80"/>
      <c r="FL190" s="80"/>
      <c r="FM190" s="80"/>
      <c r="FN190" s="80"/>
      <c r="FO190" s="80"/>
      <c r="FP190" s="80"/>
      <c r="FQ190" s="80"/>
      <c r="FR190" s="80"/>
      <c r="FS190" s="80"/>
      <c r="FT190" s="80"/>
      <c r="FU190" s="80"/>
      <c r="FV190" s="80"/>
      <c r="FW190" s="80"/>
      <c r="FX190" s="80"/>
      <c r="FY190" s="80"/>
      <c r="FZ190" s="80"/>
      <c r="GA190" s="80"/>
      <c r="GB190" s="80"/>
      <c r="GC190" s="80"/>
      <c r="GD190" s="80"/>
      <c r="GE190" s="80"/>
      <c r="GF190" s="80"/>
      <c r="GG190" s="80"/>
      <c r="GH190" s="80"/>
      <c r="GI190" s="80"/>
      <c r="GJ190" s="80"/>
      <c r="GK190" s="80"/>
      <c r="GL190" s="80"/>
      <c r="GM190" s="80"/>
      <c r="GN190" s="80"/>
      <c r="GO190" s="80"/>
      <c r="GP190" s="80"/>
      <c r="GQ190" s="80"/>
      <c r="GR190" s="80"/>
      <c r="GS190" s="80"/>
      <c r="GT190" s="80"/>
      <c r="GU190" s="80"/>
      <c r="GV190" s="80"/>
      <c r="GW190" s="80"/>
      <c r="GX190" s="80"/>
      <c r="GY190" s="80"/>
      <c r="GZ190" s="80"/>
      <c r="HA190" s="80"/>
      <c r="HB190" s="80"/>
      <c r="HC190" s="80"/>
      <c r="HD190" s="80"/>
      <c r="HE190" s="80"/>
      <c r="HF190" s="80"/>
      <c r="HG190" s="80"/>
      <c r="HH190" s="80"/>
      <c r="HI190" s="80"/>
      <c r="HJ190" s="80"/>
      <c r="HK190" s="80"/>
      <c r="HL190" s="80"/>
      <c r="HM190" s="80"/>
      <c r="HN190" s="80"/>
      <c r="HO190" s="80"/>
      <c r="HP190" s="80"/>
      <c r="HR190" s="80"/>
      <c r="HS190" s="80"/>
      <c r="HT190" s="80"/>
      <c r="HU190" s="80"/>
      <c r="HV190" s="80"/>
      <c r="HW190" s="80"/>
      <c r="HX190" s="80"/>
      <c r="HY190" s="80"/>
      <c r="HZ190" s="80"/>
      <c r="IA190" s="80"/>
      <c r="IB190" s="80"/>
      <c r="IC190" s="80"/>
      <c r="ID190" s="80"/>
      <c r="IE190" s="80"/>
      <c r="IF190" s="80"/>
      <c r="IG190" s="80"/>
      <c r="IH190" s="80"/>
      <c r="II190" s="80"/>
      <c r="IJ190" s="80"/>
      <c r="IK190" s="80"/>
      <c r="IL190" s="80"/>
      <c r="IM190" s="80"/>
      <c r="IN190" s="80"/>
      <c r="IO190" s="80"/>
      <c r="IP190" s="80"/>
      <c r="IQ190" s="80"/>
      <c r="IR190" s="80"/>
      <c r="IS190" s="80"/>
      <c r="IT190" s="80"/>
      <c r="IU190" s="80"/>
      <c r="IV190" s="80"/>
      <c r="IW190" s="80"/>
      <c r="IX190" s="80"/>
      <c r="IY190" s="80"/>
      <c r="IZ190" s="80"/>
      <c r="JA190" s="80"/>
      <c r="JB190" s="80"/>
    </row>
    <row r="191" spans="2:262" s="12" customFormat="1" ht="14.25" customHeight="1">
      <c r="B191" s="265"/>
      <c r="C191" s="274"/>
      <c r="D191" s="150" t="s">
        <v>67</v>
      </c>
      <c r="E191" s="38">
        <v>21</v>
      </c>
      <c r="F191" s="57">
        <v>1</v>
      </c>
      <c r="G191" s="55">
        <f t="shared" si="226"/>
        <v>4.7619047619047616E-2</v>
      </c>
      <c r="H191" s="57">
        <v>4</v>
      </c>
      <c r="I191" s="55">
        <f t="shared" si="227"/>
        <v>0.19047619047619047</v>
      </c>
      <c r="J191" s="57">
        <v>3</v>
      </c>
      <c r="K191" s="55">
        <f t="shared" si="228"/>
        <v>0.14285714285714285</v>
      </c>
      <c r="L191" s="38">
        <v>73</v>
      </c>
      <c r="M191" s="57">
        <v>7</v>
      </c>
      <c r="N191" s="55">
        <f t="shared" si="229"/>
        <v>9.5890410958904104E-2</v>
      </c>
      <c r="O191" s="57">
        <v>11</v>
      </c>
      <c r="P191" s="55">
        <f t="shared" si="230"/>
        <v>0.15068493150684931</v>
      </c>
      <c r="Q191" s="57">
        <v>7</v>
      </c>
      <c r="R191" s="55">
        <f t="shared" si="231"/>
        <v>9.5890410958904104E-2</v>
      </c>
      <c r="S191" s="38">
        <v>19715</v>
      </c>
      <c r="T191" s="57">
        <v>2625</v>
      </c>
      <c r="U191" s="55">
        <f t="shared" si="232"/>
        <v>0.13314734973370529</v>
      </c>
      <c r="V191" s="57">
        <v>5475</v>
      </c>
      <c r="W191" s="55">
        <f t="shared" si="233"/>
        <v>0.27770732944458532</v>
      </c>
      <c r="X191" s="57">
        <v>1458</v>
      </c>
      <c r="Y191" s="55">
        <f t="shared" si="234"/>
        <v>7.3953842252092311E-2</v>
      </c>
      <c r="Z191" s="38">
        <v>15424</v>
      </c>
      <c r="AA191" s="57">
        <v>1614</v>
      </c>
      <c r="AB191" s="55">
        <f t="shared" si="235"/>
        <v>0.10464211618257262</v>
      </c>
      <c r="AC191" s="57">
        <v>3976</v>
      </c>
      <c r="AD191" s="55">
        <f t="shared" si="236"/>
        <v>0.25778008298755184</v>
      </c>
      <c r="AE191" s="57">
        <v>1252</v>
      </c>
      <c r="AF191" s="55">
        <f t="shared" si="237"/>
        <v>8.1172199170124484E-2</v>
      </c>
      <c r="AG191" s="38">
        <v>10061</v>
      </c>
      <c r="AH191" s="57">
        <v>670</v>
      </c>
      <c r="AI191" s="55">
        <f t="shared" si="238"/>
        <v>6.6593777954477684E-2</v>
      </c>
      <c r="AJ191" s="57">
        <v>2115</v>
      </c>
      <c r="AK191" s="55">
        <f t="shared" si="239"/>
        <v>0.21021767219958254</v>
      </c>
      <c r="AL191" s="57">
        <v>693</v>
      </c>
      <c r="AM191" s="55">
        <f t="shared" si="240"/>
        <v>6.887983301858662E-2</v>
      </c>
      <c r="AN191" s="38">
        <v>4898</v>
      </c>
      <c r="AO191" s="57">
        <v>198</v>
      </c>
      <c r="AP191" s="55">
        <f t="shared" si="241"/>
        <v>4.0424663127807271E-2</v>
      </c>
      <c r="AQ191" s="57">
        <v>678</v>
      </c>
      <c r="AR191" s="55">
        <f t="shared" si="242"/>
        <v>0.13842384646794609</v>
      </c>
      <c r="AS191" s="57">
        <v>229</v>
      </c>
      <c r="AT191" s="55">
        <f t="shared" si="243"/>
        <v>4.6753777051857903E-2</v>
      </c>
      <c r="AU191" s="38">
        <v>1747</v>
      </c>
      <c r="AV191" s="57">
        <v>18</v>
      </c>
      <c r="AW191" s="55">
        <f t="shared" si="244"/>
        <v>1.0303377218088151E-2</v>
      </c>
      <c r="AX191" s="57">
        <v>122</v>
      </c>
      <c r="AY191" s="55">
        <f t="shared" si="245"/>
        <v>6.9834001144819691E-2</v>
      </c>
      <c r="AZ191" s="57">
        <v>39</v>
      </c>
      <c r="BA191" s="55">
        <f t="shared" si="246"/>
        <v>2.2323983972524327E-2</v>
      </c>
      <c r="BB191" s="38">
        <f t="shared" si="221"/>
        <v>51939</v>
      </c>
      <c r="BC191" s="57">
        <f t="shared" si="222"/>
        <v>5133</v>
      </c>
      <c r="BD191" s="55">
        <f t="shared" si="247"/>
        <v>9.8827470686767172E-2</v>
      </c>
      <c r="BE191" s="57">
        <f t="shared" si="223"/>
        <v>12381</v>
      </c>
      <c r="BF191" s="55">
        <f t="shared" si="248"/>
        <v>0.23837578698088141</v>
      </c>
      <c r="BG191" s="57">
        <f t="shared" si="224"/>
        <v>3681</v>
      </c>
      <c r="BH191" s="55">
        <f t="shared" si="249"/>
        <v>7.0871599376191308E-2</v>
      </c>
      <c r="BJ191" s="265"/>
      <c r="BK191" s="274"/>
      <c r="BL191" s="203" t="s">
        <v>67</v>
      </c>
      <c r="BM191" s="38">
        <v>48672</v>
      </c>
      <c r="BN191" s="38">
        <v>4693</v>
      </c>
      <c r="BO191" s="84">
        <v>9.6420940170940175E-2</v>
      </c>
      <c r="BP191" s="38">
        <v>11768</v>
      </c>
      <c r="BQ191" s="84">
        <v>0.24178172255095332</v>
      </c>
      <c r="BR191" s="38">
        <v>3468</v>
      </c>
      <c r="BS191" s="84">
        <v>7.1252465483234717E-2</v>
      </c>
      <c r="BU191" s="185"/>
      <c r="BV191" s="187" t="s">
        <v>67</v>
      </c>
      <c r="BW191" s="36">
        <f t="shared" si="220"/>
        <v>0.59192514295616017</v>
      </c>
      <c r="BX191" s="36">
        <f t="shared" si="225"/>
        <v>0.59054487179487181</v>
      </c>
      <c r="BY191" s="80"/>
      <c r="BZ191" s="138"/>
      <c r="CA191" s="80"/>
      <c r="CB191" s="80"/>
      <c r="CC191" s="80"/>
      <c r="CD191" s="80"/>
      <c r="CE191" s="80"/>
      <c r="CF191" s="80"/>
      <c r="CG191" s="80"/>
      <c r="CH191" s="80"/>
      <c r="CI191" s="80"/>
      <c r="CJ191" s="3"/>
      <c r="CK191" s="3"/>
      <c r="CL191" s="3"/>
      <c r="CM191" s="3"/>
      <c r="CN191" s="3"/>
      <c r="CO191" s="3"/>
      <c r="CP191" s="3"/>
      <c r="CQ191" s="80"/>
      <c r="CR191" s="80"/>
      <c r="CS191" s="80"/>
      <c r="CT191" s="80"/>
      <c r="CU191" s="80"/>
      <c r="CV191" s="80"/>
      <c r="CW191" s="3"/>
      <c r="CX191" s="3"/>
      <c r="CY191" s="80"/>
      <c r="CZ191" s="80"/>
      <c r="DA191" s="80"/>
      <c r="DB191" s="80"/>
      <c r="DC191" s="80"/>
      <c r="DD191" s="80"/>
      <c r="DE191" s="80"/>
      <c r="DF191" s="80"/>
      <c r="DG191" s="80"/>
      <c r="DH191" s="80"/>
      <c r="DI191" s="80"/>
      <c r="DJ191" s="80"/>
      <c r="DK191" s="80"/>
      <c r="DL191" s="80"/>
      <c r="DM191" s="80"/>
      <c r="DN191" s="80"/>
      <c r="DP191" s="138"/>
      <c r="DQ191" s="80"/>
      <c r="DR191" s="80"/>
      <c r="DS191" s="80"/>
      <c r="DT191" s="80"/>
      <c r="DU191" s="80"/>
      <c r="DV191" s="80"/>
      <c r="DW191" s="80"/>
      <c r="DX191" s="80"/>
      <c r="DY191" s="80"/>
      <c r="DZ191" s="80"/>
      <c r="EA191" s="80"/>
      <c r="EB191" s="80"/>
      <c r="EC191" s="80"/>
      <c r="ED191" s="80"/>
      <c r="EE191" s="80"/>
      <c r="EF191" s="80"/>
      <c r="EG191" s="80"/>
      <c r="EH191" s="80"/>
      <c r="EI191" s="80"/>
      <c r="EJ191" s="80"/>
      <c r="EK191" s="80"/>
      <c r="EL191" s="80"/>
      <c r="EM191" s="80"/>
      <c r="EN191" s="80"/>
      <c r="EO191" s="80"/>
      <c r="EP191" s="80"/>
      <c r="EQ191" s="80"/>
      <c r="ER191" s="80"/>
      <c r="ES191" s="80"/>
      <c r="ET191" s="80"/>
      <c r="EU191" s="80"/>
      <c r="EV191" s="80"/>
      <c r="EW191" s="80"/>
      <c r="EX191" s="80"/>
      <c r="EY191" s="80"/>
      <c r="EZ191" s="80"/>
      <c r="FA191" s="80"/>
      <c r="FB191" s="80"/>
      <c r="FC191" s="80"/>
      <c r="FD191" s="80"/>
      <c r="FE191" s="80"/>
      <c r="FF191" s="80"/>
      <c r="FG191" s="80"/>
      <c r="FH191" s="80"/>
      <c r="FI191" s="80"/>
      <c r="FJ191" s="80"/>
      <c r="FK191" s="80"/>
      <c r="FL191" s="80"/>
      <c r="FM191" s="80"/>
      <c r="FN191" s="80"/>
      <c r="FO191" s="80"/>
      <c r="FP191" s="80"/>
      <c r="FQ191" s="80"/>
      <c r="FR191" s="80"/>
      <c r="FS191" s="80"/>
      <c r="FT191" s="80"/>
      <c r="FU191" s="80"/>
      <c r="FV191" s="80"/>
      <c r="FW191" s="80"/>
      <c r="FX191" s="80"/>
      <c r="FY191" s="80"/>
      <c r="FZ191" s="80"/>
      <c r="GA191" s="80"/>
      <c r="GB191" s="80"/>
      <c r="GC191" s="80"/>
      <c r="GD191" s="80"/>
      <c r="GE191" s="80"/>
      <c r="GF191" s="80"/>
      <c r="GG191" s="80"/>
      <c r="GH191" s="80"/>
      <c r="GI191" s="80"/>
      <c r="GJ191" s="80"/>
      <c r="GK191" s="80"/>
      <c r="GL191" s="80"/>
      <c r="GM191" s="80"/>
      <c r="GN191" s="80"/>
      <c r="GO191" s="80"/>
      <c r="GP191" s="80"/>
      <c r="GQ191" s="80"/>
      <c r="GR191" s="80"/>
      <c r="GS191" s="80"/>
      <c r="GT191" s="80"/>
      <c r="GU191" s="80"/>
      <c r="GV191" s="80"/>
      <c r="GW191" s="80"/>
      <c r="GX191" s="80"/>
      <c r="GY191" s="80"/>
      <c r="GZ191" s="80"/>
      <c r="HA191" s="80"/>
      <c r="HB191" s="80"/>
      <c r="HC191" s="80"/>
      <c r="HD191" s="80"/>
      <c r="HE191" s="80"/>
      <c r="HF191" s="80"/>
      <c r="HG191" s="80"/>
      <c r="HH191" s="80"/>
      <c r="HI191" s="80"/>
      <c r="HJ191" s="80"/>
      <c r="HK191" s="80"/>
      <c r="HL191" s="80"/>
      <c r="HM191" s="80"/>
      <c r="HN191" s="80"/>
      <c r="HO191" s="80"/>
      <c r="HP191" s="80"/>
      <c r="HR191" s="80"/>
      <c r="HS191" s="80"/>
      <c r="HT191" s="80"/>
      <c r="HU191" s="80"/>
      <c r="HV191" s="80"/>
      <c r="HW191" s="80"/>
      <c r="HX191" s="80"/>
      <c r="HY191" s="80"/>
      <c r="HZ191" s="80"/>
      <c r="IA191" s="80"/>
      <c r="IB191" s="80"/>
      <c r="IC191" s="80"/>
      <c r="ID191" s="80"/>
      <c r="IE191" s="80"/>
      <c r="IF191" s="80"/>
      <c r="IG191" s="80"/>
      <c r="IH191" s="80"/>
      <c r="II191" s="80"/>
      <c r="IJ191" s="80"/>
      <c r="IK191" s="80"/>
      <c r="IL191" s="80"/>
      <c r="IM191" s="80"/>
      <c r="IN191" s="80"/>
      <c r="IO191" s="80"/>
      <c r="IP191" s="80"/>
      <c r="IQ191" s="80"/>
      <c r="IR191" s="80"/>
      <c r="IS191" s="80"/>
      <c r="IT191" s="80"/>
      <c r="IU191" s="80"/>
      <c r="IV191" s="80"/>
      <c r="IW191" s="80"/>
      <c r="IX191" s="80"/>
      <c r="IY191" s="80"/>
      <c r="IZ191" s="80"/>
      <c r="JA191" s="80"/>
      <c r="JB191" s="80"/>
    </row>
    <row r="192" spans="2:262" s="12" customFormat="1" ht="14.25" customHeight="1">
      <c r="B192" s="263">
        <v>38</v>
      </c>
      <c r="C192" s="272" t="s">
        <v>39</v>
      </c>
      <c r="D192" s="134" t="s">
        <v>138</v>
      </c>
      <c r="E192" s="119">
        <v>12</v>
      </c>
      <c r="F192" s="82">
        <v>0</v>
      </c>
      <c r="G192" s="71">
        <f t="shared" ref="G192:G226" si="250">IFERROR(F192/E192,"-")</f>
        <v>0</v>
      </c>
      <c r="H192" s="72">
        <v>1</v>
      </c>
      <c r="I192" s="71">
        <f t="shared" ref="I192:I226" si="251">IFERROR(H192/E192,"-")</f>
        <v>8.3333333333333329E-2</v>
      </c>
      <c r="J192" s="72">
        <v>1</v>
      </c>
      <c r="K192" s="71">
        <f t="shared" ref="K192:K226" si="252">IFERROR(J192/E192,"-")</f>
        <v>8.3333333333333329E-2</v>
      </c>
      <c r="L192" s="119">
        <v>16</v>
      </c>
      <c r="M192" s="82">
        <v>1</v>
      </c>
      <c r="N192" s="71">
        <f t="shared" ref="N192:N226" si="253">IFERROR(M192/L192,"-")</f>
        <v>6.25E-2</v>
      </c>
      <c r="O192" s="72">
        <v>0</v>
      </c>
      <c r="P192" s="71">
        <f t="shared" ref="P192:P226" si="254">IFERROR(O192/L192,"-")</f>
        <v>0</v>
      </c>
      <c r="Q192" s="72">
        <v>0</v>
      </c>
      <c r="R192" s="71">
        <f t="shared" ref="R192:R226" si="255">IFERROR(Q192/L192,"-")</f>
        <v>0</v>
      </c>
      <c r="S192" s="119">
        <v>3086</v>
      </c>
      <c r="T192" s="82">
        <v>222</v>
      </c>
      <c r="U192" s="71">
        <f t="shared" ref="U192:U226" si="256">IFERROR(T192/S192,"-")</f>
        <v>7.1937783538561242E-2</v>
      </c>
      <c r="V192" s="72">
        <v>707</v>
      </c>
      <c r="W192" s="71">
        <f t="shared" ref="W192:W226" si="257">IFERROR(V192/S192,"-")</f>
        <v>0.22909915748541801</v>
      </c>
      <c r="X192" s="72">
        <v>216</v>
      </c>
      <c r="Y192" s="71">
        <f t="shared" ref="Y192:Y226" si="258">IFERROR(X192/S192,"-")</f>
        <v>6.9993519118600134E-2</v>
      </c>
      <c r="Z192" s="119">
        <v>2531</v>
      </c>
      <c r="AA192" s="82">
        <v>149</v>
      </c>
      <c r="AB192" s="71">
        <f t="shared" ref="AB192:AB226" si="259">IFERROR(AA192/Z192,"-")</f>
        <v>5.8870011853022521E-2</v>
      </c>
      <c r="AC192" s="72">
        <v>559</v>
      </c>
      <c r="AD192" s="71">
        <f t="shared" ref="AD192:AD226" si="260">IFERROR(AC192/Z192,"-")</f>
        <v>0.22086131963650732</v>
      </c>
      <c r="AE192" s="72">
        <v>210</v>
      </c>
      <c r="AF192" s="71">
        <f t="shared" ref="AF192:AF226" si="261">IFERROR(AE192/Z192,"-")</f>
        <v>8.2971157645199523E-2</v>
      </c>
      <c r="AG192" s="119">
        <v>1500</v>
      </c>
      <c r="AH192" s="82">
        <v>76</v>
      </c>
      <c r="AI192" s="71">
        <f t="shared" ref="AI192:AI226" si="262">IFERROR(AH192/AG192,"-")</f>
        <v>5.0666666666666665E-2</v>
      </c>
      <c r="AJ192" s="72">
        <v>235</v>
      </c>
      <c r="AK192" s="71">
        <f t="shared" ref="AK192:AK226" si="263">IFERROR(AJ192/AG192,"-")</f>
        <v>0.15666666666666668</v>
      </c>
      <c r="AL192" s="72">
        <v>95</v>
      </c>
      <c r="AM192" s="71">
        <f t="shared" ref="AM192:AM226" si="264">IFERROR(AL192/AG192,"-")</f>
        <v>6.3333333333333339E-2</v>
      </c>
      <c r="AN192" s="119">
        <v>697</v>
      </c>
      <c r="AO192" s="82">
        <v>16</v>
      </c>
      <c r="AP192" s="71">
        <f t="shared" ref="AP192:AP226" si="265">IFERROR(AO192/AN192,"-")</f>
        <v>2.2955523672883789E-2</v>
      </c>
      <c r="AQ192" s="72">
        <v>94</v>
      </c>
      <c r="AR192" s="71">
        <f t="shared" ref="AR192:AR226" si="266">IFERROR(AQ192/AN192,"-")</f>
        <v>0.13486370157819225</v>
      </c>
      <c r="AS192" s="72">
        <v>30</v>
      </c>
      <c r="AT192" s="71">
        <f t="shared" ref="AT192:AT226" si="267">IFERROR(AS192/AN192,"-")</f>
        <v>4.3041606886657105E-2</v>
      </c>
      <c r="AU192" s="119">
        <v>191</v>
      </c>
      <c r="AV192" s="82">
        <v>1</v>
      </c>
      <c r="AW192" s="71">
        <f t="shared" ref="AW192:AW226" si="268">IFERROR(AV192/AU192,"-")</f>
        <v>5.235602094240838E-3</v>
      </c>
      <c r="AX192" s="72">
        <v>23</v>
      </c>
      <c r="AY192" s="71">
        <f t="shared" ref="AY192:AY226" si="269">IFERROR(AX192/AU192,"-")</f>
        <v>0.12041884816753927</v>
      </c>
      <c r="AZ192" s="72">
        <v>4</v>
      </c>
      <c r="BA192" s="71">
        <f t="shared" ref="BA192:BA226" si="270">IFERROR(AZ192/AU192,"-")</f>
        <v>2.0942408376963352E-2</v>
      </c>
      <c r="BB192" s="119">
        <f t="shared" si="221"/>
        <v>8033</v>
      </c>
      <c r="BC192" s="73">
        <f t="shared" si="222"/>
        <v>465</v>
      </c>
      <c r="BD192" s="71">
        <f t="shared" ref="BD192:BD226" si="271">IFERROR(BC192/BB192,"-")</f>
        <v>5.7886219345201044E-2</v>
      </c>
      <c r="BE192" s="73">
        <f t="shared" si="223"/>
        <v>1619</v>
      </c>
      <c r="BF192" s="71">
        <f t="shared" ref="BF192:BF226" si="272">IFERROR(BE192/BB192,"-")</f>
        <v>0.20154363251587204</v>
      </c>
      <c r="BG192" s="73">
        <f t="shared" si="224"/>
        <v>556</v>
      </c>
      <c r="BH192" s="71">
        <f t="shared" ref="BH192:BH226" si="273">IFERROR(BG192/BB192,"-")</f>
        <v>6.9214490227810288E-2</v>
      </c>
      <c r="BJ192" s="263">
        <v>38</v>
      </c>
      <c r="BK192" s="272" t="s">
        <v>39</v>
      </c>
      <c r="BL192" s="208" t="s">
        <v>138</v>
      </c>
      <c r="BM192" s="38">
        <v>7571</v>
      </c>
      <c r="BN192" s="38">
        <v>405</v>
      </c>
      <c r="BO192" s="84">
        <v>5.349359397701757E-2</v>
      </c>
      <c r="BP192" s="38">
        <v>1485</v>
      </c>
      <c r="BQ192" s="84">
        <v>0.19614317791573108</v>
      </c>
      <c r="BR192" s="38">
        <v>585</v>
      </c>
      <c r="BS192" s="84">
        <v>7.7268524633469823E-2</v>
      </c>
      <c r="BU192" s="183" t="s">
        <v>39</v>
      </c>
      <c r="BV192" s="188" t="s">
        <v>138</v>
      </c>
      <c r="BW192" s="36">
        <f t="shared" si="220"/>
        <v>0.67135565791111662</v>
      </c>
      <c r="BX192" s="36">
        <f t="shared" si="225"/>
        <v>0.67309470347378153</v>
      </c>
      <c r="BY192" s="80"/>
      <c r="BZ192" s="138"/>
      <c r="CA192" s="80"/>
      <c r="CB192" s="80"/>
      <c r="CC192" s="80"/>
      <c r="CD192" s="80"/>
      <c r="CE192" s="80"/>
      <c r="CF192" s="80"/>
      <c r="CG192" s="80"/>
      <c r="CH192" s="80"/>
      <c r="CI192" s="80"/>
      <c r="CJ192" s="3"/>
      <c r="CK192" s="3"/>
      <c r="CL192" s="3"/>
      <c r="CM192" s="3"/>
      <c r="CN192" s="3"/>
      <c r="CO192" s="3"/>
      <c r="CP192" s="3"/>
      <c r="CQ192" s="80"/>
      <c r="CR192" s="80"/>
      <c r="CS192" s="80"/>
      <c r="CT192" s="80"/>
      <c r="CU192" s="80"/>
      <c r="CV192" s="80"/>
      <c r="CW192" s="3"/>
      <c r="CX192" s="3"/>
      <c r="CY192" s="80"/>
      <c r="CZ192" s="80"/>
      <c r="DA192" s="80"/>
      <c r="DB192" s="80"/>
      <c r="DC192" s="80"/>
      <c r="DD192" s="80"/>
      <c r="DE192" s="80"/>
      <c r="DF192" s="80"/>
      <c r="DG192" s="80"/>
      <c r="DH192" s="80"/>
      <c r="DI192" s="80"/>
      <c r="DJ192" s="80"/>
      <c r="DK192" s="80"/>
      <c r="DL192" s="80"/>
      <c r="DM192" s="80"/>
      <c r="DN192" s="80"/>
      <c r="DP192" s="138"/>
      <c r="DQ192" s="80"/>
      <c r="DR192" s="80"/>
      <c r="DS192" s="80"/>
      <c r="DT192" s="80"/>
      <c r="DU192" s="80"/>
      <c r="DV192" s="80"/>
      <c r="DW192" s="80"/>
      <c r="DX192" s="80"/>
      <c r="DY192" s="80"/>
      <c r="DZ192" s="80"/>
      <c r="EA192" s="80"/>
      <c r="EB192" s="80"/>
      <c r="EC192" s="80"/>
      <c r="ED192" s="80"/>
      <c r="EE192" s="80"/>
      <c r="EF192" s="80"/>
      <c r="EG192" s="80"/>
      <c r="EH192" s="80"/>
      <c r="EI192" s="80"/>
      <c r="EJ192" s="80"/>
      <c r="EK192" s="80"/>
      <c r="EL192" s="80"/>
      <c r="EM192" s="80"/>
      <c r="EN192" s="80"/>
      <c r="EO192" s="80"/>
      <c r="EP192" s="80"/>
      <c r="EQ192" s="80"/>
      <c r="ER192" s="80"/>
      <c r="ES192" s="80"/>
      <c r="ET192" s="80"/>
      <c r="EU192" s="80"/>
      <c r="EV192" s="80"/>
      <c r="EW192" s="80"/>
      <c r="EX192" s="80"/>
      <c r="EY192" s="80"/>
      <c r="EZ192" s="80"/>
      <c r="FA192" s="80"/>
      <c r="FB192" s="80"/>
      <c r="FC192" s="80"/>
      <c r="FD192" s="80"/>
      <c r="FE192" s="80"/>
      <c r="FF192" s="80"/>
      <c r="FG192" s="80"/>
      <c r="FH192" s="80"/>
      <c r="FI192" s="80"/>
      <c r="FJ192" s="80"/>
      <c r="FK192" s="80"/>
      <c r="FL192" s="80"/>
      <c r="FM192" s="80"/>
      <c r="FN192" s="80"/>
      <c r="FO192" s="80"/>
      <c r="FP192" s="80"/>
      <c r="FQ192" s="80"/>
      <c r="FR192" s="80"/>
      <c r="FS192" s="80"/>
      <c r="FT192" s="80"/>
      <c r="FU192" s="80"/>
      <c r="FV192" s="80"/>
      <c r="FW192" s="80"/>
      <c r="FX192" s="80"/>
      <c r="FY192" s="80"/>
      <c r="FZ192" s="80"/>
      <c r="GA192" s="80"/>
      <c r="GB192" s="80"/>
      <c r="GC192" s="80"/>
      <c r="GD192" s="80"/>
      <c r="GE192" s="80"/>
      <c r="GF192" s="80"/>
      <c r="GG192" s="80"/>
      <c r="GH192" s="80"/>
      <c r="GI192" s="80"/>
      <c r="GJ192" s="80"/>
      <c r="GK192" s="80"/>
      <c r="GL192" s="80"/>
      <c r="GM192" s="80"/>
      <c r="GN192" s="80"/>
      <c r="GO192" s="80"/>
      <c r="GP192" s="80"/>
      <c r="GQ192" s="80"/>
      <c r="GR192" s="80"/>
      <c r="GS192" s="80"/>
      <c r="GT192" s="80"/>
      <c r="GU192" s="80"/>
      <c r="GV192" s="80"/>
      <c r="GW192" s="80"/>
      <c r="GX192" s="80"/>
      <c r="GY192" s="80"/>
      <c r="GZ192" s="80"/>
      <c r="HA192" s="80"/>
      <c r="HB192" s="80"/>
      <c r="HC192" s="80"/>
      <c r="HD192" s="80"/>
      <c r="HE192" s="80"/>
      <c r="HF192" s="80"/>
      <c r="HG192" s="80"/>
      <c r="HH192" s="80"/>
      <c r="HI192" s="80"/>
      <c r="HJ192" s="80"/>
      <c r="HK192" s="80"/>
      <c r="HL192" s="80"/>
      <c r="HM192" s="80"/>
      <c r="HN192" s="80"/>
      <c r="HO192" s="80"/>
      <c r="HP192" s="80"/>
      <c r="HR192" s="80"/>
      <c r="HS192" s="80"/>
      <c r="HT192" s="80"/>
      <c r="HU192" s="80"/>
      <c r="HV192" s="80"/>
      <c r="HW192" s="80"/>
      <c r="HX192" s="80"/>
      <c r="HY192" s="80"/>
      <c r="HZ192" s="80"/>
      <c r="IA192" s="80"/>
      <c r="IB192" s="80"/>
      <c r="IC192" s="80"/>
      <c r="ID192" s="80"/>
      <c r="IE192" s="80"/>
      <c r="IF192" s="80"/>
      <c r="IG192" s="80"/>
      <c r="IH192" s="80"/>
      <c r="II192" s="80"/>
      <c r="IJ192" s="80"/>
      <c r="IK192" s="80"/>
      <c r="IL192" s="80"/>
      <c r="IM192" s="80"/>
      <c r="IN192" s="80"/>
      <c r="IO192" s="80"/>
      <c r="IP192" s="80"/>
      <c r="IQ192" s="80"/>
      <c r="IR192" s="80"/>
      <c r="IS192" s="80"/>
      <c r="IT192" s="80"/>
      <c r="IU192" s="80"/>
      <c r="IV192" s="80"/>
      <c r="IW192" s="80"/>
      <c r="IX192" s="80"/>
      <c r="IY192" s="80"/>
      <c r="IZ192" s="80"/>
      <c r="JA192" s="80"/>
      <c r="JB192" s="80"/>
    </row>
    <row r="193" spans="2:262" s="12" customFormat="1" ht="14.25" customHeight="1">
      <c r="B193" s="264"/>
      <c r="C193" s="273"/>
      <c r="D193" s="207" t="s">
        <v>277</v>
      </c>
      <c r="E193" s="166">
        <v>1</v>
      </c>
      <c r="F193" s="214">
        <v>0</v>
      </c>
      <c r="G193" s="83">
        <f t="shared" si="250"/>
        <v>0</v>
      </c>
      <c r="H193" s="230">
        <v>0</v>
      </c>
      <c r="I193" s="83">
        <f>IFERROR(H193/E193,"-")</f>
        <v>0</v>
      </c>
      <c r="J193" s="230">
        <v>0</v>
      </c>
      <c r="K193" s="83">
        <f>IFERROR(J193/E193,"-")</f>
        <v>0</v>
      </c>
      <c r="L193" s="166">
        <v>5</v>
      </c>
      <c r="M193" s="214">
        <v>1</v>
      </c>
      <c r="N193" s="83">
        <f>IFERROR(M193/L193,"-")</f>
        <v>0.2</v>
      </c>
      <c r="O193" s="230">
        <v>1</v>
      </c>
      <c r="P193" s="83">
        <f>IFERROR(O193/L193,"-")</f>
        <v>0.2</v>
      </c>
      <c r="Q193" s="230">
        <v>0</v>
      </c>
      <c r="R193" s="83">
        <f>IFERROR(Q193/L193,"-")</f>
        <v>0</v>
      </c>
      <c r="S193" s="166">
        <v>650</v>
      </c>
      <c r="T193" s="214">
        <v>46</v>
      </c>
      <c r="U193" s="83">
        <f>IFERROR(T193/S193,"-")</f>
        <v>7.0769230769230765E-2</v>
      </c>
      <c r="V193" s="230">
        <v>173</v>
      </c>
      <c r="W193" s="83">
        <f>IFERROR(V193/S193,"-")</f>
        <v>0.26615384615384613</v>
      </c>
      <c r="X193" s="230">
        <v>55</v>
      </c>
      <c r="Y193" s="83">
        <f>IFERROR(X193/S193,"-")</f>
        <v>8.461538461538462E-2</v>
      </c>
      <c r="Z193" s="166">
        <v>498</v>
      </c>
      <c r="AA193" s="214">
        <v>37</v>
      </c>
      <c r="AB193" s="83">
        <f>IFERROR(AA193/Z193,"-")</f>
        <v>7.4297188755020074E-2</v>
      </c>
      <c r="AC193" s="230">
        <v>121</v>
      </c>
      <c r="AD193" s="83">
        <f>IFERROR(AC193/Z193,"-")</f>
        <v>0.2429718875502008</v>
      </c>
      <c r="AE193" s="230">
        <v>62</v>
      </c>
      <c r="AF193" s="83">
        <f>IFERROR(AE193/Z193,"-")</f>
        <v>0.12449799196787148</v>
      </c>
      <c r="AG193" s="166">
        <v>308</v>
      </c>
      <c r="AH193" s="214">
        <v>16</v>
      </c>
      <c r="AI193" s="83">
        <f>IFERROR(AH193/AG193,"-")</f>
        <v>5.1948051948051951E-2</v>
      </c>
      <c r="AJ193" s="230">
        <v>62</v>
      </c>
      <c r="AK193" s="83">
        <f>IFERROR(AJ193/AG193,"-")</f>
        <v>0.20129870129870131</v>
      </c>
      <c r="AL193" s="230">
        <v>29</v>
      </c>
      <c r="AM193" s="83">
        <f>IFERROR(AL193/AG193,"-")</f>
        <v>9.4155844155844159E-2</v>
      </c>
      <c r="AN193" s="166">
        <v>138</v>
      </c>
      <c r="AO193" s="214">
        <v>5</v>
      </c>
      <c r="AP193" s="83">
        <f>IFERROR(AO193/AN193,"-")</f>
        <v>3.6231884057971016E-2</v>
      </c>
      <c r="AQ193" s="230">
        <v>28</v>
      </c>
      <c r="AR193" s="83">
        <f>IFERROR(AQ193/AN193,"-")</f>
        <v>0.20289855072463769</v>
      </c>
      <c r="AS193" s="230">
        <v>11</v>
      </c>
      <c r="AT193" s="83">
        <f>IFERROR(AS193/AN193,"-")</f>
        <v>7.9710144927536225E-2</v>
      </c>
      <c r="AU193" s="166">
        <v>37</v>
      </c>
      <c r="AV193" s="214">
        <v>0</v>
      </c>
      <c r="AW193" s="83">
        <f>IFERROR(AV193/AU193,"-")</f>
        <v>0</v>
      </c>
      <c r="AX193" s="230">
        <v>7</v>
      </c>
      <c r="AY193" s="83">
        <f>IFERROR(AX193/AU193,"-")</f>
        <v>0.1891891891891892</v>
      </c>
      <c r="AZ193" s="230">
        <v>1</v>
      </c>
      <c r="BA193" s="83">
        <f>IFERROR(AZ193/AU193,"-")</f>
        <v>2.7027027027027029E-2</v>
      </c>
      <c r="BB193" s="166">
        <f t="shared" si="221"/>
        <v>1637</v>
      </c>
      <c r="BC193" s="167">
        <f t="shared" si="222"/>
        <v>105</v>
      </c>
      <c r="BD193" s="83">
        <f>IFERROR(BC193/BB193,"-")</f>
        <v>6.4141722663408673E-2</v>
      </c>
      <c r="BE193" s="167">
        <f t="shared" si="223"/>
        <v>392</v>
      </c>
      <c r="BF193" s="83">
        <f>IFERROR(BE193/BB193,"-")</f>
        <v>0.23946243127672573</v>
      </c>
      <c r="BG193" s="167">
        <f t="shared" si="224"/>
        <v>158</v>
      </c>
      <c r="BH193" s="83">
        <f>IFERROR(BG193/BB193,"-")</f>
        <v>9.6518020769700674E-2</v>
      </c>
      <c r="BJ193" s="264"/>
      <c r="BK193" s="273"/>
      <c r="BL193" s="208" t="s">
        <v>276</v>
      </c>
      <c r="BM193" s="38">
        <v>1639</v>
      </c>
      <c r="BN193" s="38">
        <v>100</v>
      </c>
      <c r="BO193" s="84">
        <v>6.1012812690665039E-2</v>
      </c>
      <c r="BP193" s="38">
        <v>351</v>
      </c>
      <c r="BQ193" s="84">
        <v>0.2141549725442343</v>
      </c>
      <c r="BR193" s="38">
        <v>135</v>
      </c>
      <c r="BS193" s="84">
        <v>8.2367297132397807E-2</v>
      </c>
      <c r="BU193" s="218"/>
      <c r="BV193" s="208" t="s">
        <v>273</v>
      </c>
      <c r="BW193" s="36">
        <f t="shared" si="220"/>
        <v>0.59987782529016498</v>
      </c>
      <c r="BX193" s="36">
        <f t="shared" si="225"/>
        <v>0.64246491763270286</v>
      </c>
      <c r="BY193" s="80"/>
      <c r="BZ193" s="138"/>
      <c r="CA193" s="80"/>
      <c r="CB193" s="80"/>
      <c r="CC193" s="80"/>
      <c r="CD193" s="80"/>
      <c r="CE193" s="80"/>
      <c r="CF193" s="80"/>
      <c r="CG193" s="80"/>
      <c r="CH193" s="80"/>
      <c r="CI193" s="80"/>
      <c r="CJ193" s="3"/>
      <c r="CK193" s="3"/>
      <c r="CL193" s="3"/>
      <c r="CM193" s="3"/>
      <c r="CN193" s="3"/>
      <c r="CO193" s="3"/>
      <c r="CP193" s="3"/>
      <c r="CQ193" s="80"/>
      <c r="CR193" s="80"/>
      <c r="CS193" s="80"/>
      <c r="CT193" s="80"/>
      <c r="CU193" s="80"/>
      <c r="CV193" s="80"/>
      <c r="CW193" s="3"/>
      <c r="CX193" s="3"/>
      <c r="CY193" s="80"/>
      <c r="CZ193" s="80"/>
      <c r="DA193" s="80"/>
      <c r="DB193" s="80"/>
      <c r="DC193" s="80"/>
      <c r="DD193" s="80"/>
      <c r="DE193" s="80"/>
      <c r="DF193" s="80"/>
      <c r="DG193" s="80"/>
      <c r="DH193" s="80"/>
      <c r="DI193" s="80"/>
      <c r="DJ193" s="80"/>
      <c r="DK193" s="80"/>
      <c r="DL193" s="80"/>
      <c r="DM193" s="80"/>
      <c r="DN193" s="80"/>
      <c r="DP193" s="138"/>
      <c r="DQ193" s="80"/>
      <c r="DR193" s="80"/>
      <c r="DS193" s="80"/>
      <c r="DT193" s="80"/>
      <c r="DU193" s="80"/>
      <c r="DV193" s="80"/>
      <c r="DW193" s="80"/>
      <c r="DX193" s="80"/>
      <c r="DY193" s="80"/>
      <c r="DZ193" s="80"/>
      <c r="EA193" s="80"/>
      <c r="EB193" s="80"/>
      <c r="EC193" s="80"/>
      <c r="ED193" s="80"/>
      <c r="EE193" s="80"/>
      <c r="EF193" s="80"/>
      <c r="EG193" s="80"/>
      <c r="EH193" s="80"/>
      <c r="EI193" s="80"/>
      <c r="EJ193" s="80"/>
      <c r="EK193" s="80"/>
      <c r="EL193" s="80"/>
      <c r="EM193" s="80"/>
      <c r="EN193" s="80"/>
      <c r="EO193" s="80"/>
      <c r="EP193" s="80"/>
      <c r="EQ193" s="80"/>
      <c r="ER193" s="80"/>
      <c r="ES193" s="80"/>
      <c r="ET193" s="80"/>
      <c r="EU193" s="80"/>
      <c r="EV193" s="80"/>
      <c r="EW193" s="80"/>
      <c r="EX193" s="80"/>
      <c r="EY193" s="80"/>
      <c r="EZ193" s="80"/>
      <c r="FA193" s="80"/>
      <c r="FB193" s="80"/>
      <c r="FC193" s="80"/>
      <c r="FD193" s="80"/>
      <c r="FE193" s="80"/>
      <c r="FF193" s="80"/>
      <c r="FG193" s="80"/>
      <c r="FH193" s="80"/>
      <c r="FI193" s="80"/>
      <c r="FJ193" s="80"/>
      <c r="FK193" s="80"/>
      <c r="FL193" s="80"/>
      <c r="FM193" s="80"/>
      <c r="FN193" s="80"/>
      <c r="FO193" s="80"/>
      <c r="FP193" s="80"/>
      <c r="FQ193" s="80"/>
      <c r="FR193" s="80"/>
      <c r="FS193" s="80"/>
      <c r="FT193" s="80"/>
      <c r="FU193" s="80"/>
      <c r="FV193" s="80"/>
      <c r="FW193" s="80"/>
      <c r="FX193" s="80"/>
      <c r="FY193" s="80"/>
      <c r="FZ193" s="80"/>
      <c r="GA193" s="80"/>
      <c r="GB193" s="80"/>
      <c r="GC193" s="80"/>
      <c r="GD193" s="80"/>
      <c r="GE193" s="80"/>
      <c r="GF193" s="80"/>
      <c r="GG193" s="80"/>
      <c r="GH193" s="80"/>
      <c r="GI193" s="80"/>
      <c r="GJ193" s="80"/>
      <c r="GK193" s="80"/>
      <c r="GL193" s="80"/>
      <c r="GM193" s="80"/>
      <c r="GN193" s="80"/>
      <c r="GO193" s="80"/>
      <c r="GP193" s="80"/>
      <c r="GQ193" s="80"/>
      <c r="GR193" s="80"/>
      <c r="GS193" s="80"/>
      <c r="GT193" s="80"/>
      <c r="GU193" s="80"/>
      <c r="GV193" s="80"/>
      <c r="GW193" s="80"/>
      <c r="GX193" s="80"/>
      <c r="GY193" s="80"/>
      <c r="GZ193" s="80"/>
      <c r="HA193" s="80"/>
      <c r="HB193" s="80"/>
      <c r="HC193" s="80"/>
      <c r="HD193" s="80"/>
      <c r="HE193" s="80"/>
      <c r="HF193" s="80"/>
      <c r="HG193" s="80"/>
      <c r="HH193" s="80"/>
      <c r="HI193" s="80"/>
      <c r="HJ193" s="80"/>
      <c r="HK193" s="80"/>
      <c r="HL193" s="80"/>
      <c r="HM193" s="80"/>
      <c r="HN193" s="80"/>
      <c r="HO193" s="80"/>
      <c r="HP193" s="80"/>
      <c r="HR193" s="80"/>
      <c r="HS193" s="80"/>
      <c r="HT193" s="80"/>
      <c r="HU193" s="80"/>
      <c r="HV193" s="80"/>
      <c r="HW193" s="80"/>
      <c r="HX193" s="80"/>
      <c r="HY193" s="80"/>
      <c r="HZ193" s="80"/>
      <c r="IA193" s="80"/>
      <c r="IB193" s="80"/>
      <c r="IC193" s="80"/>
      <c r="ID193" s="80"/>
      <c r="IE193" s="80"/>
      <c r="IF193" s="80"/>
      <c r="IG193" s="80"/>
      <c r="IH193" s="80"/>
      <c r="II193" s="80"/>
      <c r="IJ193" s="80"/>
      <c r="IK193" s="80"/>
      <c r="IL193" s="80"/>
      <c r="IM193" s="80"/>
      <c r="IN193" s="80"/>
      <c r="IO193" s="80"/>
      <c r="IP193" s="80"/>
      <c r="IQ193" s="80"/>
      <c r="IR193" s="80"/>
      <c r="IS193" s="80"/>
      <c r="IT193" s="80"/>
      <c r="IU193" s="80"/>
      <c r="IV193" s="80"/>
      <c r="IW193" s="80"/>
      <c r="IX193" s="80"/>
      <c r="IY193" s="80"/>
      <c r="IZ193" s="80"/>
      <c r="JA193" s="80"/>
      <c r="JB193" s="80"/>
    </row>
    <row r="194" spans="2:262" s="12" customFormat="1" ht="14.25" customHeight="1">
      <c r="B194" s="264"/>
      <c r="C194" s="273"/>
      <c r="D194" s="165" t="s">
        <v>156</v>
      </c>
      <c r="E194" s="160">
        <v>0</v>
      </c>
      <c r="F194" s="161">
        <v>0</v>
      </c>
      <c r="G194" s="61" t="str">
        <f t="shared" si="250"/>
        <v>-</v>
      </c>
      <c r="H194" s="62">
        <v>0</v>
      </c>
      <c r="I194" s="61" t="str">
        <f t="shared" si="251"/>
        <v>-</v>
      </c>
      <c r="J194" s="62">
        <v>0</v>
      </c>
      <c r="K194" s="61" t="str">
        <f t="shared" si="252"/>
        <v>-</v>
      </c>
      <c r="L194" s="160">
        <v>1</v>
      </c>
      <c r="M194" s="161">
        <v>0</v>
      </c>
      <c r="N194" s="61">
        <f t="shared" si="253"/>
        <v>0</v>
      </c>
      <c r="O194" s="62">
        <v>1</v>
      </c>
      <c r="P194" s="61">
        <f t="shared" si="254"/>
        <v>1</v>
      </c>
      <c r="Q194" s="62">
        <v>0</v>
      </c>
      <c r="R194" s="61">
        <f t="shared" si="255"/>
        <v>0</v>
      </c>
      <c r="S194" s="160">
        <v>306</v>
      </c>
      <c r="T194" s="161">
        <v>23</v>
      </c>
      <c r="U194" s="61">
        <f t="shared" si="256"/>
        <v>7.5163398692810454E-2</v>
      </c>
      <c r="V194" s="62">
        <v>62</v>
      </c>
      <c r="W194" s="61">
        <f t="shared" si="257"/>
        <v>0.20261437908496732</v>
      </c>
      <c r="X194" s="62">
        <v>24</v>
      </c>
      <c r="Y194" s="61">
        <f t="shared" si="258"/>
        <v>7.8431372549019607E-2</v>
      </c>
      <c r="Z194" s="160">
        <v>164</v>
      </c>
      <c r="AA194" s="161">
        <v>12</v>
      </c>
      <c r="AB194" s="61">
        <f t="shared" si="259"/>
        <v>7.3170731707317069E-2</v>
      </c>
      <c r="AC194" s="62">
        <v>32</v>
      </c>
      <c r="AD194" s="61">
        <f t="shared" si="260"/>
        <v>0.1951219512195122</v>
      </c>
      <c r="AE194" s="62">
        <v>11</v>
      </c>
      <c r="AF194" s="61">
        <f t="shared" si="261"/>
        <v>6.7073170731707321E-2</v>
      </c>
      <c r="AG194" s="160">
        <v>76</v>
      </c>
      <c r="AH194" s="161">
        <v>5</v>
      </c>
      <c r="AI194" s="61">
        <f t="shared" si="262"/>
        <v>6.5789473684210523E-2</v>
      </c>
      <c r="AJ194" s="62">
        <v>13</v>
      </c>
      <c r="AK194" s="61">
        <f t="shared" si="263"/>
        <v>0.17105263157894737</v>
      </c>
      <c r="AL194" s="62">
        <v>10</v>
      </c>
      <c r="AM194" s="61">
        <f t="shared" si="264"/>
        <v>0.13157894736842105</v>
      </c>
      <c r="AN194" s="160">
        <v>35</v>
      </c>
      <c r="AO194" s="161">
        <v>0</v>
      </c>
      <c r="AP194" s="61">
        <f t="shared" si="265"/>
        <v>0</v>
      </c>
      <c r="AQ194" s="62">
        <v>6</v>
      </c>
      <c r="AR194" s="61">
        <f t="shared" si="266"/>
        <v>0.17142857142857143</v>
      </c>
      <c r="AS194" s="62">
        <v>3</v>
      </c>
      <c r="AT194" s="61">
        <f t="shared" si="267"/>
        <v>8.5714285714285715E-2</v>
      </c>
      <c r="AU194" s="160">
        <v>9</v>
      </c>
      <c r="AV194" s="161">
        <v>0</v>
      </c>
      <c r="AW194" s="61">
        <f t="shared" si="268"/>
        <v>0</v>
      </c>
      <c r="AX194" s="62">
        <v>0</v>
      </c>
      <c r="AY194" s="61">
        <f t="shared" si="269"/>
        <v>0</v>
      </c>
      <c r="AZ194" s="62">
        <v>1</v>
      </c>
      <c r="BA194" s="61">
        <f t="shared" si="270"/>
        <v>0.1111111111111111</v>
      </c>
      <c r="BB194" s="160">
        <f t="shared" si="221"/>
        <v>591</v>
      </c>
      <c r="BC194" s="63">
        <f t="shared" si="222"/>
        <v>40</v>
      </c>
      <c r="BD194" s="61">
        <f t="shared" si="271"/>
        <v>6.7681895093062605E-2</v>
      </c>
      <c r="BE194" s="63">
        <f t="shared" si="223"/>
        <v>114</v>
      </c>
      <c r="BF194" s="61">
        <f t="shared" si="272"/>
        <v>0.19289340101522842</v>
      </c>
      <c r="BG194" s="63">
        <f t="shared" si="224"/>
        <v>49</v>
      </c>
      <c r="BH194" s="61">
        <f t="shared" si="273"/>
        <v>8.2910321489001695E-2</v>
      </c>
      <c r="BJ194" s="264"/>
      <c r="BK194" s="273"/>
      <c r="BL194" s="208" t="s">
        <v>156</v>
      </c>
      <c r="BM194" s="38">
        <v>563</v>
      </c>
      <c r="BN194" s="38">
        <v>28</v>
      </c>
      <c r="BO194" s="84">
        <v>4.9733570159857902E-2</v>
      </c>
      <c r="BP194" s="38">
        <v>104</v>
      </c>
      <c r="BQ194" s="84">
        <v>0.1847246891651865</v>
      </c>
      <c r="BR194" s="38">
        <v>58</v>
      </c>
      <c r="BS194" s="84">
        <v>0.10301953818827708</v>
      </c>
      <c r="BU194" s="184"/>
      <c r="BV194" s="188" t="s">
        <v>156</v>
      </c>
      <c r="BW194" s="36">
        <f t="shared" si="220"/>
        <v>0.65651438240270732</v>
      </c>
      <c r="BX194" s="36">
        <f t="shared" si="225"/>
        <v>0.66252220248667848</v>
      </c>
      <c r="BY194" s="80"/>
      <c r="BZ194" s="138"/>
      <c r="CA194" s="80"/>
      <c r="CB194" s="80"/>
      <c r="CC194" s="80"/>
      <c r="CD194" s="80"/>
      <c r="CE194" s="80"/>
      <c r="CF194" s="80"/>
      <c r="CG194" s="80"/>
      <c r="CH194" s="80"/>
      <c r="CI194" s="80"/>
      <c r="CJ194" s="3"/>
      <c r="CK194" s="3"/>
      <c r="CL194" s="3"/>
      <c r="CM194" s="3"/>
      <c r="CN194" s="3"/>
      <c r="CO194" s="3"/>
      <c r="CP194" s="3"/>
      <c r="CQ194" s="80"/>
      <c r="CR194" s="80"/>
      <c r="CS194" s="80"/>
      <c r="CT194" s="80"/>
      <c r="CU194" s="80"/>
      <c r="CV194" s="80"/>
      <c r="CW194" s="3"/>
      <c r="CX194" s="3"/>
      <c r="CY194" s="80"/>
      <c r="CZ194" s="80"/>
      <c r="DA194" s="80"/>
      <c r="DB194" s="80"/>
      <c r="DC194" s="80"/>
      <c r="DD194" s="80"/>
      <c r="DE194" s="80"/>
      <c r="DF194" s="80"/>
      <c r="DG194" s="80"/>
      <c r="DH194" s="80"/>
      <c r="DI194" s="80"/>
      <c r="DJ194" s="80"/>
      <c r="DK194" s="80"/>
      <c r="DL194" s="80"/>
      <c r="DM194" s="80"/>
      <c r="DN194" s="80"/>
      <c r="DP194" s="138"/>
      <c r="DQ194" s="80"/>
      <c r="DR194" s="80"/>
      <c r="DS194" s="80"/>
      <c r="DT194" s="80"/>
      <c r="DU194" s="80"/>
      <c r="DV194" s="80"/>
      <c r="DW194" s="80"/>
      <c r="DX194" s="80"/>
      <c r="DY194" s="80"/>
      <c r="DZ194" s="80"/>
      <c r="EA194" s="80"/>
      <c r="EB194" s="80"/>
      <c r="EC194" s="80"/>
      <c r="ED194" s="80"/>
      <c r="EE194" s="80"/>
      <c r="EF194" s="80"/>
      <c r="EG194" s="80"/>
      <c r="EH194" s="80"/>
      <c r="EI194" s="80"/>
      <c r="EJ194" s="80"/>
      <c r="EK194" s="80"/>
      <c r="EL194" s="80"/>
      <c r="EM194" s="80"/>
      <c r="EN194" s="80"/>
      <c r="EO194" s="80"/>
      <c r="EP194" s="80"/>
      <c r="EQ194" s="80"/>
      <c r="ER194" s="80"/>
      <c r="ES194" s="80"/>
      <c r="ET194" s="80"/>
      <c r="EU194" s="80"/>
      <c r="EV194" s="80"/>
      <c r="EW194" s="80"/>
      <c r="EX194" s="80"/>
      <c r="EY194" s="80"/>
      <c r="EZ194" s="80"/>
      <c r="FA194" s="80"/>
      <c r="FB194" s="80"/>
      <c r="FC194" s="80"/>
      <c r="FD194" s="80"/>
      <c r="FE194" s="80"/>
      <c r="FF194" s="80"/>
      <c r="FG194" s="80"/>
      <c r="FH194" s="80"/>
      <c r="FI194" s="80"/>
      <c r="FJ194" s="80"/>
      <c r="FK194" s="80"/>
      <c r="FL194" s="80"/>
      <c r="FM194" s="80"/>
      <c r="FN194" s="80"/>
      <c r="FO194" s="80"/>
      <c r="FP194" s="80"/>
      <c r="FQ194" s="80"/>
      <c r="FR194" s="80"/>
      <c r="FS194" s="80"/>
      <c r="FT194" s="80"/>
      <c r="FU194" s="80"/>
      <c r="FV194" s="80"/>
      <c r="FW194" s="80"/>
      <c r="FX194" s="80"/>
      <c r="FY194" s="80"/>
      <c r="FZ194" s="80"/>
      <c r="GA194" s="80"/>
      <c r="GB194" s="80"/>
      <c r="GC194" s="80"/>
      <c r="GD194" s="80"/>
      <c r="GE194" s="80"/>
      <c r="GF194" s="80"/>
      <c r="GG194" s="80"/>
      <c r="GH194" s="80"/>
      <c r="GI194" s="80"/>
      <c r="GJ194" s="80"/>
      <c r="GK194" s="80"/>
      <c r="GL194" s="80"/>
      <c r="GM194" s="80"/>
      <c r="GN194" s="80"/>
      <c r="GO194" s="80"/>
      <c r="GP194" s="80"/>
      <c r="GQ194" s="80"/>
      <c r="GR194" s="80"/>
      <c r="GS194" s="80"/>
      <c r="GT194" s="80"/>
      <c r="GU194" s="80"/>
      <c r="GV194" s="80"/>
      <c r="GW194" s="80"/>
      <c r="GX194" s="80"/>
      <c r="GY194" s="80"/>
      <c r="GZ194" s="80"/>
      <c r="HA194" s="80"/>
      <c r="HB194" s="80"/>
      <c r="HC194" s="80"/>
      <c r="HD194" s="80"/>
      <c r="HE194" s="80"/>
      <c r="HF194" s="80"/>
      <c r="HG194" s="80"/>
      <c r="HH194" s="80"/>
      <c r="HI194" s="80"/>
      <c r="HJ194" s="80"/>
      <c r="HK194" s="80"/>
      <c r="HL194" s="80"/>
      <c r="HM194" s="80"/>
      <c r="HN194" s="80"/>
      <c r="HO194" s="80"/>
      <c r="HP194" s="80"/>
      <c r="HR194" s="80"/>
      <c r="HS194" s="80"/>
      <c r="HT194" s="80"/>
      <c r="HU194" s="80"/>
      <c r="HV194" s="80"/>
      <c r="HW194" s="80"/>
      <c r="HX194" s="80"/>
      <c r="HY194" s="80"/>
      <c r="HZ194" s="80"/>
      <c r="IA194" s="80"/>
      <c r="IB194" s="80"/>
      <c r="IC194" s="80"/>
      <c r="ID194" s="80"/>
      <c r="IE194" s="80"/>
      <c r="IF194" s="80"/>
      <c r="IG194" s="80"/>
      <c r="IH194" s="80"/>
      <c r="II194" s="80"/>
      <c r="IJ194" s="80"/>
      <c r="IK194" s="80"/>
      <c r="IL194" s="80"/>
      <c r="IM194" s="80"/>
      <c r="IN194" s="80"/>
      <c r="IO194" s="80"/>
      <c r="IP194" s="80"/>
      <c r="IQ194" s="80"/>
      <c r="IR194" s="80"/>
      <c r="IS194" s="80"/>
      <c r="IT194" s="80"/>
      <c r="IU194" s="80"/>
      <c r="IV194" s="80"/>
      <c r="IW194" s="80"/>
      <c r="IX194" s="80"/>
      <c r="IY194" s="80"/>
      <c r="IZ194" s="80"/>
      <c r="JA194" s="80"/>
      <c r="JB194" s="80"/>
    </row>
    <row r="195" spans="2:262" s="12" customFormat="1" ht="14.25" customHeight="1">
      <c r="B195" s="264"/>
      <c r="C195" s="273"/>
      <c r="D195" s="135" t="s">
        <v>200</v>
      </c>
      <c r="E195" s="152">
        <v>0</v>
      </c>
      <c r="F195" s="231">
        <v>0</v>
      </c>
      <c r="G195" s="154" t="str">
        <f>IFERROR(F195/E195,"-")</f>
        <v>-</v>
      </c>
      <c r="H195" s="232">
        <v>0</v>
      </c>
      <c r="I195" s="154" t="str">
        <f>IFERROR(H195/E195,"-")</f>
        <v>-</v>
      </c>
      <c r="J195" s="232">
        <v>0</v>
      </c>
      <c r="K195" s="154" t="str">
        <f>IFERROR(J195/E195,"-")</f>
        <v>-</v>
      </c>
      <c r="L195" s="152">
        <v>2</v>
      </c>
      <c r="M195" s="231">
        <v>0</v>
      </c>
      <c r="N195" s="154">
        <f>IFERROR(M195/L195,"-")</f>
        <v>0</v>
      </c>
      <c r="O195" s="232">
        <v>0</v>
      </c>
      <c r="P195" s="154">
        <f>IFERROR(O195/L195,"-")</f>
        <v>0</v>
      </c>
      <c r="Q195" s="232">
        <v>0</v>
      </c>
      <c r="R195" s="154">
        <f>IFERROR(Q195/L195,"-")</f>
        <v>0</v>
      </c>
      <c r="S195" s="152">
        <v>29</v>
      </c>
      <c r="T195" s="231">
        <v>1</v>
      </c>
      <c r="U195" s="154">
        <f>IFERROR(T195/S195,"-")</f>
        <v>3.4482758620689655E-2</v>
      </c>
      <c r="V195" s="232">
        <v>1</v>
      </c>
      <c r="W195" s="154">
        <f>IFERROR(V195/S195,"-")</f>
        <v>3.4482758620689655E-2</v>
      </c>
      <c r="X195" s="232">
        <v>2</v>
      </c>
      <c r="Y195" s="154">
        <f>IFERROR(X195/S195,"-")</f>
        <v>6.8965517241379309E-2</v>
      </c>
      <c r="Z195" s="152">
        <v>79</v>
      </c>
      <c r="AA195" s="231">
        <v>0</v>
      </c>
      <c r="AB195" s="154">
        <f>IFERROR(AA195/Z195,"-")</f>
        <v>0</v>
      </c>
      <c r="AC195" s="232">
        <v>1</v>
      </c>
      <c r="AD195" s="154">
        <f>IFERROR(AC195/Z195,"-")</f>
        <v>1.2658227848101266E-2</v>
      </c>
      <c r="AE195" s="232">
        <v>2</v>
      </c>
      <c r="AF195" s="154">
        <f>IFERROR(AE195/Z195,"-")</f>
        <v>2.5316455696202531E-2</v>
      </c>
      <c r="AG195" s="152">
        <v>121</v>
      </c>
      <c r="AH195" s="231">
        <v>1</v>
      </c>
      <c r="AI195" s="154">
        <f>IFERROR(AH195/AG195,"-")</f>
        <v>8.2644628099173556E-3</v>
      </c>
      <c r="AJ195" s="232">
        <v>2</v>
      </c>
      <c r="AK195" s="154">
        <f>IFERROR(AJ195/AG195,"-")</f>
        <v>1.6528925619834711E-2</v>
      </c>
      <c r="AL195" s="232">
        <v>1</v>
      </c>
      <c r="AM195" s="154">
        <f>IFERROR(AL195/AG195,"-")</f>
        <v>8.2644628099173556E-3</v>
      </c>
      <c r="AN195" s="152">
        <v>133</v>
      </c>
      <c r="AO195" s="231">
        <v>0</v>
      </c>
      <c r="AP195" s="154">
        <f>IFERROR(AO195/AN195,"-")</f>
        <v>0</v>
      </c>
      <c r="AQ195" s="232">
        <v>2</v>
      </c>
      <c r="AR195" s="154">
        <f>IFERROR(AQ195/AN195,"-")</f>
        <v>1.5037593984962405E-2</v>
      </c>
      <c r="AS195" s="232">
        <v>0</v>
      </c>
      <c r="AT195" s="154">
        <f>IFERROR(AS195/AN195,"-")</f>
        <v>0</v>
      </c>
      <c r="AU195" s="152">
        <v>113</v>
      </c>
      <c r="AV195" s="231">
        <v>0</v>
      </c>
      <c r="AW195" s="154">
        <f>IFERROR(AV195/AU195,"-")</f>
        <v>0</v>
      </c>
      <c r="AX195" s="232">
        <v>1</v>
      </c>
      <c r="AY195" s="154">
        <f>IFERROR(AX195/AU195,"-")</f>
        <v>8.8495575221238937E-3</v>
      </c>
      <c r="AZ195" s="232">
        <v>0</v>
      </c>
      <c r="BA195" s="154">
        <f>IFERROR(AZ195/AU195,"-")</f>
        <v>0</v>
      </c>
      <c r="BB195" s="152">
        <f t="shared" si="221"/>
        <v>477</v>
      </c>
      <c r="BC195" s="153">
        <f t="shared" si="222"/>
        <v>2</v>
      </c>
      <c r="BD195" s="154">
        <f>IFERROR(BC195/BB195,"-")</f>
        <v>4.1928721174004195E-3</v>
      </c>
      <c r="BE195" s="153">
        <f t="shared" si="223"/>
        <v>7</v>
      </c>
      <c r="BF195" s="154">
        <f>IFERROR(BE195/BB195,"-")</f>
        <v>1.4675052410901468E-2</v>
      </c>
      <c r="BG195" s="153">
        <f t="shared" si="224"/>
        <v>5</v>
      </c>
      <c r="BH195" s="154">
        <f>IFERROR(BG195/BB195,"-")</f>
        <v>1.0482180293501049E-2</v>
      </c>
      <c r="BJ195" s="264"/>
      <c r="BK195" s="273"/>
      <c r="BL195" s="208" t="s">
        <v>199</v>
      </c>
      <c r="BM195" s="38">
        <v>215</v>
      </c>
      <c r="BN195" s="38">
        <v>0</v>
      </c>
      <c r="BO195" s="84">
        <v>0</v>
      </c>
      <c r="BP195" s="38">
        <v>3</v>
      </c>
      <c r="BQ195" s="84">
        <v>1.3953488372093023E-2</v>
      </c>
      <c r="BR195" s="38">
        <v>5</v>
      </c>
      <c r="BS195" s="84">
        <v>2.3255813953488372E-2</v>
      </c>
      <c r="BU195" s="184"/>
      <c r="BV195" s="188" t="s">
        <v>199</v>
      </c>
      <c r="BW195" s="36">
        <f t="shared" si="220"/>
        <v>0.97064989517819711</v>
      </c>
      <c r="BX195" s="36">
        <f t="shared" si="225"/>
        <v>0.96279069767441861</v>
      </c>
      <c r="BY195" s="80"/>
      <c r="BZ195" s="138"/>
      <c r="CA195" s="80"/>
      <c r="CB195" s="80"/>
      <c r="CC195" s="80"/>
      <c r="CD195" s="80"/>
      <c r="CE195" s="80"/>
      <c r="CF195" s="80"/>
      <c r="CG195" s="80"/>
      <c r="CH195" s="80"/>
      <c r="CI195" s="80"/>
      <c r="CJ195" s="3"/>
      <c r="CK195" s="3"/>
      <c r="CL195" s="3"/>
      <c r="CM195" s="3"/>
      <c r="CN195" s="3"/>
      <c r="CO195" s="3"/>
      <c r="CP195" s="3"/>
      <c r="CQ195" s="80"/>
      <c r="CR195" s="80"/>
      <c r="CS195" s="80"/>
      <c r="CT195" s="80"/>
      <c r="CU195" s="80"/>
      <c r="CV195" s="80"/>
      <c r="CW195" s="3"/>
      <c r="CX195" s="3"/>
      <c r="CY195" s="80"/>
      <c r="CZ195" s="80"/>
      <c r="DA195" s="80"/>
      <c r="DB195" s="80"/>
      <c r="DC195" s="80"/>
      <c r="DD195" s="80"/>
      <c r="DE195" s="80"/>
      <c r="DF195" s="80"/>
      <c r="DG195" s="80"/>
      <c r="DH195" s="80"/>
      <c r="DI195" s="80"/>
      <c r="DJ195" s="80"/>
      <c r="DK195" s="80"/>
      <c r="DL195" s="80"/>
      <c r="DM195" s="80"/>
      <c r="DN195" s="80"/>
      <c r="DP195" s="138"/>
      <c r="DQ195" s="80"/>
      <c r="DR195" s="80"/>
      <c r="DS195" s="80"/>
      <c r="DT195" s="80"/>
      <c r="DU195" s="80"/>
      <c r="DV195" s="80"/>
      <c r="DW195" s="80"/>
      <c r="DX195" s="80"/>
      <c r="DY195" s="80"/>
      <c r="DZ195" s="80"/>
      <c r="EA195" s="80"/>
      <c r="EB195" s="80"/>
      <c r="EC195" s="80"/>
      <c r="ED195" s="80"/>
      <c r="EE195" s="80"/>
      <c r="EF195" s="80"/>
      <c r="EG195" s="80"/>
      <c r="EH195" s="80"/>
      <c r="EI195" s="80"/>
      <c r="EJ195" s="80"/>
      <c r="EK195" s="80"/>
      <c r="EL195" s="80"/>
      <c r="EM195" s="80"/>
      <c r="EN195" s="80"/>
      <c r="EO195" s="80"/>
      <c r="EP195" s="80"/>
      <c r="EQ195" s="80"/>
      <c r="ER195" s="80"/>
      <c r="ES195" s="80"/>
      <c r="ET195" s="80"/>
      <c r="EU195" s="80"/>
      <c r="EV195" s="80"/>
      <c r="EW195" s="80"/>
      <c r="EX195" s="80"/>
      <c r="EY195" s="80"/>
      <c r="EZ195" s="80"/>
      <c r="FA195" s="80"/>
      <c r="FB195" s="80"/>
      <c r="FC195" s="80"/>
      <c r="FD195" s="80"/>
      <c r="FE195" s="80"/>
      <c r="FF195" s="80"/>
      <c r="FG195" s="80"/>
      <c r="FH195" s="80"/>
      <c r="FI195" s="80"/>
      <c r="FJ195" s="80"/>
      <c r="FK195" s="80"/>
      <c r="FL195" s="80"/>
      <c r="FM195" s="80"/>
      <c r="FN195" s="80"/>
      <c r="FO195" s="80"/>
      <c r="FP195" s="80"/>
      <c r="FQ195" s="80"/>
      <c r="FR195" s="80"/>
      <c r="FS195" s="80"/>
      <c r="FT195" s="80"/>
      <c r="FU195" s="80"/>
      <c r="FV195" s="80"/>
      <c r="FW195" s="80"/>
      <c r="FX195" s="80"/>
      <c r="FY195" s="80"/>
      <c r="FZ195" s="80"/>
      <c r="GA195" s="80"/>
      <c r="GB195" s="80"/>
      <c r="GC195" s="80"/>
      <c r="GD195" s="80"/>
      <c r="GE195" s="80"/>
      <c r="GF195" s="80"/>
      <c r="GG195" s="80"/>
      <c r="GH195" s="80"/>
      <c r="GI195" s="80"/>
      <c r="GJ195" s="80"/>
      <c r="GK195" s="80"/>
      <c r="GL195" s="80"/>
      <c r="GM195" s="80"/>
      <c r="GN195" s="80"/>
      <c r="GO195" s="80"/>
      <c r="GP195" s="80"/>
      <c r="GQ195" s="80"/>
      <c r="GR195" s="80"/>
      <c r="GS195" s="80"/>
      <c r="GT195" s="80"/>
      <c r="GU195" s="80"/>
      <c r="GV195" s="80"/>
      <c r="GW195" s="80"/>
      <c r="GX195" s="80"/>
      <c r="GY195" s="80"/>
      <c r="GZ195" s="80"/>
      <c r="HA195" s="80"/>
      <c r="HB195" s="80"/>
      <c r="HC195" s="80"/>
      <c r="HD195" s="80"/>
      <c r="HE195" s="80"/>
      <c r="HF195" s="80"/>
      <c r="HG195" s="80"/>
      <c r="HH195" s="80"/>
      <c r="HI195" s="80"/>
      <c r="HJ195" s="80"/>
      <c r="HK195" s="80"/>
      <c r="HL195" s="80"/>
      <c r="HM195" s="80"/>
      <c r="HN195" s="80"/>
      <c r="HO195" s="80"/>
      <c r="HP195" s="80"/>
      <c r="HR195" s="80"/>
      <c r="HS195" s="80"/>
      <c r="HT195" s="80"/>
      <c r="HU195" s="80"/>
      <c r="HV195" s="80"/>
      <c r="HW195" s="80"/>
      <c r="HX195" s="80"/>
      <c r="HY195" s="80"/>
      <c r="HZ195" s="80"/>
      <c r="IA195" s="80"/>
      <c r="IB195" s="80"/>
      <c r="IC195" s="80"/>
      <c r="ID195" s="80"/>
      <c r="IE195" s="80"/>
      <c r="IF195" s="80"/>
      <c r="IG195" s="80"/>
      <c r="IH195" s="80"/>
      <c r="II195" s="80"/>
      <c r="IJ195" s="80"/>
      <c r="IK195" s="80"/>
      <c r="IL195" s="80"/>
      <c r="IM195" s="80"/>
      <c r="IN195" s="80"/>
      <c r="IO195" s="80"/>
      <c r="IP195" s="80"/>
      <c r="IQ195" s="80"/>
      <c r="IR195" s="80"/>
      <c r="IS195" s="80"/>
      <c r="IT195" s="80"/>
      <c r="IU195" s="80"/>
      <c r="IV195" s="80"/>
      <c r="IW195" s="80"/>
      <c r="IX195" s="80"/>
      <c r="IY195" s="80"/>
      <c r="IZ195" s="80"/>
      <c r="JA195" s="80"/>
      <c r="JB195" s="80"/>
    </row>
    <row r="196" spans="2:262" s="12" customFormat="1" ht="14.25" customHeight="1">
      <c r="B196" s="265"/>
      <c r="C196" s="274"/>
      <c r="D196" s="150" t="s">
        <v>67</v>
      </c>
      <c r="E196" s="37">
        <v>13</v>
      </c>
      <c r="F196" s="233">
        <v>0</v>
      </c>
      <c r="G196" s="13">
        <f t="shared" si="250"/>
        <v>0</v>
      </c>
      <c r="H196" s="33">
        <v>1</v>
      </c>
      <c r="I196" s="13">
        <f t="shared" si="251"/>
        <v>7.6923076923076927E-2</v>
      </c>
      <c r="J196" s="33">
        <v>1</v>
      </c>
      <c r="K196" s="13">
        <f t="shared" si="252"/>
        <v>7.6923076923076927E-2</v>
      </c>
      <c r="L196" s="37">
        <v>24</v>
      </c>
      <c r="M196" s="233">
        <v>2</v>
      </c>
      <c r="N196" s="13">
        <f t="shared" si="253"/>
        <v>8.3333333333333329E-2</v>
      </c>
      <c r="O196" s="33">
        <v>2</v>
      </c>
      <c r="P196" s="13">
        <f t="shared" si="254"/>
        <v>8.3333333333333329E-2</v>
      </c>
      <c r="Q196" s="33">
        <v>0</v>
      </c>
      <c r="R196" s="13">
        <f t="shared" si="255"/>
        <v>0</v>
      </c>
      <c r="S196" s="37">
        <v>4071</v>
      </c>
      <c r="T196" s="233">
        <v>292</v>
      </c>
      <c r="U196" s="13">
        <f t="shared" si="256"/>
        <v>7.1726848440186688E-2</v>
      </c>
      <c r="V196" s="33">
        <v>943</v>
      </c>
      <c r="W196" s="13">
        <f t="shared" si="257"/>
        <v>0.23163841807909605</v>
      </c>
      <c r="X196" s="33">
        <v>297</v>
      </c>
      <c r="Y196" s="13">
        <f t="shared" si="258"/>
        <v>7.2955047899778927E-2</v>
      </c>
      <c r="Z196" s="37">
        <v>3272</v>
      </c>
      <c r="AA196" s="233">
        <v>198</v>
      </c>
      <c r="AB196" s="13">
        <f t="shared" si="259"/>
        <v>6.0513447432762837E-2</v>
      </c>
      <c r="AC196" s="33">
        <v>713</v>
      </c>
      <c r="AD196" s="13">
        <f t="shared" si="260"/>
        <v>0.21790953545232275</v>
      </c>
      <c r="AE196" s="33">
        <v>285</v>
      </c>
      <c r="AF196" s="13">
        <f t="shared" si="261"/>
        <v>8.7102689486552573E-2</v>
      </c>
      <c r="AG196" s="37">
        <v>2005</v>
      </c>
      <c r="AH196" s="233">
        <v>98</v>
      </c>
      <c r="AI196" s="13">
        <f t="shared" si="262"/>
        <v>4.8877805486284287E-2</v>
      </c>
      <c r="AJ196" s="33">
        <v>312</v>
      </c>
      <c r="AK196" s="13">
        <f t="shared" si="263"/>
        <v>0.15561097256857856</v>
      </c>
      <c r="AL196" s="33">
        <v>135</v>
      </c>
      <c r="AM196" s="13">
        <f t="shared" si="264"/>
        <v>6.7331670822942641E-2</v>
      </c>
      <c r="AN196" s="37">
        <v>1003</v>
      </c>
      <c r="AO196" s="233">
        <v>21</v>
      </c>
      <c r="AP196" s="13">
        <f t="shared" si="265"/>
        <v>2.0937188434695914E-2</v>
      </c>
      <c r="AQ196" s="33">
        <v>130</v>
      </c>
      <c r="AR196" s="13">
        <f t="shared" si="266"/>
        <v>0.1296111665004985</v>
      </c>
      <c r="AS196" s="33">
        <v>44</v>
      </c>
      <c r="AT196" s="13">
        <f t="shared" si="267"/>
        <v>4.3868394815553338E-2</v>
      </c>
      <c r="AU196" s="37">
        <v>350</v>
      </c>
      <c r="AV196" s="233">
        <v>1</v>
      </c>
      <c r="AW196" s="13">
        <f t="shared" si="268"/>
        <v>2.8571428571428571E-3</v>
      </c>
      <c r="AX196" s="33">
        <v>31</v>
      </c>
      <c r="AY196" s="13">
        <f t="shared" si="269"/>
        <v>8.8571428571428565E-2</v>
      </c>
      <c r="AZ196" s="33">
        <v>6</v>
      </c>
      <c r="BA196" s="13">
        <f t="shared" si="270"/>
        <v>1.7142857142857144E-2</v>
      </c>
      <c r="BB196" s="37">
        <f t="shared" si="221"/>
        <v>10738</v>
      </c>
      <c r="BC196" s="69">
        <f t="shared" si="222"/>
        <v>612</v>
      </c>
      <c r="BD196" s="13">
        <f t="shared" si="271"/>
        <v>5.6993853604023093E-2</v>
      </c>
      <c r="BE196" s="69">
        <f t="shared" si="223"/>
        <v>2132</v>
      </c>
      <c r="BF196" s="13">
        <f t="shared" si="272"/>
        <v>0.19854721549636803</v>
      </c>
      <c r="BG196" s="69">
        <f t="shared" si="224"/>
        <v>768</v>
      </c>
      <c r="BH196" s="13">
        <f t="shared" si="273"/>
        <v>7.1521698640342704E-2</v>
      </c>
      <c r="BJ196" s="265"/>
      <c r="BK196" s="274"/>
      <c r="BL196" s="203" t="s">
        <v>67</v>
      </c>
      <c r="BM196" s="38">
        <v>9988</v>
      </c>
      <c r="BN196" s="38">
        <v>533</v>
      </c>
      <c r="BO196" s="84">
        <v>5.3364036844213057E-2</v>
      </c>
      <c r="BP196" s="38">
        <v>1943</v>
      </c>
      <c r="BQ196" s="84">
        <v>0.1945334401281538</v>
      </c>
      <c r="BR196" s="38">
        <v>783</v>
      </c>
      <c r="BS196" s="84">
        <v>7.8394072887464958E-2</v>
      </c>
      <c r="BU196" s="185"/>
      <c r="BV196" s="187" t="s">
        <v>67</v>
      </c>
      <c r="BW196" s="36">
        <f t="shared" si="220"/>
        <v>0.67293723225926616</v>
      </c>
      <c r="BX196" s="36">
        <f t="shared" si="225"/>
        <v>0.67370845014016822</v>
      </c>
      <c r="BY196" s="80"/>
      <c r="BZ196" s="138"/>
      <c r="CA196" s="80"/>
      <c r="CB196" s="80"/>
      <c r="CC196" s="80"/>
      <c r="CD196" s="80"/>
      <c r="CE196" s="80"/>
      <c r="CF196" s="80"/>
      <c r="CG196" s="80"/>
      <c r="CH196" s="80"/>
      <c r="CI196" s="80"/>
      <c r="CJ196" s="3"/>
      <c r="CK196" s="3"/>
      <c r="CL196" s="3"/>
      <c r="CM196" s="3"/>
      <c r="CN196" s="3"/>
      <c r="CO196" s="3"/>
      <c r="CP196" s="3"/>
      <c r="CQ196" s="80"/>
      <c r="CR196" s="80"/>
      <c r="CS196" s="80"/>
      <c r="CT196" s="80"/>
      <c r="CU196" s="80"/>
      <c r="CV196" s="80"/>
      <c r="CW196" s="3"/>
      <c r="CX196" s="3"/>
      <c r="CY196" s="80"/>
      <c r="CZ196" s="80"/>
      <c r="DA196" s="80"/>
      <c r="DB196" s="80"/>
      <c r="DC196" s="80"/>
      <c r="DD196" s="80"/>
      <c r="DE196" s="80"/>
      <c r="DF196" s="80"/>
      <c r="DG196" s="80"/>
      <c r="DH196" s="80"/>
      <c r="DI196" s="80"/>
      <c r="DJ196" s="80"/>
      <c r="DK196" s="80"/>
      <c r="DL196" s="80"/>
      <c r="DM196" s="80"/>
      <c r="DN196" s="80"/>
      <c r="DP196" s="138"/>
      <c r="DQ196" s="80"/>
      <c r="DR196" s="80"/>
      <c r="DS196" s="80"/>
      <c r="DT196" s="80"/>
      <c r="DU196" s="80"/>
      <c r="DV196" s="80"/>
      <c r="DW196" s="80"/>
      <c r="DX196" s="80"/>
      <c r="DY196" s="80"/>
      <c r="DZ196" s="80"/>
      <c r="EA196" s="80"/>
      <c r="EB196" s="80"/>
      <c r="EC196" s="80"/>
      <c r="ED196" s="80"/>
      <c r="EE196" s="80"/>
      <c r="EF196" s="80"/>
      <c r="EG196" s="80"/>
      <c r="EH196" s="80"/>
      <c r="EI196" s="80"/>
      <c r="EJ196" s="80"/>
      <c r="EK196" s="80"/>
      <c r="EL196" s="80"/>
      <c r="EM196" s="80"/>
      <c r="EN196" s="80"/>
      <c r="EO196" s="80"/>
      <c r="EP196" s="80"/>
      <c r="EQ196" s="80"/>
      <c r="ER196" s="80"/>
      <c r="ES196" s="80"/>
      <c r="ET196" s="80"/>
      <c r="EU196" s="80"/>
      <c r="EV196" s="80"/>
      <c r="EW196" s="80"/>
      <c r="EX196" s="80"/>
      <c r="EY196" s="80"/>
      <c r="EZ196" s="80"/>
      <c r="FA196" s="80"/>
      <c r="FB196" s="80"/>
      <c r="FC196" s="80"/>
      <c r="FD196" s="80"/>
      <c r="FE196" s="80"/>
      <c r="FF196" s="80"/>
      <c r="FG196" s="80"/>
      <c r="FH196" s="80"/>
      <c r="FI196" s="80"/>
      <c r="FJ196" s="80"/>
      <c r="FK196" s="80"/>
      <c r="FL196" s="80"/>
      <c r="FM196" s="80"/>
      <c r="FN196" s="80"/>
      <c r="FO196" s="80"/>
      <c r="FP196" s="80"/>
      <c r="FQ196" s="80"/>
      <c r="FR196" s="80"/>
      <c r="FS196" s="80"/>
      <c r="FT196" s="80"/>
      <c r="FU196" s="80"/>
      <c r="FV196" s="80"/>
      <c r="FW196" s="80"/>
      <c r="FX196" s="80"/>
      <c r="FY196" s="80"/>
      <c r="FZ196" s="80"/>
      <c r="GA196" s="80"/>
      <c r="GB196" s="80"/>
      <c r="GC196" s="80"/>
      <c r="GD196" s="80"/>
      <c r="GE196" s="80"/>
      <c r="GF196" s="80"/>
      <c r="GG196" s="80"/>
      <c r="GH196" s="80"/>
      <c r="GI196" s="80"/>
      <c r="GJ196" s="80"/>
      <c r="GK196" s="80"/>
      <c r="GL196" s="80"/>
      <c r="GM196" s="80"/>
      <c r="GN196" s="80"/>
      <c r="GO196" s="80"/>
      <c r="GP196" s="80"/>
      <c r="GQ196" s="80"/>
      <c r="GR196" s="80"/>
      <c r="GS196" s="80"/>
      <c r="GT196" s="80"/>
      <c r="GU196" s="80"/>
      <c r="GV196" s="80"/>
      <c r="GW196" s="80"/>
      <c r="GX196" s="80"/>
      <c r="GY196" s="80"/>
      <c r="GZ196" s="80"/>
      <c r="HA196" s="80"/>
      <c r="HB196" s="80"/>
      <c r="HC196" s="80"/>
      <c r="HD196" s="80"/>
      <c r="HE196" s="80"/>
      <c r="HF196" s="80"/>
      <c r="HG196" s="80"/>
      <c r="HH196" s="80"/>
      <c r="HI196" s="80"/>
      <c r="HJ196" s="80"/>
      <c r="HK196" s="80"/>
      <c r="HL196" s="80"/>
      <c r="HM196" s="80"/>
      <c r="HN196" s="80"/>
      <c r="HO196" s="80"/>
      <c r="HP196" s="80"/>
      <c r="HR196" s="80"/>
      <c r="HS196" s="80"/>
      <c r="HT196" s="80"/>
      <c r="HU196" s="80"/>
      <c r="HV196" s="80"/>
      <c r="HW196" s="80"/>
      <c r="HX196" s="80"/>
      <c r="HY196" s="80"/>
      <c r="HZ196" s="80"/>
      <c r="IA196" s="80"/>
      <c r="IB196" s="80"/>
      <c r="IC196" s="80"/>
      <c r="ID196" s="80"/>
      <c r="IE196" s="80"/>
      <c r="IF196" s="80"/>
      <c r="IG196" s="80"/>
      <c r="IH196" s="80"/>
      <c r="II196" s="80"/>
      <c r="IJ196" s="80"/>
      <c r="IK196" s="80"/>
      <c r="IL196" s="80"/>
      <c r="IM196" s="80"/>
      <c r="IN196" s="80"/>
      <c r="IO196" s="80"/>
      <c r="IP196" s="80"/>
      <c r="IQ196" s="80"/>
      <c r="IR196" s="80"/>
      <c r="IS196" s="80"/>
      <c r="IT196" s="80"/>
      <c r="IU196" s="80"/>
      <c r="IV196" s="80"/>
      <c r="IW196" s="80"/>
      <c r="IX196" s="80"/>
      <c r="IY196" s="80"/>
      <c r="IZ196" s="80"/>
      <c r="JA196" s="80"/>
      <c r="JB196" s="80"/>
    </row>
    <row r="197" spans="2:262" s="12" customFormat="1" ht="14.25" customHeight="1">
      <c r="B197" s="263">
        <v>39</v>
      </c>
      <c r="C197" s="272" t="s">
        <v>7</v>
      </c>
      <c r="D197" s="134" t="s">
        <v>138</v>
      </c>
      <c r="E197" s="119">
        <v>26</v>
      </c>
      <c r="F197" s="82">
        <v>0</v>
      </c>
      <c r="G197" s="71">
        <f t="shared" si="250"/>
        <v>0</v>
      </c>
      <c r="H197" s="72">
        <v>9</v>
      </c>
      <c r="I197" s="71">
        <f t="shared" si="251"/>
        <v>0.34615384615384615</v>
      </c>
      <c r="J197" s="72">
        <v>2</v>
      </c>
      <c r="K197" s="71">
        <f t="shared" si="252"/>
        <v>7.6923076923076927E-2</v>
      </c>
      <c r="L197" s="119">
        <v>93</v>
      </c>
      <c r="M197" s="82">
        <v>3</v>
      </c>
      <c r="N197" s="71">
        <f t="shared" si="253"/>
        <v>3.2258064516129031E-2</v>
      </c>
      <c r="O197" s="72">
        <v>16</v>
      </c>
      <c r="P197" s="71">
        <f t="shared" si="254"/>
        <v>0.17204301075268819</v>
      </c>
      <c r="Q197" s="72">
        <v>6</v>
      </c>
      <c r="R197" s="71">
        <f t="shared" si="255"/>
        <v>6.4516129032258063E-2</v>
      </c>
      <c r="S197" s="119">
        <v>14481</v>
      </c>
      <c r="T197" s="82">
        <v>936</v>
      </c>
      <c r="U197" s="71">
        <f t="shared" si="256"/>
        <v>6.463642013673089E-2</v>
      </c>
      <c r="V197" s="72">
        <v>3881</v>
      </c>
      <c r="W197" s="71">
        <f t="shared" si="257"/>
        <v>0.26800635315240662</v>
      </c>
      <c r="X197" s="72">
        <v>834</v>
      </c>
      <c r="Y197" s="71">
        <f t="shared" si="258"/>
        <v>5.7592707685933289E-2</v>
      </c>
      <c r="Z197" s="119">
        <v>12775</v>
      </c>
      <c r="AA197" s="82">
        <v>843</v>
      </c>
      <c r="AB197" s="71">
        <f t="shared" si="259"/>
        <v>6.5988258317025442E-2</v>
      </c>
      <c r="AC197" s="72">
        <v>3579</v>
      </c>
      <c r="AD197" s="71">
        <f t="shared" si="260"/>
        <v>0.28015655577299414</v>
      </c>
      <c r="AE197" s="72">
        <v>717</v>
      </c>
      <c r="AF197" s="71">
        <f t="shared" si="261"/>
        <v>5.6125244618395305E-2</v>
      </c>
      <c r="AG197" s="119">
        <v>7522</v>
      </c>
      <c r="AH197" s="82">
        <v>324</v>
      </c>
      <c r="AI197" s="71">
        <f t="shared" si="262"/>
        <v>4.3073650624833822E-2</v>
      </c>
      <c r="AJ197" s="72">
        <v>1558</v>
      </c>
      <c r="AK197" s="71">
        <f t="shared" si="263"/>
        <v>0.20712576442435524</v>
      </c>
      <c r="AL197" s="72">
        <v>428</v>
      </c>
      <c r="AM197" s="71">
        <f t="shared" si="264"/>
        <v>5.6899760701940971E-2</v>
      </c>
      <c r="AN197" s="119">
        <v>3517</v>
      </c>
      <c r="AO197" s="82">
        <v>74</v>
      </c>
      <c r="AP197" s="71">
        <f t="shared" si="265"/>
        <v>2.1040659653113448E-2</v>
      </c>
      <c r="AQ197" s="72">
        <v>506</v>
      </c>
      <c r="AR197" s="71">
        <f t="shared" si="266"/>
        <v>0.1438726187091271</v>
      </c>
      <c r="AS197" s="72">
        <v>132</v>
      </c>
      <c r="AT197" s="71">
        <f t="shared" si="267"/>
        <v>3.7531987489337504E-2</v>
      </c>
      <c r="AU197" s="119">
        <v>1151</v>
      </c>
      <c r="AV197" s="82">
        <v>13</v>
      </c>
      <c r="AW197" s="71">
        <f t="shared" si="268"/>
        <v>1.1294526498696786E-2</v>
      </c>
      <c r="AX197" s="72">
        <v>88</v>
      </c>
      <c r="AY197" s="71">
        <f t="shared" si="269"/>
        <v>7.6455256298870553E-2</v>
      </c>
      <c r="AZ197" s="72">
        <v>37</v>
      </c>
      <c r="BA197" s="71">
        <f t="shared" si="270"/>
        <v>3.214596003475239E-2</v>
      </c>
      <c r="BB197" s="119">
        <f t="shared" si="221"/>
        <v>39565</v>
      </c>
      <c r="BC197" s="73">
        <f t="shared" si="222"/>
        <v>2193</v>
      </c>
      <c r="BD197" s="71">
        <f t="shared" si="271"/>
        <v>5.5427777075698216E-2</v>
      </c>
      <c r="BE197" s="73">
        <f t="shared" si="223"/>
        <v>9637</v>
      </c>
      <c r="BF197" s="71">
        <f t="shared" si="272"/>
        <v>0.24357386579047138</v>
      </c>
      <c r="BG197" s="73">
        <f t="shared" si="224"/>
        <v>2156</v>
      </c>
      <c r="BH197" s="71">
        <f t="shared" si="273"/>
        <v>5.4492607102236829E-2</v>
      </c>
      <c r="BJ197" s="263">
        <v>39</v>
      </c>
      <c r="BK197" s="272" t="s">
        <v>7</v>
      </c>
      <c r="BL197" s="208" t="s">
        <v>138</v>
      </c>
      <c r="BM197" s="38">
        <v>37517</v>
      </c>
      <c r="BN197" s="38">
        <v>2033</v>
      </c>
      <c r="BO197" s="84">
        <v>5.4188767758616092E-2</v>
      </c>
      <c r="BP197" s="38">
        <v>8726</v>
      </c>
      <c r="BQ197" s="84">
        <v>0.23258789348828532</v>
      </c>
      <c r="BR197" s="38">
        <v>2026</v>
      </c>
      <c r="BS197" s="84">
        <v>5.4002185675826958E-2</v>
      </c>
      <c r="BU197" s="183" t="s">
        <v>7</v>
      </c>
      <c r="BV197" s="188" t="s">
        <v>138</v>
      </c>
      <c r="BW197" s="36">
        <f t="shared" si="220"/>
        <v>0.64650575003159361</v>
      </c>
      <c r="BX197" s="36">
        <f t="shared" si="225"/>
        <v>0.65922115307727158</v>
      </c>
      <c r="BY197" s="80"/>
      <c r="BZ197" s="138"/>
      <c r="CA197" s="80"/>
      <c r="CB197" s="80"/>
      <c r="CC197" s="80"/>
      <c r="CD197" s="80"/>
      <c r="CE197" s="80"/>
      <c r="CF197" s="80"/>
      <c r="CG197" s="80"/>
      <c r="CH197" s="80"/>
      <c r="CI197" s="80"/>
      <c r="CJ197" s="3"/>
      <c r="CK197" s="3"/>
      <c r="CL197" s="3"/>
      <c r="CM197" s="3"/>
      <c r="CN197" s="3"/>
      <c r="CO197" s="3"/>
      <c r="CP197" s="3"/>
      <c r="CQ197" s="80"/>
      <c r="CR197" s="80"/>
      <c r="CS197" s="80"/>
      <c r="CT197" s="80"/>
      <c r="CU197" s="80"/>
      <c r="CV197" s="80"/>
      <c r="CW197" s="3"/>
      <c r="CX197" s="3"/>
      <c r="CY197" s="80"/>
      <c r="CZ197" s="80"/>
      <c r="DA197" s="80"/>
      <c r="DB197" s="80"/>
      <c r="DC197" s="80"/>
      <c r="DD197" s="80"/>
      <c r="DE197" s="80"/>
      <c r="DF197" s="80"/>
      <c r="DG197" s="80"/>
      <c r="DH197" s="80"/>
      <c r="DI197" s="80"/>
      <c r="DJ197" s="80"/>
      <c r="DK197" s="80"/>
      <c r="DL197" s="80"/>
      <c r="DM197" s="80"/>
      <c r="DN197" s="80"/>
      <c r="DP197" s="138"/>
      <c r="DQ197" s="80"/>
      <c r="DR197" s="80"/>
      <c r="DS197" s="80"/>
      <c r="DT197" s="80"/>
      <c r="DU197" s="80"/>
      <c r="DV197" s="80"/>
      <c r="DW197" s="80"/>
      <c r="DX197" s="80"/>
      <c r="DY197" s="80"/>
      <c r="DZ197" s="80"/>
      <c r="EA197" s="80"/>
      <c r="EB197" s="80"/>
      <c r="EC197" s="80"/>
      <c r="ED197" s="80"/>
      <c r="EE197" s="80"/>
      <c r="EF197" s="80"/>
      <c r="EG197" s="80"/>
      <c r="EH197" s="80"/>
      <c r="EI197" s="80"/>
      <c r="EJ197" s="80"/>
      <c r="EK197" s="80"/>
      <c r="EL197" s="80"/>
      <c r="EM197" s="80"/>
      <c r="EN197" s="80"/>
      <c r="EO197" s="80"/>
      <c r="EP197" s="80"/>
      <c r="EQ197" s="80"/>
      <c r="ER197" s="80"/>
      <c r="ES197" s="80"/>
      <c r="ET197" s="80"/>
      <c r="EU197" s="80"/>
      <c r="EV197" s="80"/>
      <c r="EW197" s="80"/>
      <c r="EX197" s="80"/>
      <c r="EY197" s="80"/>
      <c r="EZ197" s="80"/>
      <c r="FA197" s="80"/>
      <c r="FB197" s="80"/>
      <c r="FC197" s="80"/>
      <c r="FD197" s="80"/>
      <c r="FE197" s="80"/>
      <c r="FF197" s="80"/>
      <c r="FG197" s="80"/>
      <c r="FH197" s="80"/>
      <c r="FI197" s="80"/>
      <c r="FJ197" s="80"/>
      <c r="FK197" s="80"/>
      <c r="FL197" s="80"/>
      <c r="FM197" s="80"/>
      <c r="FN197" s="80"/>
      <c r="FO197" s="80"/>
      <c r="FP197" s="80"/>
      <c r="FQ197" s="80"/>
      <c r="FR197" s="80"/>
      <c r="FS197" s="80"/>
      <c r="FT197" s="80"/>
      <c r="FU197" s="80"/>
      <c r="FV197" s="80"/>
      <c r="FW197" s="80"/>
      <c r="FX197" s="80"/>
      <c r="FY197" s="80"/>
      <c r="FZ197" s="80"/>
      <c r="GA197" s="80"/>
      <c r="GB197" s="80"/>
      <c r="GC197" s="80"/>
      <c r="GD197" s="80"/>
      <c r="GE197" s="80"/>
      <c r="GF197" s="80"/>
      <c r="GG197" s="80"/>
      <c r="GH197" s="80"/>
      <c r="GI197" s="80"/>
      <c r="GJ197" s="80"/>
      <c r="GK197" s="80"/>
      <c r="GL197" s="80"/>
      <c r="GM197" s="80"/>
      <c r="GN197" s="80"/>
      <c r="GO197" s="80"/>
      <c r="GP197" s="80"/>
      <c r="GQ197" s="80"/>
      <c r="GR197" s="80"/>
      <c r="GS197" s="80"/>
      <c r="GT197" s="80"/>
      <c r="GU197" s="80"/>
      <c r="GV197" s="80"/>
      <c r="GW197" s="80"/>
      <c r="GX197" s="80"/>
      <c r="GY197" s="80"/>
      <c r="GZ197" s="80"/>
      <c r="HA197" s="80"/>
      <c r="HB197" s="80"/>
      <c r="HC197" s="80"/>
      <c r="HD197" s="80"/>
      <c r="HE197" s="80"/>
      <c r="HF197" s="80"/>
      <c r="HG197" s="80"/>
      <c r="HH197" s="80"/>
      <c r="HI197" s="80"/>
      <c r="HJ197" s="80"/>
      <c r="HK197" s="80"/>
      <c r="HL197" s="80"/>
      <c r="HM197" s="80"/>
      <c r="HN197" s="80"/>
      <c r="HO197" s="80"/>
      <c r="HP197" s="80"/>
      <c r="HR197" s="80"/>
      <c r="HS197" s="80"/>
      <c r="HT197" s="80"/>
      <c r="HU197" s="80"/>
      <c r="HV197" s="80"/>
      <c r="HW197" s="80"/>
      <c r="HX197" s="80"/>
      <c r="HY197" s="80"/>
      <c r="HZ197" s="80"/>
      <c r="IA197" s="80"/>
      <c r="IB197" s="80"/>
      <c r="IC197" s="80"/>
      <c r="ID197" s="80"/>
      <c r="IE197" s="80"/>
      <c r="IF197" s="80"/>
      <c r="IG197" s="80"/>
      <c r="IH197" s="80"/>
      <c r="II197" s="80"/>
      <c r="IJ197" s="80"/>
      <c r="IK197" s="80"/>
      <c r="IL197" s="80"/>
      <c r="IM197" s="80"/>
      <c r="IN197" s="80"/>
      <c r="IO197" s="80"/>
      <c r="IP197" s="80"/>
      <c r="IQ197" s="80"/>
      <c r="IR197" s="80"/>
      <c r="IS197" s="80"/>
      <c r="IT197" s="80"/>
      <c r="IU197" s="80"/>
      <c r="IV197" s="80"/>
      <c r="IW197" s="80"/>
      <c r="IX197" s="80"/>
      <c r="IY197" s="80"/>
      <c r="IZ197" s="80"/>
      <c r="JA197" s="80"/>
      <c r="JB197" s="80"/>
    </row>
    <row r="198" spans="2:262" s="12" customFormat="1" ht="14.25" customHeight="1">
      <c r="B198" s="264"/>
      <c r="C198" s="273"/>
      <c r="D198" s="207" t="s">
        <v>277</v>
      </c>
      <c r="E198" s="166">
        <v>3</v>
      </c>
      <c r="F198" s="214">
        <v>1</v>
      </c>
      <c r="G198" s="83">
        <f t="shared" si="250"/>
        <v>0.33333333333333331</v>
      </c>
      <c r="H198" s="230">
        <v>2</v>
      </c>
      <c r="I198" s="83">
        <f>IFERROR(H198/E198,"-")</f>
        <v>0.66666666666666663</v>
      </c>
      <c r="J198" s="230">
        <v>0</v>
      </c>
      <c r="K198" s="83">
        <f>IFERROR(J198/E198,"-")</f>
        <v>0</v>
      </c>
      <c r="L198" s="166">
        <v>5</v>
      </c>
      <c r="M198" s="214">
        <v>0</v>
      </c>
      <c r="N198" s="83">
        <f>IFERROR(M198/L198,"-")</f>
        <v>0</v>
      </c>
      <c r="O198" s="230">
        <v>0</v>
      </c>
      <c r="P198" s="83">
        <f>IFERROR(O198/L198,"-")</f>
        <v>0</v>
      </c>
      <c r="Q198" s="230">
        <v>0</v>
      </c>
      <c r="R198" s="83">
        <f>IFERROR(Q198/L198,"-")</f>
        <v>0</v>
      </c>
      <c r="S198" s="166">
        <v>5824</v>
      </c>
      <c r="T198" s="214">
        <v>483</v>
      </c>
      <c r="U198" s="83">
        <f>IFERROR(T198/S198,"-")</f>
        <v>8.2932692307692304E-2</v>
      </c>
      <c r="V198" s="230">
        <v>1796</v>
      </c>
      <c r="W198" s="83">
        <f>IFERROR(V198/S198,"-")</f>
        <v>0.30837912087912089</v>
      </c>
      <c r="X198" s="230">
        <v>314</v>
      </c>
      <c r="Y198" s="83">
        <f>IFERROR(X198/S198,"-")</f>
        <v>5.3914835164835168E-2</v>
      </c>
      <c r="Z198" s="166">
        <v>5175</v>
      </c>
      <c r="AA198" s="214">
        <v>445</v>
      </c>
      <c r="AB198" s="83">
        <f>IFERROR(AA198/Z198,"-")</f>
        <v>8.5990338164251209E-2</v>
      </c>
      <c r="AC198" s="230">
        <v>1752</v>
      </c>
      <c r="AD198" s="83">
        <f>IFERROR(AC198/Z198,"-")</f>
        <v>0.33855072463768116</v>
      </c>
      <c r="AE198" s="230">
        <v>311</v>
      </c>
      <c r="AF198" s="83">
        <f>IFERROR(AE198/Z198,"-")</f>
        <v>6.0096618357487926E-2</v>
      </c>
      <c r="AG198" s="166">
        <v>2951</v>
      </c>
      <c r="AH198" s="214">
        <v>176</v>
      </c>
      <c r="AI198" s="83">
        <f>IFERROR(AH198/AG198,"-")</f>
        <v>5.9640799728905458E-2</v>
      </c>
      <c r="AJ198" s="230">
        <v>753</v>
      </c>
      <c r="AK198" s="83">
        <f>IFERROR(AJ198/AG198,"-")</f>
        <v>0.25516773974923757</v>
      </c>
      <c r="AL198" s="230">
        <v>158</v>
      </c>
      <c r="AM198" s="83">
        <f>IFERROR(AL198/AG198,"-")</f>
        <v>5.3541172483903762E-2</v>
      </c>
      <c r="AN198" s="166">
        <v>1129</v>
      </c>
      <c r="AO198" s="214">
        <v>42</v>
      </c>
      <c r="AP198" s="83">
        <f>IFERROR(AO198/AN198,"-")</f>
        <v>3.7201062887511072E-2</v>
      </c>
      <c r="AQ198" s="230">
        <v>222</v>
      </c>
      <c r="AR198" s="83">
        <f>IFERROR(AQ198/AN198,"-")</f>
        <v>0.1966341895482728</v>
      </c>
      <c r="AS198" s="230">
        <v>57</v>
      </c>
      <c r="AT198" s="83">
        <f>IFERROR(AS198/AN198,"-")</f>
        <v>5.0487156775907885E-2</v>
      </c>
      <c r="AU198" s="166">
        <v>254</v>
      </c>
      <c r="AV198" s="214">
        <v>2</v>
      </c>
      <c r="AW198" s="83">
        <f>IFERROR(AV198/AU198,"-")</f>
        <v>7.874015748031496E-3</v>
      </c>
      <c r="AX198" s="230">
        <v>34</v>
      </c>
      <c r="AY198" s="83">
        <f>IFERROR(AX198/AU198,"-")</f>
        <v>0.13385826771653545</v>
      </c>
      <c r="AZ198" s="230">
        <v>2</v>
      </c>
      <c r="BA198" s="83">
        <f>IFERROR(AZ198/AU198,"-")</f>
        <v>7.874015748031496E-3</v>
      </c>
      <c r="BB198" s="166">
        <f t="shared" si="221"/>
        <v>15341</v>
      </c>
      <c r="BC198" s="167">
        <f t="shared" si="222"/>
        <v>1149</v>
      </c>
      <c r="BD198" s="83">
        <f>IFERROR(BC198/BB198,"-")</f>
        <v>7.4897333941724792E-2</v>
      </c>
      <c r="BE198" s="167">
        <f t="shared" si="223"/>
        <v>4559</v>
      </c>
      <c r="BF198" s="83">
        <f>IFERROR(BE198/BB198,"-")</f>
        <v>0.29717749820741801</v>
      </c>
      <c r="BG198" s="167">
        <f t="shared" si="224"/>
        <v>842</v>
      </c>
      <c r="BH198" s="83">
        <f>IFERROR(BG198/BB198,"-")</f>
        <v>5.4885600677921906E-2</v>
      </c>
      <c r="BJ198" s="264"/>
      <c r="BK198" s="273"/>
      <c r="BL198" s="208" t="s">
        <v>276</v>
      </c>
      <c r="BM198" s="38">
        <v>15163</v>
      </c>
      <c r="BN198" s="38">
        <v>1081</v>
      </c>
      <c r="BO198" s="84">
        <v>7.1291960693794107E-2</v>
      </c>
      <c r="BP198" s="38">
        <v>4319</v>
      </c>
      <c r="BQ198" s="84">
        <v>0.28483809272571392</v>
      </c>
      <c r="BR198" s="38">
        <v>886</v>
      </c>
      <c r="BS198" s="84">
        <v>5.8431708764756313E-2</v>
      </c>
      <c r="BU198" s="218"/>
      <c r="BV198" s="208" t="s">
        <v>273</v>
      </c>
      <c r="BW198" s="36">
        <f t="shared" si="220"/>
        <v>0.57303956717293525</v>
      </c>
      <c r="BX198" s="36">
        <f t="shared" si="225"/>
        <v>0.58543823781573567</v>
      </c>
      <c r="BY198" s="80"/>
      <c r="BZ198" s="138"/>
      <c r="CA198" s="80"/>
      <c r="CB198" s="80"/>
      <c r="CC198" s="80"/>
      <c r="CD198" s="80"/>
      <c r="CE198" s="80"/>
      <c r="CF198" s="80"/>
      <c r="CG198" s="80"/>
      <c r="CH198" s="80"/>
      <c r="CI198" s="80"/>
      <c r="CJ198" s="3"/>
      <c r="CK198" s="3"/>
      <c r="CL198" s="3"/>
      <c r="CM198" s="3"/>
      <c r="CN198" s="3"/>
      <c r="CO198" s="3"/>
      <c r="CP198" s="3"/>
      <c r="CQ198" s="80"/>
      <c r="CR198" s="80"/>
      <c r="CS198" s="80"/>
      <c r="CT198" s="80"/>
      <c r="CU198" s="80"/>
      <c r="CV198" s="80"/>
      <c r="CW198" s="3"/>
      <c r="CX198" s="3"/>
      <c r="CY198" s="80"/>
      <c r="CZ198" s="80"/>
      <c r="DA198" s="80"/>
      <c r="DB198" s="80"/>
      <c r="DC198" s="80"/>
      <c r="DD198" s="80"/>
      <c r="DE198" s="80"/>
      <c r="DF198" s="80"/>
      <c r="DG198" s="80"/>
      <c r="DH198" s="80"/>
      <c r="DI198" s="80"/>
      <c r="DJ198" s="80"/>
      <c r="DK198" s="80"/>
      <c r="DL198" s="80"/>
      <c r="DM198" s="80"/>
      <c r="DN198" s="80"/>
      <c r="DP198" s="138"/>
      <c r="DQ198" s="80"/>
      <c r="DR198" s="80"/>
      <c r="DS198" s="80"/>
      <c r="DT198" s="80"/>
      <c r="DU198" s="80"/>
      <c r="DV198" s="80"/>
      <c r="DW198" s="80"/>
      <c r="DX198" s="80"/>
      <c r="DY198" s="80"/>
      <c r="DZ198" s="80"/>
      <c r="EA198" s="80"/>
      <c r="EB198" s="80"/>
      <c r="EC198" s="80"/>
      <c r="ED198" s="80"/>
      <c r="EE198" s="80"/>
      <c r="EF198" s="80"/>
      <c r="EG198" s="80"/>
      <c r="EH198" s="80"/>
      <c r="EI198" s="80"/>
      <c r="EJ198" s="80"/>
      <c r="EK198" s="80"/>
      <c r="EL198" s="80"/>
      <c r="EM198" s="80"/>
      <c r="EN198" s="80"/>
      <c r="EO198" s="80"/>
      <c r="EP198" s="80"/>
      <c r="EQ198" s="80"/>
      <c r="ER198" s="80"/>
      <c r="ES198" s="80"/>
      <c r="ET198" s="80"/>
      <c r="EU198" s="80"/>
      <c r="EV198" s="80"/>
      <c r="EW198" s="80"/>
      <c r="EX198" s="80"/>
      <c r="EY198" s="80"/>
      <c r="EZ198" s="80"/>
      <c r="FA198" s="80"/>
      <c r="FB198" s="80"/>
      <c r="FC198" s="80"/>
      <c r="FD198" s="80"/>
      <c r="FE198" s="80"/>
      <c r="FF198" s="80"/>
      <c r="FG198" s="80"/>
      <c r="FH198" s="80"/>
      <c r="FI198" s="80"/>
      <c r="FJ198" s="80"/>
      <c r="FK198" s="80"/>
      <c r="FL198" s="80"/>
      <c r="FM198" s="80"/>
      <c r="FN198" s="80"/>
      <c r="FO198" s="80"/>
      <c r="FP198" s="80"/>
      <c r="FQ198" s="80"/>
      <c r="FR198" s="80"/>
      <c r="FS198" s="80"/>
      <c r="FT198" s="80"/>
      <c r="FU198" s="80"/>
      <c r="FV198" s="80"/>
      <c r="FW198" s="80"/>
      <c r="FX198" s="80"/>
      <c r="FY198" s="80"/>
      <c r="FZ198" s="80"/>
      <c r="GA198" s="80"/>
      <c r="GB198" s="80"/>
      <c r="GC198" s="80"/>
      <c r="GD198" s="80"/>
      <c r="GE198" s="80"/>
      <c r="GF198" s="80"/>
      <c r="GG198" s="80"/>
      <c r="GH198" s="80"/>
      <c r="GI198" s="80"/>
      <c r="GJ198" s="80"/>
      <c r="GK198" s="80"/>
      <c r="GL198" s="80"/>
      <c r="GM198" s="80"/>
      <c r="GN198" s="80"/>
      <c r="GO198" s="80"/>
      <c r="GP198" s="80"/>
      <c r="GQ198" s="80"/>
      <c r="GR198" s="80"/>
      <c r="GS198" s="80"/>
      <c r="GT198" s="80"/>
      <c r="GU198" s="80"/>
      <c r="GV198" s="80"/>
      <c r="GW198" s="80"/>
      <c r="GX198" s="80"/>
      <c r="GY198" s="80"/>
      <c r="GZ198" s="80"/>
      <c r="HA198" s="80"/>
      <c r="HB198" s="80"/>
      <c r="HC198" s="80"/>
      <c r="HD198" s="80"/>
      <c r="HE198" s="80"/>
      <c r="HF198" s="80"/>
      <c r="HG198" s="80"/>
      <c r="HH198" s="80"/>
      <c r="HI198" s="80"/>
      <c r="HJ198" s="80"/>
      <c r="HK198" s="80"/>
      <c r="HL198" s="80"/>
      <c r="HM198" s="80"/>
      <c r="HN198" s="80"/>
      <c r="HO198" s="80"/>
      <c r="HP198" s="80"/>
      <c r="HR198" s="80"/>
      <c r="HS198" s="80"/>
      <c r="HT198" s="80"/>
      <c r="HU198" s="80"/>
      <c r="HV198" s="80"/>
      <c r="HW198" s="80"/>
      <c r="HX198" s="80"/>
      <c r="HY198" s="80"/>
      <c r="HZ198" s="80"/>
      <c r="IA198" s="80"/>
      <c r="IB198" s="80"/>
      <c r="IC198" s="80"/>
      <c r="ID198" s="80"/>
      <c r="IE198" s="80"/>
      <c r="IF198" s="80"/>
      <c r="IG198" s="80"/>
      <c r="IH198" s="80"/>
      <c r="II198" s="80"/>
      <c r="IJ198" s="80"/>
      <c r="IK198" s="80"/>
      <c r="IL198" s="80"/>
      <c r="IM198" s="80"/>
      <c r="IN198" s="80"/>
      <c r="IO198" s="80"/>
      <c r="IP198" s="80"/>
      <c r="IQ198" s="80"/>
      <c r="IR198" s="80"/>
      <c r="IS198" s="80"/>
      <c r="IT198" s="80"/>
      <c r="IU198" s="80"/>
      <c r="IV198" s="80"/>
      <c r="IW198" s="80"/>
      <c r="IX198" s="80"/>
      <c r="IY198" s="80"/>
      <c r="IZ198" s="80"/>
      <c r="JA198" s="80"/>
      <c r="JB198" s="80"/>
    </row>
    <row r="199" spans="2:262" s="12" customFormat="1" ht="14.25" customHeight="1">
      <c r="B199" s="264"/>
      <c r="C199" s="273"/>
      <c r="D199" s="165" t="s">
        <v>156</v>
      </c>
      <c r="E199" s="160">
        <v>0</v>
      </c>
      <c r="F199" s="161">
        <v>0</v>
      </c>
      <c r="G199" s="61" t="str">
        <f t="shared" si="250"/>
        <v>-</v>
      </c>
      <c r="H199" s="62">
        <v>0</v>
      </c>
      <c r="I199" s="61" t="str">
        <f t="shared" si="251"/>
        <v>-</v>
      </c>
      <c r="J199" s="62">
        <v>0</v>
      </c>
      <c r="K199" s="61" t="str">
        <f t="shared" si="252"/>
        <v>-</v>
      </c>
      <c r="L199" s="160">
        <v>3</v>
      </c>
      <c r="M199" s="161">
        <v>0</v>
      </c>
      <c r="N199" s="61">
        <f t="shared" si="253"/>
        <v>0</v>
      </c>
      <c r="O199" s="62">
        <v>2</v>
      </c>
      <c r="P199" s="61">
        <f t="shared" si="254"/>
        <v>0.66666666666666663</v>
      </c>
      <c r="Q199" s="62">
        <v>0</v>
      </c>
      <c r="R199" s="61">
        <f t="shared" si="255"/>
        <v>0</v>
      </c>
      <c r="S199" s="160">
        <v>2214</v>
      </c>
      <c r="T199" s="161">
        <v>168</v>
      </c>
      <c r="U199" s="61">
        <f t="shared" si="256"/>
        <v>7.5880758807588072E-2</v>
      </c>
      <c r="V199" s="62">
        <v>566</v>
      </c>
      <c r="W199" s="61">
        <f t="shared" si="257"/>
        <v>0.25564588979223124</v>
      </c>
      <c r="X199" s="62">
        <v>147</v>
      </c>
      <c r="Y199" s="61">
        <f t="shared" si="258"/>
        <v>6.6395663956639567E-2</v>
      </c>
      <c r="Z199" s="160">
        <v>1421</v>
      </c>
      <c r="AA199" s="161">
        <v>122</v>
      </c>
      <c r="AB199" s="61">
        <f t="shared" si="259"/>
        <v>8.5855031667839546E-2</v>
      </c>
      <c r="AC199" s="62">
        <v>403</v>
      </c>
      <c r="AD199" s="61">
        <f t="shared" si="260"/>
        <v>0.28360309641097819</v>
      </c>
      <c r="AE199" s="62">
        <v>77</v>
      </c>
      <c r="AF199" s="61">
        <f t="shared" si="261"/>
        <v>5.4187192118226604E-2</v>
      </c>
      <c r="AG199" s="160">
        <v>779</v>
      </c>
      <c r="AH199" s="161">
        <v>52</v>
      </c>
      <c r="AI199" s="61">
        <f t="shared" si="262"/>
        <v>6.6752246469833118E-2</v>
      </c>
      <c r="AJ199" s="62">
        <v>180</v>
      </c>
      <c r="AK199" s="61">
        <f t="shared" si="263"/>
        <v>0.23106546854942234</v>
      </c>
      <c r="AL199" s="62">
        <v>57</v>
      </c>
      <c r="AM199" s="61">
        <f t="shared" si="264"/>
        <v>7.3170731707317069E-2</v>
      </c>
      <c r="AN199" s="160">
        <v>297</v>
      </c>
      <c r="AO199" s="161">
        <v>12</v>
      </c>
      <c r="AP199" s="61">
        <f t="shared" si="265"/>
        <v>4.0404040404040407E-2</v>
      </c>
      <c r="AQ199" s="62">
        <v>59</v>
      </c>
      <c r="AR199" s="61">
        <f t="shared" si="266"/>
        <v>0.19865319865319866</v>
      </c>
      <c r="AS199" s="62">
        <v>16</v>
      </c>
      <c r="AT199" s="61">
        <f t="shared" si="267"/>
        <v>5.387205387205387E-2</v>
      </c>
      <c r="AU199" s="160">
        <v>69</v>
      </c>
      <c r="AV199" s="161">
        <v>3</v>
      </c>
      <c r="AW199" s="61">
        <f t="shared" si="268"/>
        <v>4.3478260869565216E-2</v>
      </c>
      <c r="AX199" s="62">
        <v>10</v>
      </c>
      <c r="AY199" s="61">
        <f t="shared" si="269"/>
        <v>0.14492753623188406</v>
      </c>
      <c r="AZ199" s="62">
        <v>2</v>
      </c>
      <c r="BA199" s="61">
        <f t="shared" si="270"/>
        <v>2.8985507246376812E-2</v>
      </c>
      <c r="BB199" s="160">
        <f t="shared" si="221"/>
        <v>4783</v>
      </c>
      <c r="BC199" s="63">
        <f t="shared" si="222"/>
        <v>357</v>
      </c>
      <c r="BD199" s="61">
        <f t="shared" si="271"/>
        <v>7.4639347689734473E-2</v>
      </c>
      <c r="BE199" s="63">
        <f t="shared" si="223"/>
        <v>1220</v>
      </c>
      <c r="BF199" s="61">
        <f t="shared" si="272"/>
        <v>0.25507003972402259</v>
      </c>
      <c r="BG199" s="63">
        <f t="shared" si="224"/>
        <v>299</v>
      </c>
      <c r="BH199" s="61">
        <f t="shared" si="273"/>
        <v>6.2513067112690779E-2</v>
      </c>
      <c r="BJ199" s="264"/>
      <c r="BK199" s="273"/>
      <c r="BL199" s="208" t="s">
        <v>156</v>
      </c>
      <c r="BM199" s="38">
        <v>4605</v>
      </c>
      <c r="BN199" s="38">
        <v>309</v>
      </c>
      <c r="BO199" s="84">
        <v>6.7100977198697065E-2</v>
      </c>
      <c r="BP199" s="38">
        <v>1153</v>
      </c>
      <c r="BQ199" s="84">
        <v>0.25038002171552659</v>
      </c>
      <c r="BR199" s="38">
        <v>259</v>
      </c>
      <c r="BS199" s="84">
        <v>5.6243213897937024E-2</v>
      </c>
      <c r="BU199" s="184"/>
      <c r="BV199" s="188" t="s">
        <v>156</v>
      </c>
      <c r="BW199" s="36">
        <f t="shared" ref="BW199:BW262" si="274">(BB199-SUM(BC199,BE199,BG199))/BB199</f>
        <v>0.60777754547355212</v>
      </c>
      <c r="BX199" s="36">
        <f t="shared" si="225"/>
        <v>0.62627578718783927</v>
      </c>
      <c r="BY199" s="80"/>
      <c r="BZ199" s="138"/>
      <c r="CA199" s="80"/>
      <c r="CB199" s="80"/>
      <c r="CC199" s="80"/>
      <c r="CD199" s="80"/>
      <c r="CE199" s="80"/>
      <c r="CF199" s="80"/>
      <c r="CG199" s="80"/>
      <c r="CH199" s="80"/>
      <c r="CI199" s="80"/>
      <c r="CJ199" s="3"/>
      <c r="CK199" s="3"/>
      <c r="CL199" s="3"/>
      <c r="CM199" s="3"/>
      <c r="CN199" s="3"/>
      <c r="CO199" s="3"/>
      <c r="CP199" s="3"/>
      <c r="CQ199" s="80"/>
      <c r="CR199" s="80"/>
      <c r="CS199" s="80"/>
      <c r="CT199" s="80"/>
      <c r="CU199" s="80"/>
      <c r="CV199" s="80"/>
      <c r="CW199" s="3"/>
      <c r="CX199" s="3"/>
      <c r="CY199" s="80"/>
      <c r="CZ199" s="80"/>
      <c r="DA199" s="80"/>
      <c r="DB199" s="80"/>
      <c r="DC199" s="80"/>
      <c r="DD199" s="80"/>
      <c r="DE199" s="80"/>
      <c r="DF199" s="80"/>
      <c r="DG199" s="80"/>
      <c r="DH199" s="80"/>
      <c r="DI199" s="80"/>
      <c r="DJ199" s="80"/>
      <c r="DK199" s="80"/>
      <c r="DL199" s="80"/>
      <c r="DM199" s="80"/>
      <c r="DN199" s="80"/>
      <c r="DP199" s="138"/>
      <c r="DQ199" s="80"/>
      <c r="DR199" s="80"/>
      <c r="DS199" s="80"/>
      <c r="DT199" s="80"/>
      <c r="DU199" s="80"/>
      <c r="DV199" s="80"/>
      <c r="DW199" s="80"/>
      <c r="DX199" s="80"/>
      <c r="DY199" s="80"/>
      <c r="DZ199" s="80"/>
      <c r="EA199" s="80"/>
      <c r="EB199" s="80"/>
      <c r="EC199" s="80"/>
      <c r="ED199" s="80"/>
      <c r="EE199" s="80"/>
      <c r="EF199" s="80"/>
      <c r="EG199" s="80"/>
      <c r="EH199" s="80"/>
      <c r="EI199" s="80"/>
      <c r="EJ199" s="80"/>
      <c r="EK199" s="80"/>
      <c r="EL199" s="80"/>
      <c r="EM199" s="80"/>
      <c r="EN199" s="80"/>
      <c r="EO199" s="80"/>
      <c r="EP199" s="80"/>
      <c r="EQ199" s="80"/>
      <c r="ER199" s="80"/>
      <c r="ES199" s="80"/>
      <c r="ET199" s="80"/>
      <c r="EU199" s="80"/>
      <c r="EV199" s="80"/>
      <c r="EW199" s="80"/>
      <c r="EX199" s="80"/>
      <c r="EY199" s="80"/>
      <c r="EZ199" s="80"/>
      <c r="FA199" s="80"/>
      <c r="FB199" s="80"/>
      <c r="FC199" s="80"/>
      <c r="FD199" s="80"/>
      <c r="FE199" s="80"/>
      <c r="FF199" s="80"/>
      <c r="FG199" s="80"/>
      <c r="FH199" s="80"/>
      <c r="FI199" s="80"/>
      <c r="FJ199" s="80"/>
      <c r="FK199" s="80"/>
      <c r="FL199" s="80"/>
      <c r="FM199" s="80"/>
      <c r="FN199" s="80"/>
      <c r="FO199" s="80"/>
      <c r="FP199" s="80"/>
      <c r="FQ199" s="80"/>
      <c r="FR199" s="80"/>
      <c r="FS199" s="80"/>
      <c r="FT199" s="80"/>
      <c r="FU199" s="80"/>
      <c r="FV199" s="80"/>
      <c r="FW199" s="80"/>
      <c r="FX199" s="80"/>
      <c r="FY199" s="80"/>
      <c r="FZ199" s="80"/>
      <c r="GA199" s="80"/>
      <c r="GB199" s="80"/>
      <c r="GC199" s="80"/>
      <c r="GD199" s="80"/>
      <c r="GE199" s="80"/>
      <c r="GF199" s="80"/>
      <c r="GG199" s="80"/>
      <c r="GH199" s="80"/>
      <c r="GI199" s="80"/>
      <c r="GJ199" s="80"/>
      <c r="GK199" s="80"/>
      <c r="GL199" s="80"/>
      <c r="GM199" s="80"/>
      <c r="GN199" s="80"/>
      <c r="GO199" s="80"/>
      <c r="GP199" s="80"/>
      <c r="GQ199" s="80"/>
      <c r="GR199" s="80"/>
      <c r="GS199" s="80"/>
      <c r="GT199" s="80"/>
      <c r="GU199" s="80"/>
      <c r="GV199" s="80"/>
      <c r="GW199" s="80"/>
      <c r="GX199" s="80"/>
      <c r="GY199" s="80"/>
      <c r="GZ199" s="80"/>
      <c r="HA199" s="80"/>
      <c r="HB199" s="80"/>
      <c r="HC199" s="80"/>
      <c r="HD199" s="80"/>
      <c r="HE199" s="80"/>
      <c r="HF199" s="80"/>
      <c r="HG199" s="80"/>
      <c r="HH199" s="80"/>
      <c r="HI199" s="80"/>
      <c r="HJ199" s="80"/>
      <c r="HK199" s="80"/>
      <c r="HL199" s="80"/>
      <c r="HM199" s="80"/>
      <c r="HN199" s="80"/>
      <c r="HO199" s="80"/>
      <c r="HP199" s="80"/>
      <c r="HR199" s="80"/>
      <c r="HS199" s="80"/>
      <c r="HT199" s="80"/>
      <c r="HU199" s="80"/>
      <c r="HV199" s="80"/>
      <c r="HW199" s="80"/>
      <c r="HX199" s="80"/>
      <c r="HY199" s="80"/>
      <c r="HZ199" s="80"/>
      <c r="IA199" s="80"/>
      <c r="IB199" s="80"/>
      <c r="IC199" s="80"/>
      <c r="ID199" s="80"/>
      <c r="IE199" s="80"/>
      <c r="IF199" s="80"/>
      <c r="IG199" s="80"/>
      <c r="IH199" s="80"/>
      <c r="II199" s="80"/>
      <c r="IJ199" s="80"/>
      <c r="IK199" s="80"/>
      <c r="IL199" s="80"/>
      <c r="IM199" s="80"/>
      <c r="IN199" s="80"/>
      <c r="IO199" s="80"/>
      <c r="IP199" s="80"/>
      <c r="IQ199" s="80"/>
      <c r="IR199" s="80"/>
      <c r="IS199" s="80"/>
      <c r="IT199" s="80"/>
      <c r="IU199" s="80"/>
      <c r="IV199" s="80"/>
      <c r="IW199" s="80"/>
      <c r="IX199" s="80"/>
      <c r="IY199" s="80"/>
      <c r="IZ199" s="80"/>
      <c r="JA199" s="80"/>
      <c r="JB199" s="80"/>
    </row>
    <row r="200" spans="2:262" s="12" customFormat="1" ht="14.25" customHeight="1">
      <c r="B200" s="264"/>
      <c r="C200" s="273"/>
      <c r="D200" s="135" t="s">
        <v>200</v>
      </c>
      <c r="E200" s="152">
        <v>0</v>
      </c>
      <c r="F200" s="231">
        <v>0</v>
      </c>
      <c r="G200" s="154" t="str">
        <f>IFERROR(F200/E200,"-")</f>
        <v>-</v>
      </c>
      <c r="H200" s="232">
        <v>0</v>
      </c>
      <c r="I200" s="154" t="str">
        <f>IFERROR(H200/E200,"-")</f>
        <v>-</v>
      </c>
      <c r="J200" s="232">
        <v>0</v>
      </c>
      <c r="K200" s="154" t="str">
        <f>IFERROR(J200/E200,"-")</f>
        <v>-</v>
      </c>
      <c r="L200" s="152">
        <v>5</v>
      </c>
      <c r="M200" s="231">
        <v>0</v>
      </c>
      <c r="N200" s="154">
        <f>IFERROR(M200/L200,"-")</f>
        <v>0</v>
      </c>
      <c r="O200" s="232">
        <v>0</v>
      </c>
      <c r="P200" s="154">
        <f>IFERROR(O200/L200,"-")</f>
        <v>0</v>
      </c>
      <c r="Q200" s="232">
        <v>0</v>
      </c>
      <c r="R200" s="154">
        <f>IFERROR(Q200/L200,"-")</f>
        <v>0</v>
      </c>
      <c r="S200" s="152">
        <v>94</v>
      </c>
      <c r="T200" s="231">
        <v>0</v>
      </c>
      <c r="U200" s="154">
        <f>IFERROR(T200/S200,"-")</f>
        <v>0</v>
      </c>
      <c r="V200" s="232">
        <v>8</v>
      </c>
      <c r="W200" s="154">
        <f>IFERROR(V200/S200,"-")</f>
        <v>8.5106382978723402E-2</v>
      </c>
      <c r="X200" s="232">
        <v>4</v>
      </c>
      <c r="Y200" s="154">
        <f>IFERROR(X200/S200,"-")</f>
        <v>4.2553191489361701E-2</v>
      </c>
      <c r="Z200" s="152">
        <v>219</v>
      </c>
      <c r="AA200" s="231">
        <v>3</v>
      </c>
      <c r="AB200" s="154">
        <f>IFERROR(AA200/Z200,"-")</f>
        <v>1.3698630136986301E-2</v>
      </c>
      <c r="AC200" s="232">
        <v>8</v>
      </c>
      <c r="AD200" s="154">
        <f>IFERROR(AC200/Z200,"-")</f>
        <v>3.6529680365296802E-2</v>
      </c>
      <c r="AE200" s="232">
        <v>8</v>
      </c>
      <c r="AF200" s="154">
        <f>IFERROR(AE200/Z200,"-")</f>
        <v>3.6529680365296802E-2</v>
      </c>
      <c r="AG200" s="152">
        <v>276</v>
      </c>
      <c r="AH200" s="231">
        <v>1</v>
      </c>
      <c r="AI200" s="154">
        <f>IFERROR(AH200/AG200,"-")</f>
        <v>3.6231884057971015E-3</v>
      </c>
      <c r="AJ200" s="232">
        <v>3</v>
      </c>
      <c r="AK200" s="154">
        <f>IFERROR(AJ200/AG200,"-")</f>
        <v>1.0869565217391304E-2</v>
      </c>
      <c r="AL200" s="232">
        <v>3</v>
      </c>
      <c r="AM200" s="154">
        <f>IFERROR(AL200/AG200,"-")</f>
        <v>1.0869565217391304E-2</v>
      </c>
      <c r="AN200" s="152">
        <v>345</v>
      </c>
      <c r="AO200" s="231">
        <v>1</v>
      </c>
      <c r="AP200" s="154">
        <f>IFERROR(AO200/AN200,"-")</f>
        <v>2.8985507246376812E-3</v>
      </c>
      <c r="AQ200" s="232">
        <v>2</v>
      </c>
      <c r="AR200" s="154">
        <f>IFERROR(AQ200/AN200,"-")</f>
        <v>5.7971014492753624E-3</v>
      </c>
      <c r="AS200" s="232">
        <v>1</v>
      </c>
      <c r="AT200" s="154">
        <f>IFERROR(AS200/AN200,"-")</f>
        <v>2.8985507246376812E-3</v>
      </c>
      <c r="AU200" s="152">
        <v>310</v>
      </c>
      <c r="AV200" s="231">
        <v>0</v>
      </c>
      <c r="AW200" s="154">
        <f>IFERROR(AV200/AU200,"-")</f>
        <v>0</v>
      </c>
      <c r="AX200" s="232">
        <v>1</v>
      </c>
      <c r="AY200" s="154">
        <f>IFERROR(AX200/AU200,"-")</f>
        <v>3.2258064516129032E-3</v>
      </c>
      <c r="AZ200" s="232">
        <v>1</v>
      </c>
      <c r="BA200" s="154">
        <f>IFERROR(AZ200/AU200,"-")</f>
        <v>3.2258064516129032E-3</v>
      </c>
      <c r="BB200" s="152">
        <f t="shared" ref="BB200:BB263" si="275">SUM(E200,L200,S200,Z200,AG200,AN200,AU200)</f>
        <v>1249</v>
      </c>
      <c r="BC200" s="153">
        <f t="shared" ref="BC200:BC263" si="276">SUM(F200,M200,T200,AA200,AH200,AO200,AV200)</f>
        <v>5</v>
      </c>
      <c r="BD200" s="154">
        <f>IFERROR(BC200/BB200,"-")</f>
        <v>4.0032025620496394E-3</v>
      </c>
      <c r="BE200" s="153">
        <f t="shared" ref="BE200:BE263" si="277">SUM(H200,O200,V200,AC200,AJ200,AQ200,AX200)</f>
        <v>22</v>
      </c>
      <c r="BF200" s="154">
        <f>IFERROR(BE200/BB200,"-")</f>
        <v>1.7614091273018415E-2</v>
      </c>
      <c r="BG200" s="153">
        <f t="shared" ref="BG200:BG263" si="278">SUM(J200,Q200,X200,AE200,AL200,AS200,AZ200)</f>
        <v>17</v>
      </c>
      <c r="BH200" s="154">
        <f>IFERROR(BG200/BB200,"-")</f>
        <v>1.3610888710968775E-2</v>
      </c>
      <c r="BJ200" s="264"/>
      <c r="BK200" s="273"/>
      <c r="BL200" s="208" t="s">
        <v>199</v>
      </c>
      <c r="BM200" s="38">
        <v>671</v>
      </c>
      <c r="BN200" s="38">
        <v>5</v>
      </c>
      <c r="BO200" s="84">
        <v>7.4515648286140089E-3</v>
      </c>
      <c r="BP200" s="38">
        <v>32</v>
      </c>
      <c r="BQ200" s="84">
        <v>4.7690014903129657E-2</v>
      </c>
      <c r="BR200" s="38">
        <v>16</v>
      </c>
      <c r="BS200" s="84">
        <v>2.3845007451564829E-2</v>
      </c>
      <c r="BU200" s="184"/>
      <c r="BV200" s="188" t="s">
        <v>199</v>
      </c>
      <c r="BW200" s="36">
        <f t="shared" si="274"/>
        <v>0.96477181745396312</v>
      </c>
      <c r="BX200" s="36">
        <f t="shared" si="225"/>
        <v>0.92101341281669147</v>
      </c>
      <c r="BY200" s="80"/>
      <c r="BZ200" s="138"/>
      <c r="CA200" s="80"/>
      <c r="CB200" s="80"/>
      <c r="CC200" s="80"/>
      <c r="CD200" s="80"/>
      <c r="CE200" s="80"/>
      <c r="CF200" s="80"/>
      <c r="CG200" s="80"/>
      <c r="CH200" s="80"/>
      <c r="CI200" s="80"/>
      <c r="CJ200" s="3"/>
      <c r="CK200" s="3"/>
      <c r="CL200" s="3"/>
      <c r="CM200" s="3"/>
      <c r="CN200" s="3"/>
      <c r="CO200" s="3"/>
      <c r="CP200" s="3"/>
      <c r="CQ200" s="80"/>
      <c r="CR200" s="80"/>
      <c r="CS200" s="80"/>
      <c r="CT200" s="80"/>
      <c r="CU200" s="80"/>
      <c r="CV200" s="80"/>
      <c r="CW200" s="3"/>
      <c r="CX200" s="3"/>
      <c r="CY200" s="80"/>
      <c r="CZ200" s="80"/>
      <c r="DA200" s="80"/>
      <c r="DB200" s="80"/>
      <c r="DC200" s="80"/>
      <c r="DD200" s="80"/>
      <c r="DE200" s="80"/>
      <c r="DF200" s="80"/>
      <c r="DG200" s="80"/>
      <c r="DH200" s="80"/>
      <c r="DI200" s="80"/>
      <c r="DJ200" s="80"/>
      <c r="DK200" s="80"/>
      <c r="DL200" s="80"/>
      <c r="DM200" s="80"/>
      <c r="DN200" s="80"/>
      <c r="DP200" s="138"/>
      <c r="DQ200" s="80"/>
      <c r="DR200" s="80"/>
      <c r="DS200" s="80"/>
      <c r="DT200" s="80"/>
      <c r="DU200" s="80"/>
      <c r="DV200" s="80"/>
      <c r="DW200" s="80"/>
      <c r="DX200" s="80"/>
      <c r="DY200" s="80"/>
      <c r="DZ200" s="80"/>
      <c r="EA200" s="80"/>
      <c r="EB200" s="80"/>
      <c r="EC200" s="80"/>
      <c r="ED200" s="80"/>
      <c r="EE200" s="80"/>
      <c r="EF200" s="80"/>
      <c r="EG200" s="80"/>
      <c r="EH200" s="80"/>
      <c r="EI200" s="80"/>
      <c r="EJ200" s="80"/>
      <c r="EK200" s="80"/>
      <c r="EL200" s="80"/>
      <c r="EM200" s="80"/>
      <c r="EN200" s="80"/>
      <c r="EO200" s="80"/>
      <c r="EP200" s="80"/>
      <c r="EQ200" s="80"/>
      <c r="ER200" s="80"/>
      <c r="ES200" s="80"/>
      <c r="ET200" s="80"/>
      <c r="EU200" s="80"/>
      <c r="EV200" s="80"/>
      <c r="EW200" s="80"/>
      <c r="EX200" s="80"/>
      <c r="EY200" s="80"/>
      <c r="EZ200" s="80"/>
      <c r="FA200" s="80"/>
      <c r="FB200" s="80"/>
      <c r="FC200" s="80"/>
      <c r="FD200" s="80"/>
      <c r="FE200" s="80"/>
      <c r="FF200" s="80"/>
      <c r="FG200" s="80"/>
      <c r="FH200" s="80"/>
      <c r="FI200" s="80"/>
      <c r="FJ200" s="80"/>
      <c r="FK200" s="80"/>
      <c r="FL200" s="80"/>
      <c r="FM200" s="80"/>
      <c r="FN200" s="80"/>
      <c r="FO200" s="80"/>
      <c r="FP200" s="80"/>
      <c r="FQ200" s="80"/>
      <c r="FR200" s="80"/>
      <c r="FS200" s="80"/>
      <c r="FT200" s="80"/>
      <c r="FU200" s="80"/>
      <c r="FV200" s="80"/>
      <c r="FW200" s="80"/>
      <c r="FX200" s="80"/>
      <c r="FY200" s="80"/>
      <c r="FZ200" s="80"/>
      <c r="GA200" s="80"/>
      <c r="GB200" s="80"/>
      <c r="GC200" s="80"/>
      <c r="GD200" s="80"/>
      <c r="GE200" s="80"/>
      <c r="GF200" s="80"/>
      <c r="GG200" s="80"/>
      <c r="GH200" s="80"/>
      <c r="GI200" s="80"/>
      <c r="GJ200" s="80"/>
      <c r="GK200" s="80"/>
      <c r="GL200" s="80"/>
      <c r="GM200" s="80"/>
      <c r="GN200" s="80"/>
      <c r="GO200" s="80"/>
      <c r="GP200" s="80"/>
      <c r="GQ200" s="80"/>
      <c r="GR200" s="80"/>
      <c r="GS200" s="80"/>
      <c r="GT200" s="80"/>
      <c r="GU200" s="80"/>
      <c r="GV200" s="80"/>
      <c r="GW200" s="80"/>
      <c r="GX200" s="80"/>
      <c r="GY200" s="80"/>
      <c r="GZ200" s="80"/>
      <c r="HA200" s="80"/>
      <c r="HB200" s="80"/>
      <c r="HC200" s="80"/>
      <c r="HD200" s="80"/>
      <c r="HE200" s="80"/>
      <c r="HF200" s="80"/>
      <c r="HG200" s="80"/>
      <c r="HH200" s="80"/>
      <c r="HI200" s="80"/>
      <c r="HJ200" s="80"/>
      <c r="HK200" s="80"/>
      <c r="HL200" s="80"/>
      <c r="HM200" s="80"/>
      <c r="HN200" s="80"/>
      <c r="HO200" s="80"/>
      <c r="HP200" s="80"/>
      <c r="HR200" s="80"/>
      <c r="HS200" s="80"/>
      <c r="HT200" s="80"/>
      <c r="HU200" s="80"/>
      <c r="HV200" s="80"/>
      <c r="HW200" s="80"/>
      <c r="HX200" s="80"/>
      <c r="HY200" s="80"/>
      <c r="HZ200" s="80"/>
      <c r="IA200" s="80"/>
      <c r="IB200" s="80"/>
      <c r="IC200" s="80"/>
      <c r="ID200" s="80"/>
      <c r="IE200" s="80"/>
      <c r="IF200" s="80"/>
      <c r="IG200" s="80"/>
      <c r="IH200" s="80"/>
      <c r="II200" s="80"/>
      <c r="IJ200" s="80"/>
      <c r="IK200" s="80"/>
      <c r="IL200" s="80"/>
      <c r="IM200" s="80"/>
      <c r="IN200" s="80"/>
      <c r="IO200" s="80"/>
      <c r="IP200" s="80"/>
      <c r="IQ200" s="80"/>
      <c r="IR200" s="80"/>
      <c r="IS200" s="80"/>
      <c r="IT200" s="80"/>
      <c r="IU200" s="80"/>
      <c r="IV200" s="80"/>
      <c r="IW200" s="80"/>
      <c r="IX200" s="80"/>
      <c r="IY200" s="80"/>
      <c r="IZ200" s="80"/>
      <c r="JA200" s="80"/>
      <c r="JB200" s="80"/>
    </row>
    <row r="201" spans="2:262" s="12" customFormat="1" ht="14.25" customHeight="1">
      <c r="B201" s="265"/>
      <c r="C201" s="274"/>
      <c r="D201" s="150" t="s">
        <v>67</v>
      </c>
      <c r="E201" s="37">
        <v>29</v>
      </c>
      <c r="F201" s="233">
        <v>1</v>
      </c>
      <c r="G201" s="13">
        <f t="shared" si="250"/>
        <v>3.4482758620689655E-2</v>
      </c>
      <c r="H201" s="33">
        <v>11</v>
      </c>
      <c r="I201" s="13">
        <f t="shared" si="251"/>
        <v>0.37931034482758619</v>
      </c>
      <c r="J201" s="33">
        <v>2</v>
      </c>
      <c r="K201" s="13">
        <f t="shared" si="252"/>
        <v>6.8965517241379309E-2</v>
      </c>
      <c r="L201" s="37">
        <v>106</v>
      </c>
      <c r="M201" s="233">
        <v>3</v>
      </c>
      <c r="N201" s="13">
        <f t="shared" si="253"/>
        <v>2.8301886792452831E-2</v>
      </c>
      <c r="O201" s="33">
        <v>18</v>
      </c>
      <c r="P201" s="13">
        <f t="shared" si="254"/>
        <v>0.16981132075471697</v>
      </c>
      <c r="Q201" s="33">
        <v>6</v>
      </c>
      <c r="R201" s="13">
        <f t="shared" si="255"/>
        <v>5.6603773584905662E-2</v>
      </c>
      <c r="S201" s="37">
        <v>22613</v>
      </c>
      <c r="T201" s="233">
        <v>1587</v>
      </c>
      <c r="U201" s="13">
        <f t="shared" si="256"/>
        <v>7.0180869411400518E-2</v>
      </c>
      <c r="V201" s="33">
        <v>6251</v>
      </c>
      <c r="W201" s="13">
        <f t="shared" si="257"/>
        <v>0.27643390969796133</v>
      </c>
      <c r="X201" s="33">
        <v>1299</v>
      </c>
      <c r="Y201" s="13">
        <f t="shared" si="258"/>
        <v>5.7444832618405342E-2</v>
      </c>
      <c r="Z201" s="37">
        <v>19590</v>
      </c>
      <c r="AA201" s="233">
        <v>1413</v>
      </c>
      <c r="AB201" s="13">
        <f t="shared" si="259"/>
        <v>7.2128637059724346E-2</v>
      </c>
      <c r="AC201" s="33">
        <v>5742</v>
      </c>
      <c r="AD201" s="13">
        <f t="shared" si="260"/>
        <v>0.29310872894333845</v>
      </c>
      <c r="AE201" s="33">
        <v>1113</v>
      </c>
      <c r="AF201" s="13">
        <f t="shared" si="261"/>
        <v>5.6814701378254208E-2</v>
      </c>
      <c r="AG201" s="37">
        <v>11528</v>
      </c>
      <c r="AH201" s="233">
        <v>553</v>
      </c>
      <c r="AI201" s="13">
        <f t="shared" si="262"/>
        <v>4.7970159611380986E-2</v>
      </c>
      <c r="AJ201" s="33">
        <v>2494</v>
      </c>
      <c r="AK201" s="13">
        <f t="shared" si="263"/>
        <v>0.21634281748785567</v>
      </c>
      <c r="AL201" s="33">
        <v>646</v>
      </c>
      <c r="AM201" s="13">
        <f t="shared" si="264"/>
        <v>5.6037473976405273E-2</v>
      </c>
      <c r="AN201" s="37">
        <v>5288</v>
      </c>
      <c r="AO201" s="233">
        <v>129</v>
      </c>
      <c r="AP201" s="13">
        <f t="shared" si="265"/>
        <v>2.4394856278366111E-2</v>
      </c>
      <c r="AQ201" s="33">
        <v>789</v>
      </c>
      <c r="AR201" s="13">
        <f t="shared" si="266"/>
        <v>0.14920574886535551</v>
      </c>
      <c r="AS201" s="33">
        <v>206</v>
      </c>
      <c r="AT201" s="13">
        <f t="shared" si="267"/>
        <v>3.8956127080181542E-2</v>
      </c>
      <c r="AU201" s="37">
        <v>1784</v>
      </c>
      <c r="AV201" s="233">
        <v>18</v>
      </c>
      <c r="AW201" s="13">
        <f t="shared" si="268"/>
        <v>1.0089686098654708E-2</v>
      </c>
      <c r="AX201" s="33">
        <v>133</v>
      </c>
      <c r="AY201" s="13">
        <f t="shared" si="269"/>
        <v>7.4551569506726451E-2</v>
      </c>
      <c r="AZ201" s="33">
        <v>42</v>
      </c>
      <c r="BA201" s="13">
        <f t="shared" si="270"/>
        <v>2.3542600896860985E-2</v>
      </c>
      <c r="BB201" s="37">
        <f t="shared" si="275"/>
        <v>60938</v>
      </c>
      <c r="BC201" s="69">
        <f t="shared" si="276"/>
        <v>3704</v>
      </c>
      <c r="BD201" s="13">
        <f t="shared" si="271"/>
        <v>6.0783091010535299E-2</v>
      </c>
      <c r="BE201" s="69">
        <f t="shared" si="277"/>
        <v>15438</v>
      </c>
      <c r="BF201" s="13">
        <f t="shared" si="272"/>
        <v>0.25333945977879158</v>
      </c>
      <c r="BG201" s="69">
        <f t="shared" si="278"/>
        <v>3314</v>
      </c>
      <c r="BH201" s="13">
        <f t="shared" si="273"/>
        <v>5.4383143522924941E-2</v>
      </c>
      <c r="BJ201" s="265"/>
      <c r="BK201" s="274"/>
      <c r="BL201" s="203" t="s">
        <v>67</v>
      </c>
      <c r="BM201" s="38">
        <v>57956</v>
      </c>
      <c r="BN201" s="38">
        <v>3428</v>
      </c>
      <c r="BO201" s="84">
        <v>5.9148319414728416E-2</v>
      </c>
      <c r="BP201" s="38">
        <v>14230</v>
      </c>
      <c r="BQ201" s="84">
        <v>0.24553109255297123</v>
      </c>
      <c r="BR201" s="38">
        <v>3187</v>
      </c>
      <c r="BS201" s="84">
        <v>5.4989992408033678E-2</v>
      </c>
      <c r="BU201" s="185"/>
      <c r="BV201" s="187" t="s">
        <v>67</v>
      </c>
      <c r="BW201" s="36">
        <f t="shared" si="274"/>
        <v>0.63149430568774823</v>
      </c>
      <c r="BX201" s="36">
        <f t="shared" si="225"/>
        <v>0.64033059562426664</v>
      </c>
      <c r="BY201" s="80"/>
      <c r="BZ201" s="138"/>
      <c r="CA201" s="80"/>
      <c r="CB201" s="80"/>
      <c r="CC201" s="80"/>
      <c r="CD201" s="80"/>
      <c r="CE201" s="80"/>
      <c r="CF201" s="80"/>
      <c r="CG201" s="80"/>
      <c r="CH201" s="80"/>
      <c r="CI201" s="80"/>
      <c r="CJ201" s="3"/>
      <c r="CK201" s="3"/>
      <c r="CL201" s="3"/>
      <c r="CM201" s="3"/>
      <c r="CN201" s="3"/>
      <c r="CO201" s="3"/>
      <c r="CP201" s="3"/>
      <c r="CQ201" s="80"/>
      <c r="CR201" s="80"/>
      <c r="CS201" s="80"/>
      <c r="CT201" s="80"/>
      <c r="CU201" s="80"/>
      <c r="CV201" s="80"/>
      <c r="CW201" s="3"/>
      <c r="CX201" s="3"/>
      <c r="CY201" s="80"/>
      <c r="CZ201" s="80"/>
      <c r="DA201" s="80"/>
      <c r="DB201" s="80"/>
      <c r="DC201" s="80"/>
      <c r="DD201" s="80"/>
      <c r="DE201" s="80"/>
      <c r="DF201" s="80"/>
      <c r="DG201" s="80"/>
      <c r="DH201" s="80"/>
      <c r="DI201" s="80"/>
      <c r="DJ201" s="80"/>
      <c r="DK201" s="80"/>
      <c r="DL201" s="80"/>
      <c r="DM201" s="80"/>
      <c r="DN201" s="80"/>
      <c r="DP201" s="138"/>
      <c r="DQ201" s="80"/>
      <c r="DR201" s="80"/>
      <c r="DS201" s="80"/>
      <c r="DT201" s="80"/>
      <c r="DU201" s="80"/>
      <c r="DV201" s="80"/>
      <c r="DW201" s="80"/>
      <c r="DX201" s="80"/>
      <c r="DY201" s="80"/>
      <c r="DZ201" s="80"/>
      <c r="EA201" s="80"/>
      <c r="EB201" s="80"/>
      <c r="EC201" s="80"/>
      <c r="ED201" s="80"/>
      <c r="EE201" s="80"/>
      <c r="EF201" s="80"/>
      <c r="EG201" s="80"/>
      <c r="EH201" s="80"/>
      <c r="EI201" s="80"/>
      <c r="EJ201" s="80"/>
      <c r="EK201" s="80"/>
      <c r="EL201" s="80"/>
      <c r="EM201" s="80"/>
      <c r="EN201" s="80"/>
      <c r="EO201" s="80"/>
      <c r="EP201" s="80"/>
      <c r="EQ201" s="80"/>
      <c r="ER201" s="80"/>
      <c r="ES201" s="80"/>
      <c r="ET201" s="80"/>
      <c r="EU201" s="80"/>
      <c r="EV201" s="80"/>
      <c r="EW201" s="80"/>
      <c r="EX201" s="80"/>
      <c r="EY201" s="80"/>
      <c r="EZ201" s="80"/>
      <c r="FA201" s="80"/>
      <c r="FB201" s="80"/>
      <c r="FC201" s="80"/>
      <c r="FD201" s="80"/>
      <c r="FE201" s="80"/>
      <c r="FF201" s="80"/>
      <c r="FG201" s="80"/>
      <c r="FH201" s="80"/>
      <c r="FI201" s="80"/>
      <c r="FJ201" s="80"/>
      <c r="FK201" s="80"/>
      <c r="FL201" s="80"/>
      <c r="FM201" s="80"/>
      <c r="FN201" s="80"/>
      <c r="FO201" s="80"/>
      <c r="FP201" s="80"/>
      <c r="FQ201" s="80"/>
      <c r="FR201" s="80"/>
      <c r="FS201" s="80"/>
      <c r="FT201" s="80"/>
      <c r="FU201" s="80"/>
      <c r="FV201" s="80"/>
      <c r="FW201" s="80"/>
      <c r="FX201" s="80"/>
      <c r="FY201" s="80"/>
      <c r="FZ201" s="80"/>
      <c r="GA201" s="80"/>
      <c r="GB201" s="80"/>
      <c r="GC201" s="80"/>
      <c r="GD201" s="80"/>
      <c r="GE201" s="80"/>
      <c r="GF201" s="80"/>
      <c r="GG201" s="80"/>
      <c r="GH201" s="80"/>
      <c r="GI201" s="80"/>
      <c r="GJ201" s="80"/>
      <c r="GK201" s="80"/>
      <c r="GL201" s="80"/>
      <c r="GM201" s="80"/>
      <c r="GN201" s="80"/>
      <c r="GO201" s="80"/>
      <c r="GP201" s="80"/>
      <c r="GQ201" s="80"/>
      <c r="GR201" s="80"/>
      <c r="GS201" s="80"/>
      <c r="GT201" s="80"/>
      <c r="GU201" s="80"/>
      <c r="GV201" s="80"/>
      <c r="GW201" s="80"/>
      <c r="GX201" s="80"/>
      <c r="GY201" s="80"/>
      <c r="GZ201" s="80"/>
      <c r="HA201" s="80"/>
      <c r="HB201" s="80"/>
      <c r="HC201" s="80"/>
      <c r="HD201" s="80"/>
      <c r="HE201" s="80"/>
      <c r="HF201" s="80"/>
      <c r="HG201" s="80"/>
      <c r="HH201" s="80"/>
      <c r="HI201" s="80"/>
      <c r="HJ201" s="80"/>
      <c r="HK201" s="80"/>
      <c r="HL201" s="80"/>
      <c r="HM201" s="80"/>
      <c r="HN201" s="80"/>
      <c r="HO201" s="80"/>
      <c r="HP201" s="80"/>
      <c r="HR201" s="186"/>
      <c r="HS201" s="186"/>
      <c r="HT201" s="186"/>
      <c r="HU201" s="186"/>
      <c r="HV201" s="186"/>
      <c r="HW201" s="186"/>
      <c r="HX201" s="186"/>
      <c r="HY201" s="186"/>
      <c r="HZ201" s="186"/>
      <c r="IA201" s="186"/>
      <c r="IB201" s="186"/>
      <c r="IC201" s="186"/>
      <c r="ID201" s="186"/>
      <c r="IE201" s="186"/>
      <c r="IF201" s="186"/>
      <c r="IG201" s="186"/>
      <c r="IH201" s="186"/>
      <c r="II201" s="186"/>
      <c r="IJ201" s="186"/>
      <c r="IK201" s="186"/>
      <c r="IL201" s="186"/>
      <c r="IM201" s="186"/>
      <c r="IN201" s="186"/>
      <c r="IO201" s="186"/>
      <c r="IP201" s="186"/>
      <c r="IQ201" s="186"/>
      <c r="IR201" s="186"/>
      <c r="IS201" s="186"/>
      <c r="IT201" s="186"/>
      <c r="IU201" s="186"/>
      <c r="IV201" s="186"/>
      <c r="IW201" s="186"/>
      <c r="IX201" s="186"/>
      <c r="IY201" s="186"/>
      <c r="IZ201" s="186"/>
      <c r="JA201" s="186"/>
      <c r="JB201" s="186"/>
    </row>
    <row r="202" spans="2:262" s="12" customFormat="1" ht="14.25" customHeight="1">
      <c r="B202" s="263">
        <v>40</v>
      </c>
      <c r="C202" s="272" t="s">
        <v>40</v>
      </c>
      <c r="D202" s="134" t="s">
        <v>138</v>
      </c>
      <c r="E202" s="119">
        <v>30</v>
      </c>
      <c r="F202" s="82">
        <v>1</v>
      </c>
      <c r="G202" s="71">
        <f t="shared" si="250"/>
        <v>3.3333333333333333E-2</v>
      </c>
      <c r="H202" s="72">
        <v>2</v>
      </c>
      <c r="I202" s="71">
        <f t="shared" si="251"/>
        <v>6.6666666666666666E-2</v>
      </c>
      <c r="J202" s="72">
        <v>0</v>
      </c>
      <c r="K202" s="71">
        <f t="shared" si="252"/>
        <v>0</v>
      </c>
      <c r="L202" s="119">
        <v>81</v>
      </c>
      <c r="M202" s="82">
        <v>2</v>
      </c>
      <c r="N202" s="71">
        <f t="shared" si="253"/>
        <v>2.4691358024691357E-2</v>
      </c>
      <c r="O202" s="72">
        <v>7</v>
      </c>
      <c r="P202" s="71">
        <f t="shared" si="254"/>
        <v>8.6419753086419748E-2</v>
      </c>
      <c r="Q202" s="72">
        <v>1</v>
      </c>
      <c r="R202" s="71">
        <f t="shared" si="255"/>
        <v>1.2345679012345678E-2</v>
      </c>
      <c r="S202" s="119">
        <v>3418</v>
      </c>
      <c r="T202" s="82">
        <v>201</v>
      </c>
      <c r="U202" s="71">
        <f t="shared" si="256"/>
        <v>5.8806319485078994E-2</v>
      </c>
      <c r="V202" s="72">
        <v>662</v>
      </c>
      <c r="W202" s="71">
        <f t="shared" si="257"/>
        <v>0.19368051492100644</v>
      </c>
      <c r="X202" s="72">
        <v>273</v>
      </c>
      <c r="Y202" s="71">
        <f t="shared" si="258"/>
        <v>7.9871269748390872E-2</v>
      </c>
      <c r="Z202" s="119">
        <v>2986</v>
      </c>
      <c r="AA202" s="82">
        <v>130</v>
      </c>
      <c r="AB202" s="71">
        <f t="shared" si="259"/>
        <v>4.3536503683858002E-2</v>
      </c>
      <c r="AC202" s="72">
        <v>509</v>
      </c>
      <c r="AD202" s="71">
        <f t="shared" si="260"/>
        <v>0.17046215673141327</v>
      </c>
      <c r="AE202" s="72">
        <v>271</v>
      </c>
      <c r="AF202" s="71">
        <f t="shared" si="261"/>
        <v>9.075686537173476E-2</v>
      </c>
      <c r="AG202" s="119">
        <v>1847</v>
      </c>
      <c r="AH202" s="82">
        <v>45</v>
      </c>
      <c r="AI202" s="71">
        <f t="shared" si="262"/>
        <v>2.4363833243096916E-2</v>
      </c>
      <c r="AJ202" s="72">
        <v>235</v>
      </c>
      <c r="AK202" s="71">
        <f t="shared" si="263"/>
        <v>0.12723335138061723</v>
      </c>
      <c r="AL202" s="72">
        <v>153</v>
      </c>
      <c r="AM202" s="71">
        <f t="shared" si="264"/>
        <v>8.2837033026529505E-2</v>
      </c>
      <c r="AN202" s="119">
        <v>848</v>
      </c>
      <c r="AO202" s="82">
        <v>20</v>
      </c>
      <c r="AP202" s="71">
        <f t="shared" si="265"/>
        <v>2.358490566037736E-2</v>
      </c>
      <c r="AQ202" s="72">
        <v>72</v>
      </c>
      <c r="AR202" s="71">
        <f t="shared" si="266"/>
        <v>8.4905660377358486E-2</v>
      </c>
      <c r="AS202" s="72">
        <v>46</v>
      </c>
      <c r="AT202" s="71">
        <f t="shared" si="267"/>
        <v>5.4245283018867926E-2</v>
      </c>
      <c r="AU202" s="119">
        <v>272</v>
      </c>
      <c r="AV202" s="82">
        <v>2</v>
      </c>
      <c r="AW202" s="71">
        <f t="shared" si="268"/>
        <v>7.3529411764705881E-3</v>
      </c>
      <c r="AX202" s="72">
        <v>22</v>
      </c>
      <c r="AY202" s="71">
        <f t="shared" si="269"/>
        <v>8.0882352941176475E-2</v>
      </c>
      <c r="AZ202" s="72">
        <v>3</v>
      </c>
      <c r="BA202" s="71">
        <f t="shared" si="270"/>
        <v>1.1029411764705883E-2</v>
      </c>
      <c r="BB202" s="119">
        <f t="shared" si="275"/>
        <v>9482</v>
      </c>
      <c r="BC202" s="73">
        <f t="shared" si="276"/>
        <v>401</v>
      </c>
      <c r="BD202" s="71">
        <f t="shared" si="271"/>
        <v>4.229065597975111E-2</v>
      </c>
      <c r="BE202" s="73">
        <f t="shared" si="277"/>
        <v>1509</v>
      </c>
      <c r="BF202" s="71">
        <f t="shared" si="272"/>
        <v>0.15914364058215566</v>
      </c>
      <c r="BG202" s="73">
        <f t="shared" si="278"/>
        <v>747</v>
      </c>
      <c r="BH202" s="71">
        <f t="shared" si="273"/>
        <v>7.8780847922379243E-2</v>
      </c>
      <c r="BJ202" s="263">
        <v>40</v>
      </c>
      <c r="BK202" s="272" t="s">
        <v>40</v>
      </c>
      <c r="BL202" s="208" t="s">
        <v>138</v>
      </c>
      <c r="BM202" s="38">
        <v>9106</v>
      </c>
      <c r="BN202" s="38">
        <v>416</v>
      </c>
      <c r="BO202" s="84">
        <v>4.5684164287283113E-2</v>
      </c>
      <c r="BP202" s="38">
        <v>1288</v>
      </c>
      <c r="BQ202" s="84">
        <v>0.14144520096639579</v>
      </c>
      <c r="BR202" s="38">
        <v>811</v>
      </c>
      <c r="BS202" s="84">
        <v>8.9062156819679328E-2</v>
      </c>
      <c r="BU202" s="183" t="s">
        <v>40</v>
      </c>
      <c r="BV202" s="188" t="s">
        <v>138</v>
      </c>
      <c r="BW202" s="36">
        <f t="shared" si="274"/>
        <v>0.71978485551571403</v>
      </c>
      <c r="BX202" s="36">
        <f t="shared" ref="BX202:BX265" si="279">(BM202-SUM(BN202,BP202,BR202))/BM202</f>
        <v>0.72380847792664182</v>
      </c>
      <c r="BY202" s="80"/>
      <c r="BZ202" s="138"/>
      <c r="CA202" s="80"/>
      <c r="CB202" s="80"/>
      <c r="CC202" s="80"/>
      <c r="CD202" s="80"/>
      <c r="CE202" s="80"/>
      <c r="CF202" s="80"/>
      <c r="CG202" s="80"/>
      <c r="CH202" s="80"/>
      <c r="CI202" s="80"/>
      <c r="CJ202" s="3"/>
      <c r="CK202" s="3"/>
      <c r="CL202" s="3"/>
      <c r="CM202" s="3"/>
      <c r="CN202" s="3"/>
      <c r="CO202" s="3"/>
      <c r="CP202" s="3"/>
      <c r="CQ202" s="80"/>
      <c r="CR202" s="80"/>
      <c r="CS202" s="80"/>
      <c r="CT202" s="80"/>
      <c r="CU202" s="80"/>
      <c r="CV202" s="80"/>
      <c r="CW202" s="3"/>
      <c r="CX202" s="3"/>
      <c r="CY202" s="80"/>
      <c r="CZ202" s="80"/>
      <c r="DA202" s="80"/>
      <c r="DB202" s="80"/>
      <c r="DC202" s="80"/>
      <c r="DD202" s="80"/>
      <c r="DE202" s="80"/>
      <c r="DF202" s="80"/>
      <c r="DG202" s="80"/>
      <c r="DH202" s="80"/>
      <c r="DI202" s="80"/>
      <c r="DJ202" s="80"/>
      <c r="DK202" s="80"/>
      <c r="DL202" s="80"/>
      <c r="DM202" s="80"/>
      <c r="DN202" s="80"/>
      <c r="DP202" s="2"/>
      <c r="DQ202" s="117"/>
      <c r="DR202" s="186"/>
      <c r="DS202" s="186"/>
      <c r="DT202" s="117"/>
      <c r="DU202" s="186"/>
      <c r="DV202" s="196"/>
      <c r="DW202" s="196"/>
      <c r="DX202" s="186"/>
      <c r="DY202" s="196"/>
      <c r="DZ202" s="196"/>
      <c r="EA202" s="117"/>
      <c r="EB202" s="196"/>
      <c r="EC202" s="196"/>
      <c r="ED202" s="186"/>
      <c r="EE202" s="196"/>
      <c r="EF202" s="196"/>
      <c r="EG202" s="196"/>
      <c r="EH202" s="196"/>
      <c r="EI202" s="196"/>
      <c r="EJ202" s="196"/>
      <c r="EK202" s="196"/>
      <c r="EL202" s="196"/>
      <c r="EM202" s="196"/>
      <c r="EN202" s="196"/>
      <c r="EO202" s="196"/>
      <c r="EP202" s="196"/>
      <c r="EQ202" s="196"/>
      <c r="ER202" s="196"/>
      <c r="ES202" s="186"/>
      <c r="ET202" s="196"/>
      <c r="EU202" s="196"/>
      <c r="EV202" s="117"/>
      <c r="EW202" s="196"/>
      <c r="EX202" s="196"/>
      <c r="EY202" s="186"/>
      <c r="EZ202" s="196"/>
      <c r="FA202" s="196"/>
      <c r="FB202" s="186"/>
      <c r="FC202" s="196"/>
      <c r="FD202" s="196"/>
      <c r="FE202" s="117"/>
      <c r="FF202" s="186"/>
      <c r="FG202" s="186"/>
      <c r="FH202" s="117"/>
      <c r="FI202" s="186"/>
      <c r="FJ202" s="186"/>
      <c r="FK202" s="117"/>
      <c r="FL202" s="186"/>
      <c r="FM202" s="186"/>
      <c r="FN202" s="117"/>
      <c r="FO202" s="186"/>
      <c r="FP202" s="186"/>
      <c r="FQ202" s="117"/>
      <c r="FR202" s="196"/>
      <c r="FS202" s="196"/>
      <c r="FT202" s="196"/>
      <c r="FU202" s="196"/>
      <c r="FV202" s="196"/>
      <c r="FW202" s="196"/>
      <c r="FX202" s="196"/>
      <c r="FY202" s="196"/>
      <c r="FZ202" s="196"/>
      <c r="GA202" s="196"/>
      <c r="GB202" s="196"/>
      <c r="GC202" s="196"/>
      <c r="GD202" s="196"/>
      <c r="GE202" s="196"/>
      <c r="GF202" s="196"/>
      <c r="GG202" s="196"/>
      <c r="GH202" s="196"/>
      <c r="GI202" s="196"/>
      <c r="GJ202" s="196"/>
      <c r="GK202" s="196"/>
      <c r="GL202" s="196"/>
      <c r="GM202" s="196"/>
      <c r="GN202" s="196"/>
      <c r="GO202" s="196"/>
      <c r="GP202" s="196"/>
      <c r="GQ202" s="196"/>
      <c r="GR202" s="196"/>
      <c r="GS202" s="196"/>
      <c r="GT202" s="196"/>
      <c r="GU202" s="196"/>
      <c r="GV202" s="196"/>
      <c r="GW202" s="196"/>
      <c r="GX202" s="196"/>
      <c r="GY202" s="196"/>
      <c r="GZ202" s="196"/>
      <c r="HA202" s="196"/>
      <c r="HB202" s="186"/>
      <c r="HC202" s="186"/>
      <c r="HD202" s="117"/>
      <c r="HE202" s="186"/>
      <c r="HF202" s="196"/>
      <c r="HG202" s="196"/>
      <c r="HH202" s="196"/>
      <c r="HI202" s="196"/>
      <c r="HJ202" s="186"/>
      <c r="HK202" s="117"/>
      <c r="HL202" s="186"/>
      <c r="HM202" s="186"/>
      <c r="HN202" s="117"/>
      <c r="HO202" s="186"/>
      <c r="HP202" s="186"/>
      <c r="HR202" s="79"/>
      <c r="HS202" s="79"/>
      <c r="HT202" s="79"/>
      <c r="HU202" s="79"/>
      <c r="HV202" s="79"/>
      <c r="HW202" s="79"/>
      <c r="HX202" s="79"/>
      <c r="HY202" s="79"/>
      <c r="HZ202" s="79"/>
      <c r="IA202" s="79"/>
      <c r="IB202" s="79"/>
      <c r="IC202" s="79"/>
      <c r="ID202" s="79"/>
      <c r="IE202" s="79"/>
      <c r="IF202" s="79"/>
      <c r="IG202" s="79"/>
      <c r="IH202" s="79"/>
      <c r="II202" s="79"/>
      <c r="IJ202" s="79"/>
      <c r="IK202" s="79"/>
      <c r="IL202" s="79"/>
      <c r="IM202" s="79"/>
      <c r="IN202" s="79"/>
      <c r="IO202" s="79"/>
      <c r="IP202" s="79"/>
      <c r="IQ202" s="79"/>
      <c r="IR202" s="79"/>
      <c r="IS202" s="79"/>
      <c r="IT202" s="79"/>
      <c r="IU202" s="79"/>
      <c r="IV202" s="79"/>
      <c r="IW202" s="79"/>
      <c r="IX202" s="79"/>
      <c r="IY202" s="79"/>
      <c r="IZ202" s="79"/>
      <c r="JA202" s="79"/>
      <c r="JB202" s="79"/>
    </row>
    <row r="203" spans="2:262" s="12" customFormat="1" ht="14.25" customHeight="1">
      <c r="B203" s="264"/>
      <c r="C203" s="273"/>
      <c r="D203" s="207" t="s">
        <v>277</v>
      </c>
      <c r="E203" s="166">
        <v>5</v>
      </c>
      <c r="F203" s="214">
        <v>0</v>
      </c>
      <c r="G203" s="83">
        <f t="shared" si="250"/>
        <v>0</v>
      </c>
      <c r="H203" s="230">
        <v>1</v>
      </c>
      <c r="I203" s="83">
        <f>IFERROR(H203/E203,"-")</f>
        <v>0.2</v>
      </c>
      <c r="J203" s="230">
        <v>1</v>
      </c>
      <c r="K203" s="83">
        <f>IFERROR(J203/E203,"-")</f>
        <v>0.2</v>
      </c>
      <c r="L203" s="166">
        <v>8</v>
      </c>
      <c r="M203" s="214">
        <v>1</v>
      </c>
      <c r="N203" s="83">
        <f>IFERROR(M203/L203,"-")</f>
        <v>0.125</v>
      </c>
      <c r="O203" s="230">
        <v>2</v>
      </c>
      <c r="P203" s="83">
        <f>IFERROR(O203/L203,"-")</f>
        <v>0.25</v>
      </c>
      <c r="Q203" s="230">
        <v>0</v>
      </c>
      <c r="R203" s="83">
        <f>IFERROR(Q203/L203,"-")</f>
        <v>0</v>
      </c>
      <c r="S203" s="166">
        <v>925</v>
      </c>
      <c r="T203" s="214">
        <v>56</v>
      </c>
      <c r="U203" s="83">
        <f>IFERROR(T203/S203,"-")</f>
        <v>6.054054054054054E-2</v>
      </c>
      <c r="V203" s="230">
        <v>190</v>
      </c>
      <c r="W203" s="83">
        <f>IFERROR(V203/S203,"-")</f>
        <v>0.20540540540540542</v>
      </c>
      <c r="X203" s="230">
        <v>97</v>
      </c>
      <c r="Y203" s="83">
        <f>IFERROR(X203/S203,"-")</f>
        <v>0.10486486486486486</v>
      </c>
      <c r="Z203" s="166">
        <v>693</v>
      </c>
      <c r="AA203" s="214">
        <v>43</v>
      </c>
      <c r="AB203" s="83">
        <f>IFERROR(AA203/Z203,"-")</f>
        <v>6.2049062049062048E-2</v>
      </c>
      <c r="AC203" s="230">
        <v>139</v>
      </c>
      <c r="AD203" s="83">
        <f>IFERROR(AC203/Z203,"-")</f>
        <v>0.20057720057720058</v>
      </c>
      <c r="AE203" s="230">
        <v>65</v>
      </c>
      <c r="AF203" s="83">
        <f>IFERROR(AE203/Z203,"-")</f>
        <v>9.3795093795093792E-2</v>
      </c>
      <c r="AG203" s="166">
        <v>411</v>
      </c>
      <c r="AH203" s="214">
        <v>13</v>
      </c>
      <c r="AI203" s="83">
        <f>IFERROR(AH203/AG203,"-")</f>
        <v>3.1630170316301706E-2</v>
      </c>
      <c r="AJ203" s="230">
        <v>76</v>
      </c>
      <c r="AK203" s="83">
        <f>IFERROR(AJ203/AG203,"-")</f>
        <v>0.18491484184914841</v>
      </c>
      <c r="AL203" s="230">
        <v>30</v>
      </c>
      <c r="AM203" s="83">
        <f>IFERROR(AL203/AG203,"-")</f>
        <v>7.2992700729927001E-2</v>
      </c>
      <c r="AN203" s="166">
        <v>165</v>
      </c>
      <c r="AO203" s="214">
        <v>2</v>
      </c>
      <c r="AP203" s="83">
        <f>IFERROR(AO203/AN203,"-")</f>
        <v>1.2121212121212121E-2</v>
      </c>
      <c r="AQ203" s="230">
        <v>19</v>
      </c>
      <c r="AR203" s="83">
        <f>IFERROR(AQ203/AN203,"-")</f>
        <v>0.11515151515151516</v>
      </c>
      <c r="AS203" s="230">
        <v>11</v>
      </c>
      <c r="AT203" s="83">
        <f>IFERROR(AS203/AN203,"-")</f>
        <v>6.6666666666666666E-2</v>
      </c>
      <c r="AU203" s="166">
        <v>45</v>
      </c>
      <c r="AV203" s="214">
        <v>0</v>
      </c>
      <c r="AW203" s="83">
        <f>IFERROR(AV203/AU203,"-")</f>
        <v>0</v>
      </c>
      <c r="AX203" s="230">
        <v>2</v>
      </c>
      <c r="AY203" s="83">
        <f>IFERROR(AX203/AU203,"-")</f>
        <v>4.4444444444444446E-2</v>
      </c>
      <c r="AZ203" s="230">
        <v>2</v>
      </c>
      <c r="BA203" s="83">
        <f>IFERROR(AZ203/AU203,"-")</f>
        <v>4.4444444444444446E-2</v>
      </c>
      <c r="BB203" s="166">
        <f t="shared" si="275"/>
        <v>2252</v>
      </c>
      <c r="BC203" s="167">
        <f t="shared" si="276"/>
        <v>115</v>
      </c>
      <c r="BD203" s="83">
        <f>IFERROR(BC203/BB203,"-")</f>
        <v>5.1065719360568383E-2</v>
      </c>
      <c r="BE203" s="167">
        <f t="shared" si="277"/>
        <v>429</v>
      </c>
      <c r="BF203" s="83">
        <f>IFERROR(BE203/BB203,"-")</f>
        <v>0.19049733570159857</v>
      </c>
      <c r="BG203" s="167">
        <f t="shared" si="278"/>
        <v>206</v>
      </c>
      <c r="BH203" s="83">
        <f>IFERROR(BG203/BB203,"-")</f>
        <v>9.1474245115452935E-2</v>
      </c>
      <c r="BJ203" s="264"/>
      <c r="BK203" s="273"/>
      <c r="BL203" s="208" t="s">
        <v>276</v>
      </c>
      <c r="BM203" s="38">
        <v>2173</v>
      </c>
      <c r="BN203" s="38">
        <v>136</v>
      </c>
      <c r="BO203" s="84">
        <v>6.258628624022089E-2</v>
      </c>
      <c r="BP203" s="38">
        <v>393</v>
      </c>
      <c r="BQ203" s="84">
        <v>0.18085595950299124</v>
      </c>
      <c r="BR203" s="38">
        <v>217</v>
      </c>
      <c r="BS203" s="84">
        <v>9.9861942015646576E-2</v>
      </c>
      <c r="BU203" s="218"/>
      <c r="BV203" s="208" t="s">
        <v>273</v>
      </c>
      <c r="BW203" s="36">
        <f t="shared" si="274"/>
        <v>0.6669626998223801</v>
      </c>
      <c r="BX203" s="36">
        <f t="shared" si="279"/>
        <v>0.65669581224114126</v>
      </c>
      <c r="BY203" s="80"/>
      <c r="BZ203" s="138"/>
      <c r="CA203" s="80"/>
      <c r="CB203" s="80"/>
      <c r="CC203" s="80"/>
      <c r="CD203" s="80"/>
      <c r="CE203" s="80"/>
      <c r="CF203" s="80"/>
      <c r="CG203" s="80"/>
      <c r="CH203" s="80"/>
      <c r="CI203" s="80"/>
      <c r="CJ203" s="3"/>
      <c r="CK203" s="3"/>
      <c r="CL203" s="3"/>
      <c r="CM203" s="3"/>
      <c r="CN203" s="3"/>
      <c r="CO203" s="3"/>
      <c r="CP203" s="3"/>
      <c r="CQ203" s="80"/>
      <c r="CR203" s="80"/>
      <c r="CS203" s="80"/>
      <c r="CT203" s="80"/>
      <c r="CU203" s="80"/>
      <c r="CV203" s="80"/>
      <c r="CW203" s="3"/>
      <c r="CX203" s="3"/>
      <c r="CY203" s="80"/>
      <c r="CZ203" s="80"/>
      <c r="DA203" s="80"/>
      <c r="DB203" s="80"/>
      <c r="DC203" s="80"/>
      <c r="DD203" s="80"/>
      <c r="DE203" s="80"/>
      <c r="DF203" s="80"/>
      <c r="DG203" s="80"/>
      <c r="DH203" s="80"/>
      <c r="DI203" s="80"/>
      <c r="DJ203" s="80"/>
      <c r="DK203" s="80"/>
      <c r="DL203" s="80"/>
      <c r="DM203" s="80"/>
      <c r="DN203" s="80"/>
      <c r="DP203" s="79"/>
      <c r="DQ203" s="79"/>
      <c r="DR203" s="79"/>
      <c r="DS203" s="79"/>
      <c r="DT203" s="79"/>
      <c r="DU203" s="79"/>
      <c r="DV203" s="79"/>
      <c r="DW203" s="79"/>
      <c r="DX203" s="79"/>
      <c r="DY203" s="79"/>
      <c r="DZ203" s="79"/>
      <c r="EA203" s="79"/>
      <c r="EB203" s="79"/>
      <c r="EC203" s="79"/>
      <c r="ED203" s="79"/>
      <c r="EE203" s="79"/>
      <c r="EF203" s="79"/>
      <c r="EG203" s="79"/>
      <c r="EH203" s="79"/>
      <c r="EI203" s="79"/>
      <c r="EJ203" s="79"/>
      <c r="EK203" s="79"/>
      <c r="EL203" s="79"/>
      <c r="EM203" s="79"/>
      <c r="EN203" s="79"/>
      <c r="EO203" s="79"/>
      <c r="EP203" s="79"/>
      <c r="EQ203" s="79"/>
      <c r="ER203" s="79"/>
      <c r="ES203" s="79"/>
      <c r="ET203" s="79"/>
      <c r="EU203" s="79"/>
      <c r="EV203" s="79"/>
      <c r="EW203" s="79"/>
      <c r="EX203" s="79"/>
      <c r="EY203" s="79"/>
      <c r="EZ203" s="79"/>
      <c r="FA203" s="79"/>
      <c r="FB203" s="79"/>
      <c r="FC203" s="79"/>
      <c r="FD203" s="79"/>
      <c r="FE203" s="79"/>
      <c r="FF203" s="79"/>
      <c r="FG203" s="79"/>
      <c r="FH203" s="79"/>
      <c r="FI203" s="79"/>
      <c r="FJ203" s="79"/>
      <c r="FK203" s="79"/>
      <c r="FL203" s="79"/>
      <c r="FM203" s="79"/>
      <c r="FN203" s="79"/>
      <c r="FO203" s="79"/>
      <c r="FP203" s="79"/>
      <c r="FQ203" s="79"/>
      <c r="FR203" s="79"/>
      <c r="FS203" s="79"/>
      <c r="FT203" s="79"/>
      <c r="FU203" s="79"/>
      <c r="FV203" s="79"/>
      <c r="FW203" s="79"/>
      <c r="FX203" s="79"/>
      <c r="FY203" s="79"/>
      <c r="FZ203" s="79"/>
      <c r="GA203" s="79"/>
      <c r="GB203" s="79"/>
      <c r="GC203" s="79"/>
      <c r="GD203" s="79"/>
      <c r="GE203" s="79"/>
      <c r="GF203" s="79"/>
      <c r="GG203" s="79"/>
      <c r="GH203" s="79"/>
      <c r="GI203" s="79"/>
      <c r="GJ203" s="79"/>
      <c r="GK203" s="79"/>
      <c r="GL203" s="79"/>
      <c r="GM203" s="79"/>
      <c r="GN203" s="79"/>
      <c r="GO203" s="79"/>
      <c r="GP203" s="79"/>
      <c r="GQ203" s="79"/>
      <c r="GR203" s="79"/>
      <c r="GS203" s="79"/>
      <c r="GT203" s="79"/>
      <c r="GU203" s="79"/>
      <c r="GV203" s="79"/>
      <c r="GW203" s="79"/>
      <c r="GX203" s="79"/>
      <c r="GY203" s="79"/>
      <c r="GZ203" s="79"/>
      <c r="HA203" s="79"/>
      <c r="HB203" s="79"/>
      <c r="HC203" s="79"/>
      <c r="HD203" s="79"/>
      <c r="HE203" s="79"/>
      <c r="HF203" s="79"/>
      <c r="HG203" s="79"/>
      <c r="HH203" s="79"/>
      <c r="HI203" s="79"/>
      <c r="HJ203" s="79"/>
      <c r="HK203" s="79"/>
      <c r="HL203" s="79"/>
      <c r="HM203" s="79"/>
      <c r="HN203" s="79"/>
      <c r="HO203" s="79"/>
      <c r="HP203" s="79"/>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row>
    <row r="204" spans="2:262" s="12" customFormat="1" ht="14.25" customHeight="1">
      <c r="B204" s="264"/>
      <c r="C204" s="273"/>
      <c r="D204" s="165" t="s">
        <v>156</v>
      </c>
      <c r="E204" s="160">
        <v>1</v>
      </c>
      <c r="F204" s="161">
        <v>0</v>
      </c>
      <c r="G204" s="61">
        <f t="shared" si="250"/>
        <v>0</v>
      </c>
      <c r="H204" s="62">
        <v>1</v>
      </c>
      <c r="I204" s="61">
        <f t="shared" si="251"/>
        <v>1</v>
      </c>
      <c r="J204" s="62">
        <v>0</v>
      </c>
      <c r="K204" s="61">
        <f t="shared" si="252"/>
        <v>0</v>
      </c>
      <c r="L204" s="160">
        <v>2</v>
      </c>
      <c r="M204" s="161">
        <v>0</v>
      </c>
      <c r="N204" s="61">
        <f t="shared" si="253"/>
        <v>0</v>
      </c>
      <c r="O204" s="62">
        <v>1</v>
      </c>
      <c r="P204" s="61">
        <f t="shared" si="254"/>
        <v>0.5</v>
      </c>
      <c r="Q204" s="62">
        <v>0</v>
      </c>
      <c r="R204" s="61">
        <f t="shared" si="255"/>
        <v>0</v>
      </c>
      <c r="S204" s="160">
        <v>350</v>
      </c>
      <c r="T204" s="161">
        <v>24</v>
      </c>
      <c r="U204" s="61">
        <f t="shared" si="256"/>
        <v>6.8571428571428575E-2</v>
      </c>
      <c r="V204" s="62">
        <v>56</v>
      </c>
      <c r="W204" s="61">
        <f t="shared" si="257"/>
        <v>0.16</v>
      </c>
      <c r="X204" s="62">
        <v>43</v>
      </c>
      <c r="Y204" s="61">
        <f t="shared" si="258"/>
        <v>0.12285714285714286</v>
      </c>
      <c r="Z204" s="160">
        <v>180</v>
      </c>
      <c r="AA204" s="161">
        <v>7</v>
      </c>
      <c r="AB204" s="61">
        <f t="shared" si="259"/>
        <v>3.888888888888889E-2</v>
      </c>
      <c r="AC204" s="62">
        <v>26</v>
      </c>
      <c r="AD204" s="61">
        <f t="shared" si="260"/>
        <v>0.14444444444444443</v>
      </c>
      <c r="AE204" s="62">
        <v>12</v>
      </c>
      <c r="AF204" s="61">
        <f t="shared" si="261"/>
        <v>6.6666666666666666E-2</v>
      </c>
      <c r="AG204" s="160">
        <v>77</v>
      </c>
      <c r="AH204" s="161">
        <v>2</v>
      </c>
      <c r="AI204" s="61">
        <f t="shared" si="262"/>
        <v>2.5974025974025976E-2</v>
      </c>
      <c r="AJ204" s="62">
        <v>9</v>
      </c>
      <c r="AK204" s="61">
        <f t="shared" si="263"/>
        <v>0.11688311688311688</v>
      </c>
      <c r="AL204" s="62">
        <v>10</v>
      </c>
      <c r="AM204" s="61">
        <f t="shared" si="264"/>
        <v>0.12987012987012986</v>
      </c>
      <c r="AN204" s="160">
        <v>39</v>
      </c>
      <c r="AO204" s="161">
        <v>1</v>
      </c>
      <c r="AP204" s="61">
        <f t="shared" si="265"/>
        <v>2.564102564102564E-2</v>
      </c>
      <c r="AQ204" s="62">
        <v>2</v>
      </c>
      <c r="AR204" s="61">
        <f t="shared" si="266"/>
        <v>5.128205128205128E-2</v>
      </c>
      <c r="AS204" s="62">
        <v>4</v>
      </c>
      <c r="AT204" s="61">
        <f t="shared" si="267"/>
        <v>0.10256410256410256</v>
      </c>
      <c r="AU204" s="160">
        <v>7</v>
      </c>
      <c r="AV204" s="161">
        <v>0</v>
      </c>
      <c r="AW204" s="61">
        <f t="shared" si="268"/>
        <v>0</v>
      </c>
      <c r="AX204" s="62">
        <v>1</v>
      </c>
      <c r="AY204" s="61">
        <f t="shared" si="269"/>
        <v>0.14285714285714285</v>
      </c>
      <c r="AZ204" s="62">
        <v>0</v>
      </c>
      <c r="BA204" s="61">
        <f t="shared" si="270"/>
        <v>0</v>
      </c>
      <c r="BB204" s="160">
        <f t="shared" si="275"/>
        <v>656</v>
      </c>
      <c r="BC204" s="63">
        <f t="shared" si="276"/>
        <v>34</v>
      </c>
      <c r="BD204" s="61">
        <f t="shared" si="271"/>
        <v>5.1829268292682924E-2</v>
      </c>
      <c r="BE204" s="63">
        <f t="shared" si="277"/>
        <v>96</v>
      </c>
      <c r="BF204" s="61">
        <f t="shared" si="272"/>
        <v>0.14634146341463414</v>
      </c>
      <c r="BG204" s="63">
        <f t="shared" si="278"/>
        <v>69</v>
      </c>
      <c r="BH204" s="61">
        <f t="shared" si="273"/>
        <v>0.10518292682926829</v>
      </c>
      <c r="BJ204" s="264"/>
      <c r="BK204" s="273"/>
      <c r="BL204" s="208" t="s">
        <v>156</v>
      </c>
      <c r="BM204" s="38">
        <v>642</v>
      </c>
      <c r="BN204" s="38">
        <v>23</v>
      </c>
      <c r="BO204" s="84">
        <v>3.5825545171339561E-2</v>
      </c>
      <c r="BP204" s="38">
        <v>98</v>
      </c>
      <c r="BQ204" s="84">
        <v>0.15264797507788161</v>
      </c>
      <c r="BR204" s="38">
        <v>81</v>
      </c>
      <c r="BS204" s="84">
        <v>0.12616822429906541</v>
      </c>
      <c r="BU204" s="184"/>
      <c r="BV204" s="188" t="s">
        <v>156</v>
      </c>
      <c r="BW204" s="36">
        <f t="shared" si="274"/>
        <v>0.69664634146341464</v>
      </c>
      <c r="BX204" s="36">
        <f t="shared" si="279"/>
        <v>0.68535825545171336</v>
      </c>
      <c r="BY204" s="80"/>
      <c r="BZ204" s="138"/>
      <c r="CA204" s="80"/>
      <c r="CB204" s="80"/>
      <c r="CC204" s="80"/>
      <c r="CD204" s="80"/>
      <c r="CE204" s="80"/>
      <c r="CF204" s="80"/>
      <c r="CG204" s="80"/>
      <c r="CH204" s="80"/>
      <c r="CI204" s="80"/>
      <c r="CJ204" s="3"/>
      <c r="CK204" s="3"/>
      <c r="CL204" s="3"/>
      <c r="CM204" s="3"/>
      <c r="CN204" s="3"/>
      <c r="CO204" s="3"/>
      <c r="CP204" s="3"/>
      <c r="CQ204" s="80"/>
      <c r="CR204" s="80"/>
      <c r="CS204" s="80"/>
      <c r="CT204" s="80"/>
      <c r="CU204" s="80"/>
      <c r="CV204" s="80"/>
      <c r="CW204" s="3"/>
      <c r="CX204" s="3"/>
      <c r="CY204" s="80"/>
      <c r="CZ204" s="80"/>
      <c r="DA204" s="80"/>
      <c r="DB204" s="80"/>
      <c r="DC204" s="80"/>
      <c r="DD204" s="80"/>
      <c r="DE204" s="80"/>
      <c r="DF204" s="80"/>
      <c r="DG204" s="80"/>
      <c r="DH204" s="80"/>
      <c r="DI204" s="80"/>
      <c r="DJ204" s="80"/>
      <c r="DK204" s="80"/>
      <c r="DL204" s="80"/>
      <c r="DM204" s="80"/>
      <c r="DN204" s="80"/>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row>
    <row r="205" spans="2:262" s="12" customFormat="1" ht="14.25" customHeight="1">
      <c r="B205" s="264"/>
      <c r="C205" s="273"/>
      <c r="D205" s="135" t="s">
        <v>200</v>
      </c>
      <c r="E205" s="166">
        <v>0</v>
      </c>
      <c r="F205" s="231">
        <v>0</v>
      </c>
      <c r="G205" s="154" t="str">
        <f>IFERROR(F205/E205,"-")</f>
        <v>-</v>
      </c>
      <c r="H205" s="232">
        <v>0</v>
      </c>
      <c r="I205" s="154" t="str">
        <f>IFERROR(H205/E205,"-")</f>
        <v>-</v>
      </c>
      <c r="J205" s="232">
        <v>0</v>
      </c>
      <c r="K205" s="154" t="str">
        <f>IFERROR(J205/E205,"-")</f>
        <v>-</v>
      </c>
      <c r="L205" s="152">
        <v>2</v>
      </c>
      <c r="M205" s="231">
        <v>0</v>
      </c>
      <c r="N205" s="154">
        <f>IFERROR(M205/L205,"-")</f>
        <v>0</v>
      </c>
      <c r="O205" s="232">
        <v>0</v>
      </c>
      <c r="P205" s="154">
        <f>IFERROR(O205/L205,"-")</f>
        <v>0</v>
      </c>
      <c r="Q205" s="232">
        <v>0</v>
      </c>
      <c r="R205" s="154">
        <f>IFERROR(Q205/L205,"-")</f>
        <v>0</v>
      </c>
      <c r="S205" s="152">
        <v>25</v>
      </c>
      <c r="T205" s="231">
        <v>0</v>
      </c>
      <c r="U205" s="154">
        <f>IFERROR(T205/S205,"-")</f>
        <v>0</v>
      </c>
      <c r="V205" s="232">
        <v>0</v>
      </c>
      <c r="W205" s="154">
        <f>IFERROR(V205/S205,"-")</f>
        <v>0</v>
      </c>
      <c r="X205" s="232">
        <v>1</v>
      </c>
      <c r="Y205" s="154">
        <f>IFERROR(X205/S205,"-")</f>
        <v>0.04</v>
      </c>
      <c r="Z205" s="152">
        <v>75</v>
      </c>
      <c r="AA205" s="231">
        <v>1</v>
      </c>
      <c r="AB205" s="154">
        <f>IFERROR(AA205/Z205,"-")</f>
        <v>1.3333333333333334E-2</v>
      </c>
      <c r="AC205" s="232">
        <v>2</v>
      </c>
      <c r="AD205" s="154">
        <f>IFERROR(AC205/Z205,"-")</f>
        <v>2.6666666666666668E-2</v>
      </c>
      <c r="AE205" s="232">
        <v>2</v>
      </c>
      <c r="AF205" s="154">
        <f>IFERROR(AE205/Z205,"-")</f>
        <v>2.6666666666666668E-2</v>
      </c>
      <c r="AG205" s="152">
        <v>102</v>
      </c>
      <c r="AH205" s="231">
        <v>0</v>
      </c>
      <c r="AI205" s="154">
        <f>IFERROR(AH205/AG205,"-")</f>
        <v>0</v>
      </c>
      <c r="AJ205" s="232">
        <v>2</v>
      </c>
      <c r="AK205" s="154">
        <f>IFERROR(AJ205/AG205,"-")</f>
        <v>1.9607843137254902E-2</v>
      </c>
      <c r="AL205" s="232">
        <v>0</v>
      </c>
      <c r="AM205" s="154">
        <f>IFERROR(AL205/AG205,"-")</f>
        <v>0</v>
      </c>
      <c r="AN205" s="152">
        <v>99</v>
      </c>
      <c r="AO205" s="231">
        <v>0</v>
      </c>
      <c r="AP205" s="154">
        <f>IFERROR(AO205/AN205,"-")</f>
        <v>0</v>
      </c>
      <c r="AQ205" s="232">
        <v>1</v>
      </c>
      <c r="AR205" s="154">
        <f>IFERROR(AQ205/AN205,"-")</f>
        <v>1.0101010101010102E-2</v>
      </c>
      <c r="AS205" s="232">
        <v>0</v>
      </c>
      <c r="AT205" s="154">
        <f>IFERROR(AS205/AN205,"-")</f>
        <v>0</v>
      </c>
      <c r="AU205" s="152">
        <v>75</v>
      </c>
      <c r="AV205" s="231">
        <v>0</v>
      </c>
      <c r="AW205" s="154">
        <f>IFERROR(AV205/AU205,"-")</f>
        <v>0</v>
      </c>
      <c r="AX205" s="232">
        <v>0</v>
      </c>
      <c r="AY205" s="154">
        <f>IFERROR(AX205/AU205,"-")</f>
        <v>0</v>
      </c>
      <c r="AZ205" s="232">
        <v>0</v>
      </c>
      <c r="BA205" s="154">
        <f>IFERROR(AZ205/AU205,"-")</f>
        <v>0</v>
      </c>
      <c r="BB205" s="152">
        <f t="shared" si="275"/>
        <v>378</v>
      </c>
      <c r="BC205" s="153">
        <f t="shared" si="276"/>
        <v>1</v>
      </c>
      <c r="BD205" s="154">
        <f>IFERROR(BC205/BB205,"-")</f>
        <v>2.6455026455026454E-3</v>
      </c>
      <c r="BE205" s="153">
        <f t="shared" si="277"/>
        <v>5</v>
      </c>
      <c r="BF205" s="154">
        <f>IFERROR(BE205/BB205,"-")</f>
        <v>1.3227513227513227E-2</v>
      </c>
      <c r="BG205" s="153">
        <f t="shared" si="278"/>
        <v>3</v>
      </c>
      <c r="BH205" s="154">
        <f>IFERROR(BG205/BB205,"-")</f>
        <v>7.9365079365079361E-3</v>
      </c>
      <c r="BJ205" s="264"/>
      <c r="BK205" s="273"/>
      <c r="BL205" s="208" t="s">
        <v>199</v>
      </c>
      <c r="BM205" s="38">
        <v>186</v>
      </c>
      <c r="BN205" s="38">
        <v>1</v>
      </c>
      <c r="BO205" s="84">
        <v>5.3763440860215058E-3</v>
      </c>
      <c r="BP205" s="38">
        <v>5</v>
      </c>
      <c r="BQ205" s="84">
        <v>2.6881720430107527E-2</v>
      </c>
      <c r="BR205" s="38">
        <v>4</v>
      </c>
      <c r="BS205" s="84">
        <v>2.1505376344086023E-2</v>
      </c>
      <c r="BU205" s="184"/>
      <c r="BV205" s="188" t="s">
        <v>199</v>
      </c>
      <c r="BW205" s="36">
        <f t="shared" si="274"/>
        <v>0.97619047619047616</v>
      </c>
      <c r="BX205" s="36">
        <f t="shared" si="279"/>
        <v>0.94623655913978499</v>
      </c>
      <c r="BY205" s="80"/>
      <c r="BZ205" s="138"/>
      <c r="CA205" s="80"/>
      <c r="CB205" s="80"/>
      <c r="CC205" s="80"/>
      <c r="CD205" s="80"/>
      <c r="CE205" s="80"/>
      <c r="CF205" s="80"/>
      <c r="CG205" s="80"/>
      <c r="CH205" s="80"/>
      <c r="CI205" s="80"/>
      <c r="CJ205" s="3"/>
      <c r="CK205" s="3"/>
      <c r="CL205" s="3"/>
      <c r="CM205" s="3"/>
      <c r="CN205" s="3"/>
      <c r="CO205" s="3"/>
      <c r="CP205" s="3"/>
      <c r="CQ205" s="80"/>
      <c r="CR205" s="80"/>
      <c r="CS205" s="80"/>
      <c r="CT205" s="80"/>
      <c r="CU205" s="80"/>
      <c r="CV205" s="80"/>
      <c r="CW205" s="3"/>
      <c r="CX205" s="3"/>
      <c r="CY205" s="80"/>
      <c r="CZ205" s="80"/>
      <c r="DA205" s="80"/>
      <c r="DB205" s="80"/>
      <c r="DC205" s="80"/>
      <c r="DD205" s="80"/>
      <c r="DE205" s="80"/>
      <c r="DF205" s="80"/>
      <c r="DG205" s="80"/>
      <c r="DH205" s="80"/>
      <c r="DI205" s="80"/>
      <c r="DJ205" s="80"/>
      <c r="DK205" s="80"/>
      <c r="DL205" s="80"/>
      <c r="DM205" s="80"/>
      <c r="DN205" s="80"/>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row>
    <row r="206" spans="2:262" s="12" customFormat="1" ht="14.25" customHeight="1">
      <c r="B206" s="265"/>
      <c r="C206" s="274"/>
      <c r="D206" s="150" t="s">
        <v>67</v>
      </c>
      <c r="E206" s="38">
        <v>36</v>
      </c>
      <c r="F206" s="34">
        <v>1</v>
      </c>
      <c r="G206" s="55">
        <f t="shared" si="250"/>
        <v>2.7777777777777776E-2</v>
      </c>
      <c r="H206" s="56">
        <v>4</v>
      </c>
      <c r="I206" s="55">
        <f t="shared" si="251"/>
        <v>0.1111111111111111</v>
      </c>
      <c r="J206" s="56">
        <v>1</v>
      </c>
      <c r="K206" s="55">
        <f t="shared" si="252"/>
        <v>2.7777777777777776E-2</v>
      </c>
      <c r="L206" s="38">
        <v>93</v>
      </c>
      <c r="M206" s="34">
        <v>3</v>
      </c>
      <c r="N206" s="55">
        <f t="shared" si="253"/>
        <v>3.2258064516129031E-2</v>
      </c>
      <c r="O206" s="56">
        <v>10</v>
      </c>
      <c r="P206" s="55">
        <f t="shared" si="254"/>
        <v>0.10752688172043011</v>
      </c>
      <c r="Q206" s="56">
        <v>1</v>
      </c>
      <c r="R206" s="55">
        <f t="shared" si="255"/>
        <v>1.0752688172043012E-2</v>
      </c>
      <c r="S206" s="38">
        <v>4718</v>
      </c>
      <c r="T206" s="34">
        <v>281</v>
      </c>
      <c r="U206" s="55">
        <f t="shared" si="256"/>
        <v>5.9559135226791016E-2</v>
      </c>
      <c r="V206" s="56">
        <v>908</v>
      </c>
      <c r="W206" s="55">
        <f t="shared" si="257"/>
        <v>0.19245442984315389</v>
      </c>
      <c r="X206" s="56">
        <v>414</v>
      </c>
      <c r="Y206" s="55">
        <f t="shared" si="258"/>
        <v>8.7749046206019504E-2</v>
      </c>
      <c r="Z206" s="38">
        <v>3934</v>
      </c>
      <c r="AA206" s="34">
        <v>181</v>
      </c>
      <c r="AB206" s="55">
        <f t="shared" si="259"/>
        <v>4.6009150991357398E-2</v>
      </c>
      <c r="AC206" s="56">
        <v>676</v>
      </c>
      <c r="AD206" s="55">
        <f t="shared" si="260"/>
        <v>0.17183528215556684</v>
      </c>
      <c r="AE206" s="56">
        <v>350</v>
      </c>
      <c r="AF206" s="55">
        <f t="shared" si="261"/>
        <v>8.8967971530249115E-2</v>
      </c>
      <c r="AG206" s="38">
        <v>2437</v>
      </c>
      <c r="AH206" s="34">
        <v>60</v>
      </c>
      <c r="AI206" s="55">
        <f t="shared" si="262"/>
        <v>2.4620434961017644E-2</v>
      </c>
      <c r="AJ206" s="56">
        <v>322</v>
      </c>
      <c r="AK206" s="55">
        <f t="shared" si="263"/>
        <v>0.13212966762412803</v>
      </c>
      <c r="AL206" s="56">
        <v>193</v>
      </c>
      <c r="AM206" s="55">
        <f t="shared" si="264"/>
        <v>7.9195732457940093E-2</v>
      </c>
      <c r="AN206" s="38">
        <v>1151</v>
      </c>
      <c r="AO206" s="34">
        <v>23</v>
      </c>
      <c r="AP206" s="55">
        <f t="shared" si="265"/>
        <v>1.998262380538662E-2</v>
      </c>
      <c r="AQ206" s="56">
        <v>94</v>
      </c>
      <c r="AR206" s="55">
        <f t="shared" si="266"/>
        <v>8.1668114682884443E-2</v>
      </c>
      <c r="AS206" s="56">
        <v>61</v>
      </c>
      <c r="AT206" s="55">
        <f t="shared" si="267"/>
        <v>5.2997393570807995E-2</v>
      </c>
      <c r="AU206" s="38">
        <v>399</v>
      </c>
      <c r="AV206" s="34">
        <v>2</v>
      </c>
      <c r="AW206" s="55">
        <f t="shared" si="268"/>
        <v>5.0125313283208017E-3</v>
      </c>
      <c r="AX206" s="56">
        <v>25</v>
      </c>
      <c r="AY206" s="55">
        <f t="shared" si="269"/>
        <v>6.2656641604010022E-2</v>
      </c>
      <c r="AZ206" s="56">
        <v>5</v>
      </c>
      <c r="BA206" s="55">
        <f t="shared" si="270"/>
        <v>1.2531328320802004E-2</v>
      </c>
      <c r="BB206" s="38">
        <f t="shared" si="275"/>
        <v>12768</v>
      </c>
      <c r="BC206" s="57">
        <f t="shared" si="276"/>
        <v>551</v>
      </c>
      <c r="BD206" s="55">
        <f t="shared" si="271"/>
        <v>4.3154761904761904E-2</v>
      </c>
      <c r="BE206" s="57">
        <f t="shared" si="277"/>
        <v>2039</v>
      </c>
      <c r="BF206" s="55">
        <f t="shared" si="272"/>
        <v>0.15969611528822056</v>
      </c>
      <c r="BG206" s="57">
        <f t="shared" si="278"/>
        <v>1025</v>
      </c>
      <c r="BH206" s="55">
        <f t="shared" si="273"/>
        <v>8.0278822055137838E-2</v>
      </c>
      <c r="BJ206" s="265"/>
      <c r="BK206" s="274"/>
      <c r="BL206" s="203" t="s">
        <v>67</v>
      </c>
      <c r="BM206" s="38">
        <v>12107</v>
      </c>
      <c r="BN206" s="38">
        <v>576</v>
      </c>
      <c r="BO206" s="84">
        <v>4.7575782605104484E-2</v>
      </c>
      <c r="BP206" s="38">
        <v>1784</v>
      </c>
      <c r="BQ206" s="84">
        <v>0.14735277112414305</v>
      </c>
      <c r="BR206" s="38">
        <v>1113</v>
      </c>
      <c r="BS206" s="84">
        <v>9.1930288262988352E-2</v>
      </c>
      <c r="BU206" s="185"/>
      <c r="BV206" s="187" t="s">
        <v>67</v>
      </c>
      <c r="BW206" s="36">
        <f t="shared" si="274"/>
        <v>0.71687030075187974</v>
      </c>
      <c r="BX206" s="36">
        <f t="shared" si="279"/>
        <v>0.71314115800776412</v>
      </c>
      <c r="BY206" s="80"/>
      <c r="BZ206" s="138"/>
      <c r="CA206" s="80"/>
      <c r="CB206" s="80"/>
      <c r="CC206" s="80"/>
      <c r="CD206" s="80"/>
      <c r="CE206" s="80"/>
      <c r="CF206" s="80"/>
      <c r="CG206" s="80"/>
      <c r="CH206" s="80"/>
      <c r="CI206" s="80"/>
      <c r="CJ206" s="3"/>
      <c r="CK206" s="3"/>
      <c r="CL206" s="3"/>
      <c r="CM206" s="3"/>
      <c r="CN206" s="3"/>
      <c r="CO206" s="3"/>
      <c r="CP206" s="3"/>
      <c r="CQ206" s="80"/>
      <c r="CR206" s="80"/>
      <c r="CS206" s="80"/>
      <c r="CT206" s="80"/>
      <c r="CU206" s="80"/>
      <c r="CV206" s="80"/>
      <c r="CW206" s="3"/>
      <c r="CX206" s="3"/>
      <c r="CY206" s="80"/>
      <c r="CZ206" s="80"/>
      <c r="DA206" s="80"/>
      <c r="DB206" s="80"/>
      <c r="DC206" s="80"/>
      <c r="DD206" s="80"/>
      <c r="DE206" s="80"/>
      <c r="DF206" s="80"/>
      <c r="DG206" s="80"/>
      <c r="DH206" s="80"/>
      <c r="DI206" s="80"/>
      <c r="DJ206" s="80"/>
      <c r="DK206" s="80"/>
      <c r="DL206" s="80"/>
      <c r="DM206" s="80"/>
      <c r="DN206" s="80"/>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row>
    <row r="207" spans="2:262" s="12" customFormat="1" ht="14.25" customHeight="1">
      <c r="B207" s="263">
        <v>41</v>
      </c>
      <c r="C207" s="272" t="s">
        <v>11</v>
      </c>
      <c r="D207" s="134" t="s">
        <v>138</v>
      </c>
      <c r="E207" s="119">
        <v>12</v>
      </c>
      <c r="F207" s="82">
        <v>0</v>
      </c>
      <c r="G207" s="71">
        <f t="shared" si="250"/>
        <v>0</v>
      </c>
      <c r="H207" s="72">
        <v>2</v>
      </c>
      <c r="I207" s="71">
        <f t="shared" si="251"/>
        <v>0.16666666666666666</v>
      </c>
      <c r="J207" s="72">
        <v>1</v>
      </c>
      <c r="K207" s="71">
        <f t="shared" si="252"/>
        <v>8.3333333333333329E-2</v>
      </c>
      <c r="L207" s="119">
        <v>45</v>
      </c>
      <c r="M207" s="82">
        <v>2</v>
      </c>
      <c r="N207" s="71">
        <f t="shared" si="253"/>
        <v>4.4444444444444446E-2</v>
      </c>
      <c r="O207" s="72">
        <v>6</v>
      </c>
      <c r="P207" s="71">
        <f t="shared" si="254"/>
        <v>0.13333333333333333</v>
      </c>
      <c r="Q207" s="72">
        <v>5</v>
      </c>
      <c r="R207" s="71">
        <f t="shared" si="255"/>
        <v>0.1111111111111111</v>
      </c>
      <c r="S207" s="119">
        <v>6346</v>
      </c>
      <c r="T207" s="82">
        <v>343</v>
      </c>
      <c r="U207" s="71">
        <f t="shared" si="256"/>
        <v>5.4049795146549007E-2</v>
      </c>
      <c r="V207" s="72">
        <v>913</v>
      </c>
      <c r="W207" s="71">
        <f t="shared" si="257"/>
        <v>0.14387015442798615</v>
      </c>
      <c r="X207" s="72">
        <v>526</v>
      </c>
      <c r="Y207" s="71">
        <f t="shared" si="258"/>
        <v>8.288685786322092E-2</v>
      </c>
      <c r="Z207" s="119">
        <v>5951</v>
      </c>
      <c r="AA207" s="82">
        <v>245</v>
      </c>
      <c r="AB207" s="71">
        <f t="shared" si="259"/>
        <v>4.116955133590993E-2</v>
      </c>
      <c r="AC207" s="72">
        <v>681</v>
      </c>
      <c r="AD207" s="71">
        <f t="shared" si="260"/>
        <v>0.11443454881532515</v>
      </c>
      <c r="AE207" s="72">
        <v>601</v>
      </c>
      <c r="AF207" s="71">
        <f t="shared" si="261"/>
        <v>0.10099143001176272</v>
      </c>
      <c r="AG207" s="119">
        <v>3603</v>
      </c>
      <c r="AH207" s="82">
        <v>107</v>
      </c>
      <c r="AI207" s="71">
        <f t="shared" si="262"/>
        <v>2.9697474326949764E-2</v>
      </c>
      <c r="AJ207" s="72">
        <v>263</v>
      </c>
      <c r="AK207" s="71">
        <f t="shared" si="263"/>
        <v>7.2994726616708305E-2</v>
      </c>
      <c r="AL207" s="72">
        <v>319</v>
      </c>
      <c r="AM207" s="71">
        <f t="shared" si="264"/>
        <v>8.8537330002775472E-2</v>
      </c>
      <c r="AN207" s="119">
        <v>1462</v>
      </c>
      <c r="AO207" s="82">
        <v>20</v>
      </c>
      <c r="AP207" s="71">
        <f t="shared" si="265"/>
        <v>1.3679890560875513E-2</v>
      </c>
      <c r="AQ207" s="72">
        <v>71</v>
      </c>
      <c r="AR207" s="71">
        <f t="shared" si="266"/>
        <v>4.856361149110807E-2</v>
      </c>
      <c r="AS207" s="72">
        <v>89</v>
      </c>
      <c r="AT207" s="71">
        <f t="shared" si="267"/>
        <v>6.0875512995896032E-2</v>
      </c>
      <c r="AU207" s="119">
        <v>422</v>
      </c>
      <c r="AV207" s="82">
        <v>4</v>
      </c>
      <c r="AW207" s="71">
        <f t="shared" si="268"/>
        <v>9.4786729857819912E-3</v>
      </c>
      <c r="AX207" s="72">
        <v>9</v>
      </c>
      <c r="AY207" s="71">
        <f t="shared" si="269"/>
        <v>2.132701421800948E-2</v>
      </c>
      <c r="AZ207" s="72">
        <v>8</v>
      </c>
      <c r="BA207" s="71">
        <f t="shared" si="270"/>
        <v>1.8957345971563982E-2</v>
      </c>
      <c r="BB207" s="119">
        <f t="shared" si="275"/>
        <v>17841</v>
      </c>
      <c r="BC207" s="73">
        <f t="shared" si="276"/>
        <v>721</v>
      </c>
      <c r="BD207" s="71">
        <f t="shared" si="271"/>
        <v>4.0412532929768513E-2</v>
      </c>
      <c r="BE207" s="73">
        <f t="shared" si="277"/>
        <v>1945</v>
      </c>
      <c r="BF207" s="71">
        <f t="shared" si="272"/>
        <v>0.10901855277170562</v>
      </c>
      <c r="BG207" s="73">
        <f t="shared" si="278"/>
        <v>1549</v>
      </c>
      <c r="BH207" s="71">
        <f t="shared" si="273"/>
        <v>8.682248752872597E-2</v>
      </c>
      <c r="BJ207" s="263">
        <v>41</v>
      </c>
      <c r="BK207" s="272" t="s">
        <v>11</v>
      </c>
      <c r="BL207" s="208" t="s">
        <v>138</v>
      </c>
      <c r="BM207" s="38">
        <v>17322</v>
      </c>
      <c r="BN207" s="38">
        <v>662</v>
      </c>
      <c r="BO207" s="84">
        <v>3.8217295924258168E-2</v>
      </c>
      <c r="BP207" s="38">
        <v>1814</v>
      </c>
      <c r="BQ207" s="84">
        <v>0.10472231843897933</v>
      </c>
      <c r="BR207" s="38">
        <v>1679</v>
      </c>
      <c r="BS207" s="84">
        <v>9.6928761113035444E-2</v>
      </c>
      <c r="BU207" s="183" t="s">
        <v>11</v>
      </c>
      <c r="BV207" s="188" t="s">
        <v>138</v>
      </c>
      <c r="BW207" s="36">
        <f t="shared" si="274"/>
        <v>0.76374642676979987</v>
      </c>
      <c r="BX207" s="36">
        <f t="shared" si="279"/>
        <v>0.76013162452372707</v>
      </c>
      <c r="BY207" s="80"/>
      <c r="BZ207" s="138"/>
      <c r="CA207" s="80"/>
      <c r="CB207" s="80"/>
      <c r="CC207" s="80"/>
      <c r="CD207" s="80"/>
      <c r="CE207" s="80"/>
      <c r="CF207" s="80"/>
      <c r="CG207" s="80"/>
      <c r="CH207" s="80"/>
      <c r="CI207" s="80"/>
      <c r="CJ207" s="3"/>
      <c r="CK207" s="3"/>
      <c r="CL207" s="3"/>
      <c r="CM207" s="3"/>
      <c r="CN207" s="3"/>
      <c r="CO207" s="3"/>
      <c r="CP207" s="3"/>
      <c r="CQ207" s="80"/>
      <c r="CR207" s="80"/>
      <c r="CS207" s="80"/>
      <c r="CT207" s="80"/>
      <c r="CU207" s="80"/>
      <c r="CV207" s="80"/>
      <c r="CW207" s="3"/>
      <c r="CX207" s="3"/>
      <c r="CY207" s="80"/>
      <c r="CZ207" s="80"/>
      <c r="DA207" s="80"/>
      <c r="DB207" s="80"/>
      <c r="DC207" s="80"/>
      <c r="DD207" s="80"/>
      <c r="DE207" s="80"/>
      <c r="DF207" s="80"/>
      <c r="DG207" s="80"/>
      <c r="DH207" s="80"/>
      <c r="DI207" s="80"/>
      <c r="DJ207" s="80"/>
      <c r="DK207" s="80"/>
      <c r="DL207" s="80"/>
      <c r="DM207" s="80"/>
      <c r="DN207" s="80"/>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row>
    <row r="208" spans="2:262" s="12" customFormat="1" ht="14.25" customHeight="1">
      <c r="B208" s="264"/>
      <c r="C208" s="273"/>
      <c r="D208" s="207" t="s">
        <v>277</v>
      </c>
      <c r="E208" s="166">
        <v>3</v>
      </c>
      <c r="F208" s="214">
        <v>1</v>
      </c>
      <c r="G208" s="83">
        <f t="shared" si="250"/>
        <v>0.33333333333333331</v>
      </c>
      <c r="H208" s="230">
        <v>1</v>
      </c>
      <c r="I208" s="83">
        <f>IFERROR(H208/E208,"-")</f>
        <v>0.33333333333333331</v>
      </c>
      <c r="J208" s="230">
        <v>0</v>
      </c>
      <c r="K208" s="83">
        <f>IFERROR(J208/E208,"-")</f>
        <v>0</v>
      </c>
      <c r="L208" s="166">
        <v>3</v>
      </c>
      <c r="M208" s="214">
        <v>0</v>
      </c>
      <c r="N208" s="83">
        <f>IFERROR(M208/L208,"-")</f>
        <v>0</v>
      </c>
      <c r="O208" s="230">
        <v>0</v>
      </c>
      <c r="P208" s="83">
        <f>IFERROR(O208/L208,"-")</f>
        <v>0</v>
      </c>
      <c r="Q208" s="230">
        <v>0</v>
      </c>
      <c r="R208" s="83">
        <f>IFERROR(Q208/L208,"-")</f>
        <v>0</v>
      </c>
      <c r="S208" s="166">
        <v>1411</v>
      </c>
      <c r="T208" s="214">
        <v>90</v>
      </c>
      <c r="U208" s="83">
        <f>IFERROR(T208/S208,"-")</f>
        <v>6.3784549964564133E-2</v>
      </c>
      <c r="V208" s="230">
        <v>221</v>
      </c>
      <c r="W208" s="83">
        <f>IFERROR(V208/S208,"-")</f>
        <v>0.15662650602409639</v>
      </c>
      <c r="X208" s="230">
        <v>124</v>
      </c>
      <c r="Y208" s="83">
        <f>IFERROR(X208/S208,"-")</f>
        <v>8.7880935506732816E-2</v>
      </c>
      <c r="Z208" s="166">
        <v>1057</v>
      </c>
      <c r="AA208" s="214">
        <v>44</v>
      </c>
      <c r="AB208" s="83">
        <f>IFERROR(AA208/Z208,"-")</f>
        <v>4.1627246925260174E-2</v>
      </c>
      <c r="AC208" s="230">
        <v>154</v>
      </c>
      <c r="AD208" s="83">
        <f>IFERROR(AC208/Z208,"-")</f>
        <v>0.14569536423841059</v>
      </c>
      <c r="AE208" s="230">
        <v>100</v>
      </c>
      <c r="AF208" s="83">
        <f>IFERROR(AE208/Z208,"-")</f>
        <v>9.46073793755913E-2</v>
      </c>
      <c r="AG208" s="166">
        <v>593</v>
      </c>
      <c r="AH208" s="214">
        <v>20</v>
      </c>
      <c r="AI208" s="83">
        <f>IFERROR(AH208/AG208,"-")</f>
        <v>3.3726812816188868E-2</v>
      </c>
      <c r="AJ208" s="230">
        <v>50</v>
      </c>
      <c r="AK208" s="83">
        <f>IFERROR(AJ208/AG208,"-")</f>
        <v>8.4317032040472181E-2</v>
      </c>
      <c r="AL208" s="230">
        <v>71</v>
      </c>
      <c r="AM208" s="83">
        <f>IFERROR(AL208/AG208,"-")</f>
        <v>0.11973018549747048</v>
      </c>
      <c r="AN208" s="166">
        <v>256</v>
      </c>
      <c r="AO208" s="214">
        <v>3</v>
      </c>
      <c r="AP208" s="83">
        <f>IFERROR(AO208/AN208,"-")</f>
        <v>1.171875E-2</v>
      </c>
      <c r="AQ208" s="230">
        <v>20</v>
      </c>
      <c r="AR208" s="83">
        <f>IFERROR(AQ208/AN208,"-")</f>
        <v>7.8125E-2</v>
      </c>
      <c r="AS208" s="230">
        <v>21</v>
      </c>
      <c r="AT208" s="83">
        <f>IFERROR(AS208/AN208,"-")</f>
        <v>8.203125E-2</v>
      </c>
      <c r="AU208" s="166">
        <v>76</v>
      </c>
      <c r="AV208" s="214">
        <v>3</v>
      </c>
      <c r="AW208" s="83">
        <f>IFERROR(AV208/AU208,"-")</f>
        <v>3.9473684210526314E-2</v>
      </c>
      <c r="AX208" s="230">
        <v>3</v>
      </c>
      <c r="AY208" s="83">
        <f>IFERROR(AX208/AU208,"-")</f>
        <v>3.9473684210526314E-2</v>
      </c>
      <c r="AZ208" s="230">
        <v>4</v>
      </c>
      <c r="BA208" s="83">
        <f>IFERROR(AZ208/AU208,"-")</f>
        <v>5.2631578947368418E-2</v>
      </c>
      <c r="BB208" s="166">
        <f t="shared" si="275"/>
        <v>3399</v>
      </c>
      <c r="BC208" s="167">
        <f t="shared" si="276"/>
        <v>161</v>
      </c>
      <c r="BD208" s="83">
        <f>IFERROR(BC208/BB208,"-")</f>
        <v>4.7366872609591056E-2</v>
      </c>
      <c r="BE208" s="167">
        <f t="shared" si="277"/>
        <v>449</v>
      </c>
      <c r="BF208" s="83">
        <f>IFERROR(BE208/BB208,"-")</f>
        <v>0.13209767578699619</v>
      </c>
      <c r="BG208" s="167">
        <f t="shared" si="278"/>
        <v>320</v>
      </c>
      <c r="BH208" s="83">
        <f>IFERROR(BG208/BB208,"-")</f>
        <v>9.4145336863783471E-2</v>
      </c>
      <c r="BJ208" s="264"/>
      <c r="BK208" s="273"/>
      <c r="BL208" s="208" t="s">
        <v>276</v>
      </c>
      <c r="BM208" s="38">
        <v>3289</v>
      </c>
      <c r="BN208" s="38">
        <v>142</v>
      </c>
      <c r="BO208" s="84">
        <v>4.3174217087260568E-2</v>
      </c>
      <c r="BP208" s="38">
        <v>407</v>
      </c>
      <c r="BQ208" s="84">
        <v>0.12374581939799331</v>
      </c>
      <c r="BR208" s="38">
        <v>329</v>
      </c>
      <c r="BS208" s="84">
        <v>0.10003040437823046</v>
      </c>
      <c r="BU208" s="218"/>
      <c r="BV208" s="208" t="s">
        <v>273</v>
      </c>
      <c r="BW208" s="36">
        <f t="shared" si="274"/>
        <v>0.72639011473962933</v>
      </c>
      <c r="BX208" s="36">
        <f t="shared" si="279"/>
        <v>0.7330495591365157</v>
      </c>
      <c r="BY208" s="80"/>
      <c r="BZ208" s="138"/>
      <c r="CA208" s="80"/>
      <c r="CB208" s="80"/>
      <c r="CC208" s="80"/>
      <c r="CD208" s="80"/>
      <c r="CE208" s="80"/>
      <c r="CF208" s="80"/>
      <c r="CG208" s="80"/>
      <c r="CH208" s="80"/>
      <c r="CI208" s="80"/>
      <c r="CJ208" s="3"/>
      <c r="CK208" s="3"/>
      <c r="CL208" s="3"/>
      <c r="CM208" s="3"/>
      <c r="CN208" s="3"/>
      <c r="CO208" s="3"/>
      <c r="CP208" s="3"/>
      <c r="CQ208" s="80"/>
      <c r="CR208" s="80"/>
      <c r="CS208" s="80"/>
      <c r="CT208" s="80"/>
      <c r="CU208" s="80"/>
      <c r="CV208" s="80"/>
      <c r="CW208" s="3"/>
      <c r="CX208" s="3"/>
      <c r="CY208" s="80"/>
      <c r="CZ208" s="80"/>
      <c r="DA208" s="80"/>
      <c r="DB208" s="80"/>
      <c r="DC208" s="80"/>
      <c r="DD208" s="80"/>
      <c r="DE208" s="80"/>
      <c r="DF208" s="80"/>
      <c r="DG208" s="80"/>
      <c r="DH208" s="80"/>
      <c r="DI208" s="80"/>
      <c r="DJ208" s="80"/>
      <c r="DK208" s="80"/>
      <c r="DL208" s="80"/>
      <c r="DM208" s="80"/>
      <c r="DN208" s="80"/>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row>
    <row r="209" spans="2:262" s="12" customFormat="1" ht="14.25" customHeight="1">
      <c r="B209" s="264"/>
      <c r="C209" s="273"/>
      <c r="D209" s="165" t="s">
        <v>156</v>
      </c>
      <c r="E209" s="160">
        <v>1</v>
      </c>
      <c r="F209" s="161">
        <v>0</v>
      </c>
      <c r="G209" s="61">
        <f t="shared" si="250"/>
        <v>0</v>
      </c>
      <c r="H209" s="62">
        <v>0</v>
      </c>
      <c r="I209" s="61">
        <f t="shared" si="251"/>
        <v>0</v>
      </c>
      <c r="J209" s="62">
        <v>0</v>
      </c>
      <c r="K209" s="61">
        <f t="shared" si="252"/>
        <v>0</v>
      </c>
      <c r="L209" s="160">
        <v>2</v>
      </c>
      <c r="M209" s="161">
        <v>0</v>
      </c>
      <c r="N209" s="61">
        <f t="shared" si="253"/>
        <v>0</v>
      </c>
      <c r="O209" s="62">
        <v>0</v>
      </c>
      <c r="P209" s="61">
        <f t="shared" si="254"/>
        <v>0</v>
      </c>
      <c r="Q209" s="62">
        <v>0</v>
      </c>
      <c r="R209" s="61">
        <f t="shared" si="255"/>
        <v>0</v>
      </c>
      <c r="S209" s="160">
        <v>645</v>
      </c>
      <c r="T209" s="161">
        <v>34</v>
      </c>
      <c r="U209" s="61">
        <f t="shared" si="256"/>
        <v>5.2713178294573643E-2</v>
      </c>
      <c r="V209" s="62">
        <v>96</v>
      </c>
      <c r="W209" s="61">
        <f t="shared" si="257"/>
        <v>0.14883720930232558</v>
      </c>
      <c r="X209" s="62">
        <v>51</v>
      </c>
      <c r="Y209" s="61">
        <f t="shared" si="258"/>
        <v>7.9069767441860464E-2</v>
      </c>
      <c r="Z209" s="160">
        <v>381</v>
      </c>
      <c r="AA209" s="161">
        <v>24</v>
      </c>
      <c r="AB209" s="61">
        <f t="shared" si="259"/>
        <v>6.2992125984251968E-2</v>
      </c>
      <c r="AC209" s="62">
        <v>46</v>
      </c>
      <c r="AD209" s="61">
        <f t="shared" si="260"/>
        <v>0.12073490813648294</v>
      </c>
      <c r="AE209" s="62">
        <v>33</v>
      </c>
      <c r="AF209" s="61">
        <f t="shared" si="261"/>
        <v>8.6614173228346455E-2</v>
      </c>
      <c r="AG209" s="160">
        <v>207</v>
      </c>
      <c r="AH209" s="161">
        <v>8</v>
      </c>
      <c r="AI209" s="61">
        <f t="shared" si="262"/>
        <v>3.864734299516908E-2</v>
      </c>
      <c r="AJ209" s="62">
        <v>23</v>
      </c>
      <c r="AK209" s="61">
        <f t="shared" si="263"/>
        <v>0.1111111111111111</v>
      </c>
      <c r="AL209" s="62">
        <v>21</v>
      </c>
      <c r="AM209" s="61">
        <f t="shared" si="264"/>
        <v>0.10144927536231885</v>
      </c>
      <c r="AN209" s="160">
        <v>61</v>
      </c>
      <c r="AO209" s="161">
        <v>1</v>
      </c>
      <c r="AP209" s="61">
        <f t="shared" si="265"/>
        <v>1.6393442622950821E-2</v>
      </c>
      <c r="AQ209" s="62">
        <v>2</v>
      </c>
      <c r="AR209" s="61">
        <f t="shared" si="266"/>
        <v>3.2786885245901641E-2</v>
      </c>
      <c r="AS209" s="62">
        <v>5</v>
      </c>
      <c r="AT209" s="61">
        <f t="shared" si="267"/>
        <v>8.1967213114754092E-2</v>
      </c>
      <c r="AU209" s="160">
        <v>28</v>
      </c>
      <c r="AV209" s="161">
        <v>0</v>
      </c>
      <c r="AW209" s="61">
        <f t="shared" si="268"/>
        <v>0</v>
      </c>
      <c r="AX209" s="62">
        <v>0</v>
      </c>
      <c r="AY209" s="61">
        <f t="shared" si="269"/>
        <v>0</v>
      </c>
      <c r="AZ209" s="62">
        <v>0</v>
      </c>
      <c r="BA209" s="61">
        <f t="shared" si="270"/>
        <v>0</v>
      </c>
      <c r="BB209" s="160">
        <f t="shared" si="275"/>
        <v>1325</v>
      </c>
      <c r="BC209" s="63">
        <f t="shared" si="276"/>
        <v>67</v>
      </c>
      <c r="BD209" s="61">
        <f t="shared" si="271"/>
        <v>5.0566037735849056E-2</v>
      </c>
      <c r="BE209" s="63">
        <f t="shared" si="277"/>
        <v>167</v>
      </c>
      <c r="BF209" s="61">
        <f t="shared" si="272"/>
        <v>0.12603773584905661</v>
      </c>
      <c r="BG209" s="63">
        <f t="shared" si="278"/>
        <v>110</v>
      </c>
      <c r="BH209" s="61">
        <f t="shared" si="273"/>
        <v>8.3018867924528297E-2</v>
      </c>
      <c r="BJ209" s="264"/>
      <c r="BK209" s="273"/>
      <c r="BL209" s="208" t="s">
        <v>156</v>
      </c>
      <c r="BM209" s="38">
        <v>1323</v>
      </c>
      <c r="BN209" s="38">
        <v>65</v>
      </c>
      <c r="BO209" s="84">
        <v>4.91307634164777E-2</v>
      </c>
      <c r="BP209" s="38">
        <v>161</v>
      </c>
      <c r="BQ209" s="84">
        <v>0.12169312169312169</v>
      </c>
      <c r="BR209" s="38">
        <v>127</v>
      </c>
      <c r="BS209" s="84">
        <v>9.5993953136810278E-2</v>
      </c>
      <c r="BU209" s="184"/>
      <c r="BV209" s="188" t="s">
        <v>156</v>
      </c>
      <c r="BW209" s="36">
        <f t="shared" si="274"/>
        <v>0.74037735849056607</v>
      </c>
      <c r="BX209" s="36">
        <f t="shared" si="279"/>
        <v>0.7331821617535903</v>
      </c>
      <c r="BY209" s="80"/>
      <c r="BZ209" s="138"/>
      <c r="CA209" s="80"/>
      <c r="CB209" s="80"/>
      <c r="CC209" s="80"/>
      <c r="CD209" s="80"/>
      <c r="CE209" s="80"/>
      <c r="CF209" s="80"/>
      <c r="CG209" s="80"/>
      <c r="CH209" s="80"/>
      <c r="CI209" s="80"/>
      <c r="CJ209" s="3"/>
      <c r="CK209" s="3"/>
      <c r="CL209" s="3"/>
      <c r="CM209" s="3"/>
      <c r="CN209" s="3"/>
      <c r="CO209" s="3"/>
      <c r="CP209" s="3"/>
      <c r="CQ209" s="80"/>
      <c r="CR209" s="80"/>
      <c r="CS209" s="80"/>
      <c r="CT209" s="80"/>
      <c r="CU209" s="80"/>
      <c r="CV209" s="80"/>
      <c r="CW209" s="3"/>
      <c r="CX209" s="3"/>
      <c r="CY209" s="80"/>
      <c r="CZ209" s="80"/>
      <c r="DA209" s="80"/>
      <c r="DB209" s="80"/>
      <c r="DC209" s="80"/>
      <c r="DD209" s="80"/>
      <c r="DE209" s="80"/>
      <c r="DF209" s="80"/>
      <c r="DG209" s="80"/>
      <c r="DH209" s="80"/>
      <c r="DI209" s="80"/>
      <c r="DJ209" s="80"/>
      <c r="DK209" s="80"/>
      <c r="DL209" s="80"/>
      <c r="DM209" s="80"/>
      <c r="DN209" s="80"/>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row>
    <row r="210" spans="2:262" s="12" customFormat="1" ht="14.25" customHeight="1">
      <c r="B210" s="264"/>
      <c r="C210" s="273"/>
      <c r="D210" s="135" t="s">
        <v>200</v>
      </c>
      <c r="E210" s="152">
        <v>1</v>
      </c>
      <c r="F210" s="231">
        <v>0</v>
      </c>
      <c r="G210" s="154">
        <f>IFERROR(F210/E210,"-")</f>
        <v>0</v>
      </c>
      <c r="H210" s="232">
        <v>0</v>
      </c>
      <c r="I210" s="154">
        <f>IFERROR(H210/E210,"-")</f>
        <v>0</v>
      </c>
      <c r="J210" s="232">
        <v>0</v>
      </c>
      <c r="K210" s="154">
        <f>IFERROR(J210/E210,"-")</f>
        <v>0</v>
      </c>
      <c r="L210" s="152">
        <v>2</v>
      </c>
      <c r="M210" s="231">
        <v>0</v>
      </c>
      <c r="N210" s="154">
        <f>IFERROR(M210/L210,"-")</f>
        <v>0</v>
      </c>
      <c r="O210" s="232">
        <v>0</v>
      </c>
      <c r="P210" s="154">
        <f>IFERROR(O210/L210,"-")</f>
        <v>0</v>
      </c>
      <c r="Q210" s="232">
        <v>0</v>
      </c>
      <c r="R210" s="154">
        <f>IFERROR(Q210/L210,"-")</f>
        <v>0</v>
      </c>
      <c r="S210" s="152">
        <v>64</v>
      </c>
      <c r="T210" s="231">
        <v>0</v>
      </c>
      <c r="U210" s="154">
        <f>IFERROR(T210/S210,"-")</f>
        <v>0</v>
      </c>
      <c r="V210" s="232">
        <v>1</v>
      </c>
      <c r="W210" s="154">
        <f>IFERROR(V210/S210,"-")</f>
        <v>1.5625E-2</v>
      </c>
      <c r="X210" s="232">
        <v>1</v>
      </c>
      <c r="Y210" s="154">
        <f>IFERROR(X210/S210,"-")</f>
        <v>1.5625E-2</v>
      </c>
      <c r="Z210" s="152">
        <v>169</v>
      </c>
      <c r="AA210" s="231">
        <v>2</v>
      </c>
      <c r="AB210" s="154">
        <f>IFERROR(AA210/Z210,"-")</f>
        <v>1.1834319526627219E-2</v>
      </c>
      <c r="AC210" s="232">
        <v>2</v>
      </c>
      <c r="AD210" s="154">
        <f>IFERROR(AC210/Z210,"-")</f>
        <v>1.1834319526627219E-2</v>
      </c>
      <c r="AE210" s="232">
        <v>2</v>
      </c>
      <c r="AF210" s="154">
        <f>IFERROR(AE210/Z210,"-")</f>
        <v>1.1834319526627219E-2</v>
      </c>
      <c r="AG210" s="152">
        <v>258</v>
      </c>
      <c r="AH210" s="231">
        <v>0</v>
      </c>
      <c r="AI210" s="154">
        <f>IFERROR(AH210/AG210,"-")</f>
        <v>0</v>
      </c>
      <c r="AJ210" s="232">
        <v>1</v>
      </c>
      <c r="AK210" s="154">
        <f>IFERROR(AJ210/AG210,"-")</f>
        <v>3.875968992248062E-3</v>
      </c>
      <c r="AL210" s="232">
        <v>0</v>
      </c>
      <c r="AM210" s="154">
        <f>IFERROR(AL210/AG210,"-")</f>
        <v>0</v>
      </c>
      <c r="AN210" s="152">
        <v>191</v>
      </c>
      <c r="AO210" s="231">
        <v>0</v>
      </c>
      <c r="AP210" s="154">
        <f>IFERROR(AO210/AN210,"-")</f>
        <v>0</v>
      </c>
      <c r="AQ210" s="232">
        <v>1</v>
      </c>
      <c r="AR210" s="154">
        <f>IFERROR(AQ210/AN210,"-")</f>
        <v>5.235602094240838E-3</v>
      </c>
      <c r="AS210" s="232">
        <v>2</v>
      </c>
      <c r="AT210" s="154">
        <f>IFERROR(AS210/AN210,"-")</f>
        <v>1.0471204188481676E-2</v>
      </c>
      <c r="AU210" s="152">
        <v>227</v>
      </c>
      <c r="AV210" s="231">
        <v>0</v>
      </c>
      <c r="AW210" s="154">
        <f>IFERROR(AV210/AU210,"-")</f>
        <v>0</v>
      </c>
      <c r="AX210" s="232">
        <v>0</v>
      </c>
      <c r="AY210" s="154">
        <f>IFERROR(AX210/AU210,"-")</f>
        <v>0</v>
      </c>
      <c r="AZ210" s="232">
        <v>1</v>
      </c>
      <c r="BA210" s="154">
        <f>IFERROR(AZ210/AU210,"-")</f>
        <v>4.4052863436123352E-3</v>
      </c>
      <c r="BB210" s="152">
        <f t="shared" si="275"/>
        <v>912</v>
      </c>
      <c r="BC210" s="153">
        <f t="shared" si="276"/>
        <v>2</v>
      </c>
      <c r="BD210" s="154">
        <f>IFERROR(BC210/BB210,"-")</f>
        <v>2.1929824561403508E-3</v>
      </c>
      <c r="BE210" s="153">
        <f t="shared" si="277"/>
        <v>5</v>
      </c>
      <c r="BF210" s="154">
        <f>IFERROR(BE210/BB210,"-")</f>
        <v>5.4824561403508769E-3</v>
      </c>
      <c r="BG210" s="153">
        <f t="shared" si="278"/>
        <v>6</v>
      </c>
      <c r="BH210" s="154">
        <f>IFERROR(BG210/BB210,"-")</f>
        <v>6.5789473684210523E-3</v>
      </c>
      <c r="BJ210" s="264"/>
      <c r="BK210" s="273"/>
      <c r="BL210" s="208" t="s">
        <v>199</v>
      </c>
      <c r="BM210" s="38">
        <v>424</v>
      </c>
      <c r="BN210" s="38">
        <v>1</v>
      </c>
      <c r="BO210" s="84">
        <v>2.3584905660377358E-3</v>
      </c>
      <c r="BP210" s="38">
        <v>5</v>
      </c>
      <c r="BQ210" s="84">
        <v>1.179245283018868E-2</v>
      </c>
      <c r="BR210" s="38">
        <v>7</v>
      </c>
      <c r="BS210" s="84">
        <v>1.6509433962264151E-2</v>
      </c>
      <c r="BU210" s="184"/>
      <c r="BV210" s="188" t="s">
        <v>199</v>
      </c>
      <c r="BW210" s="36">
        <f t="shared" si="274"/>
        <v>0.98574561403508776</v>
      </c>
      <c r="BX210" s="36">
        <f t="shared" si="279"/>
        <v>0.96933962264150941</v>
      </c>
      <c r="BY210" s="80"/>
      <c r="BZ210" s="138"/>
      <c r="CA210" s="80"/>
      <c r="CB210" s="80"/>
      <c r="CC210" s="80"/>
      <c r="CD210" s="80"/>
      <c r="CE210" s="80"/>
      <c r="CF210" s="80"/>
      <c r="CG210" s="80"/>
      <c r="CH210" s="80"/>
      <c r="CI210" s="80"/>
      <c r="CJ210" s="3"/>
      <c r="CK210" s="3"/>
      <c r="CL210" s="3"/>
      <c r="CM210" s="3"/>
      <c r="CN210" s="3"/>
      <c r="CO210" s="3"/>
      <c r="CP210" s="3"/>
      <c r="CQ210" s="80"/>
      <c r="CR210" s="80"/>
      <c r="CS210" s="80"/>
      <c r="CT210" s="80"/>
      <c r="CU210" s="80"/>
      <c r="CV210" s="80"/>
      <c r="CW210" s="3"/>
      <c r="CX210" s="3"/>
      <c r="CY210" s="80"/>
      <c r="CZ210" s="80"/>
      <c r="DA210" s="80"/>
      <c r="DB210" s="80"/>
      <c r="DC210" s="80"/>
      <c r="DD210" s="80"/>
      <c r="DE210" s="80"/>
      <c r="DF210" s="80"/>
      <c r="DG210" s="80"/>
      <c r="DH210" s="80"/>
      <c r="DI210" s="80"/>
      <c r="DJ210" s="80"/>
      <c r="DK210" s="80"/>
      <c r="DL210" s="80"/>
      <c r="DM210" s="80"/>
      <c r="DN210" s="80"/>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row>
    <row r="211" spans="2:262" s="12" customFormat="1" ht="14.25" customHeight="1">
      <c r="B211" s="265"/>
      <c r="C211" s="274"/>
      <c r="D211" s="150" t="s">
        <v>67</v>
      </c>
      <c r="E211" s="37">
        <v>17</v>
      </c>
      <c r="F211" s="233">
        <v>1</v>
      </c>
      <c r="G211" s="13">
        <f t="shared" si="250"/>
        <v>5.8823529411764705E-2</v>
      </c>
      <c r="H211" s="33">
        <v>3</v>
      </c>
      <c r="I211" s="13">
        <f t="shared" si="251"/>
        <v>0.17647058823529413</v>
      </c>
      <c r="J211" s="33">
        <v>1</v>
      </c>
      <c r="K211" s="13">
        <f t="shared" si="252"/>
        <v>5.8823529411764705E-2</v>
      </c>
      <c r="L211" s="37">
        <v>52</v>
      </c>
      <c r="M211" s="233">
        <v>2</v>
      </c>
      <c r="N211" s="13">
        <f t="shared" si="253"/>
        <v>3.8461538461538464E-2</v>
      </c>
      <c r="O211" s="33">
        <v>6</v>
      </c>
      <c r="P211" s="13">
        <f t="shared" si="254"/>
        <v>0.11538461538461539</v>
      </c>
      <c r="Q211" s="33">
        <v>5</v>
      </c>
      <c r="R211" s="13">
        <f t="shared" si="255"/>
        <v>9.6153846153846159E-2</v>
      </c>
      <c r="S211" s="37">
        <v>8466</v>
      </c>
      <c r="T211" s="233">
        <v>467</v>
      </c>
      <c r="U211" s="13">
        <f t="shared" si="256"/>
        <v>5.516182376565084E-2</v>
      </c>
      <c r="V211" s="33">
        <v>1231</v>
      </c>
      <c r="W211" s="13">
        <f t="shared" si="257"/>
        <v>0.14540515001181195</v>
      </c>
      <c r="X211" s="33">
        <v>702</v>
      </c>
      <c r="Y211" s="13">
        <f t="shared" si="258"/>
        <v>8.2919914953933374E-2</v>
      </c>
      <c r="Z211" s="37">
        <v>7558</v>
      </c>
      <c r="AA211" s="233">
        <v>315</v>
      </c>
      <c r="AB211" s="13">
        <f t="shared" si="259"/>
        <v>4.167769251124636E-2</v>
      </c>
      <c r="AC211" s="33">
        <v>883</v>
      </c>
      <c r="AD211" s="13">
        <f t="shared" si="260"/>
        <v>0.11682984916644615</v>
      </c>
      <c r="AE211" s="33">
        <v>736</v>
      </c>
      <c r="AF211" s="13">
        <f t="shared" si="261"/>
        <v>9.738025932786451E-2</v>
      </c>
      <c r="AG211" s="37">
        <v>4661</v>
      </c>
      <c r="AH211" s="233">
        <v>135</v>
      </c>
      <c r="AI211" s="13">
        <f t="shared" si="262"/>
        <v>2.8963741686333404E-2</v>
      </c>
      <c r="AJ211" s="33">
        <v>337</v>
      </c>
      <c r="AK211" s="13">
        <f t="shared" si="263"/>
        <v>7.2302081098476717E-2</v>
      </c>
      <c r="AL211" s="33">
        <v>411</v>
      </c>
      <c r="AM211" s="13">
        <f t="shared" si="264"/>
        <v>8.8178502467281705E-2</v>
      </c>
      <c r="AN211" s="37">
        <v>1970</v>
      </c>
      <c r="AO211" s="233">
        <v>24</v>
      </c>
      <c r="AP211" s="13">
        <f t="shared" si="265"/>
        <v>1.2182741116751269E-2</v>
      </c>
      <c r="AQ211" s="33">
        <v>94</v>
      </c>
      <c r="AR211" s="13">
        <f t="shared" si="266"/>
        <v>4.7715736040609136E-2</v>
      </c>
      <c r="AS211" s="33">
        <v>117</v>
      </c>
      <c r="AT211" s="13">
        <f t="shared" si="267"/>
        <v>5.9390862944162438E-2</v>
      </c>
      <c r="AU211" s="37">
        <v>753</v>
      </c>
      <c r="AV211" s="233">
        <v>7</v>
      </c>
      <c r="AW211" s="13">
        <f t="shared" si="268"/>
        <v>9.2961487383798145E-3</v>
      </c>
      <c r="AX211" s="33">
        <v>12</v>
      </c>
      <c r="AY211" s="13">
        <f t="shared" si="269"/>
        <v>1.5936254980079681E-2</v>
      </c>
      <c r="AZ211" s="33">
        <v>13</v>
      </c>
      <c r="BA211" s="13">
        <f t="shared" si="270"/>
        <v>1.7264276228419653E-2</v>
      </c>
      <c r="BB211" s="37">
        <f t="shared" si="275"/>
        <v>23477</v>
      </c>
      <c r="BC211" s="69">
        <f t="shared" si="276"/>
        <v>951</v>
      </c>
      <c r="BD211" s="13">
        <f t="shared" si="271"/>
        <v>4.0507730970737316E-2</v>
      </c>
      <c r="BE211" s="69">
        <f t="shared" si="277"/>
        <v>2566</v>
      </c>
      <c r="BF211" s="13">
        <f t="shared" si="272"/>
        <v>0.10929846232482855</v>
      </c>
      <c r="BG211" s="69">
        <f t="shared" si="278"/>
        <v>1985</v>
      </c>
      <c r="BH211" s="13">
        <f t="shared" si="273"/>
        <v>8.4550836989393877E-2</v>
      </c>
      <c r="BJ211" s="265"/>
      <c r="BK211" s="274"/>
      <c r="BL211" s="203" t="s">
        <v>67</v>
      </c>
      <c r="BM211" s="38">
        <v>22358</v>
      </c>
      <c r="BN211" s="38">
        <v>870</v>
      </c>
      <c r="BO211" s="84">
        <v>3.8912246175865459E-2</v>
      </c>
      <c r="BP211" s="38">
        <v>2387</v>
      </c>
      <c r="BQ211" s="84">
        <v>0.10676268002504696</v>
      </c>
      <c r="BR211" s="38">
        <v>2142</v>
      </c>
      <c r="BS211" s="84">
        <v>9.5804633688165317E-2</v>
      </c>
      <c r="BU211" s="185"/>
      <c r="BV211" s="187" t="s">
        <v>67</v>
      </c>
      <c r="BW211" s="36">
        <f t="shared" si="274"/>
        <v>0.7656429697150402</v>
      </c>
      <c r="BX211" s="36">
        <f t="shared" si="279"/>
        <v>0.75852044011092223</v>
      </c>
      <c r="BY211" s="80"/>
      <c r="BZ211" s="138"/>
      <c r="CA211" s="80"/>
      <c r="CB211" s="80"/>
      <c r="CC211" s="80"/>
      <c r="CD211" s="80"/>
      <c r="CE211" s="80"/>
      <c r="CF211" s="80"/>
      <c r="CG211" s="80"/>
      <c r="CH211" s="80"/>
      <c r="CI211" s="80"/>
      <c r="CJ211" s="3"/>
      <c r="CK211" s="3"/>
      <c r="CL211" s="3"/>
      <c r="CM211" s="3"/>
      <c r="CN211" s="3"/>
      <c r="CO211" s="3"/>
      <c r="CP211" s="3"/>
      <c r="CQ211" s="80"/>
      <c r="CR211" s="80"/>
      <c r="CS211" s="80"/>
      <c r="CT211" s="80"/>
      <c r="CU211" s="80"/>
      <c r="CV211" s="80"/>
      <c r="CW211" s="3"/>
      <c r="CX211" s="3"/>
      <c r="CY211" s="80"/>
      <c r="CZ211" s="80"/>
      <c r="DA211" s="80"/>
      <c r="DB211" s="80"/>
      <c r="DC211" s="80"/>
      <c r="DD211" s="80"/>
      <c r="DE211" s="80"/>
      <c r="DF211" s="80"/>
      <c r="DG211" s="80"/>
      <c r="DH211" s="80"/>
      <c r="DI211" s="80"/>
      <c r="DJ211" s="80"/>
      <c r="DK211" s="80"/>
      <c r="DL211" s="80"/>
      <c r="DM211" s="80"/>
      <c r="DN211" s="80"/>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row>
    <row r="212" spans="2:262" s="12" customFormat="1" ht="14.25" customHeight="1">
      <c r="B212" s="263">
        <v>42</v>
      </c>
      <c r="C212" s="272" t="s">
        <v>12</v>
      </c>
      <c r="D212" s="134" t="s">
        <v>201</v>
      </c>
      <c r="E212" s="119">
        <v>50</v>
      </c>
      <c r="F212" s="82">
        <v>4</v>
      </c>
      <c r="G212" s="71">
        <f t="shared" si="250"/>
        <v>0.08</v>
      </c>
      <c r="H212" s="72">
        <v>12</v>
      </c>
      <c r="I212" s="71">
        <f t="shared" si="251"/>
        <v>0.24</v>
      </c>
      <c r="J212" s="72">
        <v>2</v>
      </c>
      <c r="K212" s="71">
        <f t="shared" si="252"/>
        <v>0.04</v>
      </c>
      <c r="L212" s="119">
        <v>218</v>
      </c>
      <c r="M212" s="82">
        <v>6</v>
      </c>
      <c r="N212" s="71">
        <f t="shared" si="253"/>
        <v>2.7522935779816515E-2</v>
      </c>
      <c r="O212" s="72">
        <v>29</v>
      </c>
      <c r="P212" s="71">
        <f t="shared" si="254"/>
        <v>0.13302752293577982</v>
      </c>
      <c r="Q212" s="72">
        <v>6</v>
      </c>
      <c r="R212" s="71">
        <f t="shared" si="255"/>
        <v>2.7522935779816515E-2</v>
      </c>
      <c r="S212" s="119">
        <v>16684</v>
      </c>
      <c r="T212" s="82">
        <v>1190</v>
      </c>
      <c r="U212" s="71">
        <f t="shared" si="256"/>
        <v>7.1325821146008148E-2</v>
      </c>
      <c r="V212" s="72">
        <v>3690</v>
      </c>
      <c r="W212" s="71">
        <f t="shared" si="257"/>
        <v>0.22116998321745385</v>
      </c>
      <c r="X212" s="72">
        <v>797</v>
      </c>
      <c r="Y212" s="71">
        <f t="shared" si="258"/>
        <v>4.777031886837689E-2</v>
      </c>
      <c r="Z212" s="119">
        <v>13685</v>
      </c>
      <c r="AA212" s="82">
        <v>603</v>
      </c>
      <c r="AB212" s="71">
        <f t="shared" si="259"/>
        <v>4.4062842528315674E-2</v>
      </c>
      <c r="AC212" s="72">
        <v>2513</v>
      </c>
      <c r="AD212" s="71">
        <f t="shared" si="260"/>
        <v>0.18363171355498722</v>
      </c>
      <c r="AE212" s="72">
        <v>588</v>
      </c>
      <c r="AF212" s="71">
        <f t="shared" si="261"/>
        <v>4.2966751918158567E-2</v>
      </c>
      <c r="AG212" s="119">
        <v>7604</v>
      </c>
      <c r="AH212" s="82">
        <v>177</v>
      </c>
      <c r="AI212" s="71">
        <f t="shared" si="262"/>
        <v>2.3277222514466071E-2</v>
      </c>
      <c r="AJ212" s="72">
        <v>922</v>
      </c>
      <c r="AK212" s="71">
        <f t="shared" si="263"/>
        <v>0.1212519726459758</v>
      </c>
      <c r="AL212" s="72">
        <v>318</v>
      </c>
      <c r="AM212" s="71">
        <f t="shared" si="264"/>
        <v>4.1820094687006835E-2</v>
      </c>
      <c r="AN212" s="119">
        <v>3513</v>
      </c>
      <c r="AO212" s="82">
        <v>51</v>
      </c>
      <c r="AP212" s="71">
        <f t="shared" si="265"/>
        <v>1.4517506404782237E-2</v>
      </c>
      <c r="AQ212" s="72">
        <v>311</v>
      </c>
      <c r="AR212" s="71">
        <f t="shared" si="266"/>
        <v>8.8528323370338738E-2</v>
      </c>
      <c r="AS212" s="72">
        <v>87</v>
      </c>
      <c r="AT212" s="71">
        <f t="shared" si="267"/>
        <v>2.4765157984628524E-2</v>
      </c>
      <c r="AU212" s="119">
        <v>1149</v>
      </c>
      <c r="AV212" s="82">
        <v>5</v>
      </c>
      <c r="AW212" s="71">
        <f t="shared" si="268"/>
        <v>4.3516100957354219E-3</v>
      </c>
      <c r="AX212" s="72">
        <v>52</v>
      </c>
      <c r="AY212" s="71">
        <f t="shared" si="269"/>
        <v>4.5256744995648392E-2</v>
      </c>
      <c r="AZ212" s="72">
        <v>22</v>
      </c>
      <c r="BA212" s="71">
        <f t="shared" si="270"/>
        <v>1.9147084421235857E-2</v>
      </c>
      <c r="BB212" s="119">
        <f t="shared" si="275"/>
        <v>42903</v>
      </c>
      <c r="BC212" s="73">
        <f t="shared" si="276"/>
        <v>2036</v>
      </c>
      <c r="BD212" s="71">
        <f t="shared" si="271"/>
        <v>4.7455888865580498E-2</v>
      </c>
      <c r="BE212" s="73">
        <f t="shared" si="277"/>
        <v>7529</v>
      </c>
      <c r="BF212" s="71">
        <f t="shared" si="272"/>
        <v>0.17548889355056757</v>
      </c>
      <c r="BG212" s="73">
        <f t="shared" si="278"/>
        <v>1820</v>
      </c>
      <c r="BH212" s="71">
        <f t="shared" si="273"/>
        <v>4.2421275901452116E-2</v>
      </c>
      <c r="BJ212" s="263">
        <v>42</v>
      </c>
      <c r="BK212" s="272" t="s">
        <v>12</v>
      </c>
      <c r="BL212" s="208" t="s">
        <v>148</v>
      </c>
      <c r="BM212" s="38">
        <v>40404</v>
      </c>
      <c r="BN212" s="38">
        <v>1237</v>
      </c>
      <c r="BO212" s="84">
        <v>3.0615780615780616E-2</v>
      </c>
      <c r="BP212" s="38">
        <v>6786</v>
      </c>
      <c r="BQ212" s="84">
        <v>0.16795366795366795</v>
      </c>
      <c r="BR212" s="38">
        <v>1610</v>
      </c>
      <c r="BS212" s="84">
        <v>3.9847539847539845E-2</v>
      </c>
      <c r="BU212" s="183" t="s">
        <v>12</v>
      </c>
      <c r="BV212" s="188" t="s">
        <v>138</v>
      </c>
      <c r="BW212" s="36">
        <f t="shared" si="274"/>
        <v>0.73463394168239982</v>
      </c>
      <c r="BX212" s="36">
        <f t="shared" si="279"/>
        <v>0.76158301158301156</v>
      </c>
      <c r="BY212" s="80"/>
      <c r="BZ212" s="138"/>
      <c r="CA212" s="80"/>
      <c r="CB212" s="80"/>
      <c r="CC212" s="80"/>
      <c r="CD212" s="80"/>
      <c r="CE212" s="80"/>
      <c r="CF212" s="80"/>
      <c r="CG212" s="80"/>
      <c r="CH212" s="80"/>
      <c r="CI212" s="80"/>
      <c r="CJ212" s="3"/>
      <c r="CK212" s="3"/>
      <c r="CL212" s="3"/>
      <c r="CM212" s="3"/>
      <c r="CN212" s="3"/>
      <c r="CO212" s="3"/>
      <c r="CP212" s="3"/>
      <c r="CQ212" s="80"/>
      <c r="CR212" s="80"/>
      <c r="CS212" s="80"/>
      <c r="CT212" s="80"/>
      <c r="CU212" s="80"/>
      <c r="CV212" s="80"/>
      <c r="CW212" s="3"/>
      <c r="CX212" s="3"/>
      <c r="CY212" s="80"/>
      <c r="CZ212" s="80"/>
      <c r="DA212" s="80"/>
      <c r="DB212" s="80"/>
      <c r="DC212" s="80"/>
      <c r="DD212" s="80"/>
      <c r="DE212" s="80"/>
      <c r="DF212" s="80"/>
      <c r="DG212" s="80"/>
      <c r="DH212" s="80"/>
      <c r="DI212" s="80"/>
      <c r="DJ212" s="80"/>
      <c r="DK212" s="80"/>
      <c r="DL212" s="80"/>
      <c r="DM212" s="80"/>
      <c r="DN212" s="80"/>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row>
    <row r="213" spans="2:262" s="12" customFormat="1" ht="14.25" customHeight="1">
      <c r="B213" s="264"/>
      <c r="C213" s="273"/>
      <c r="D213" s="207" t="s">
        <v>277</v>
      </c>
      <c r="E213" s="166">
        <v>7</v>
      </c>
      <c r="F213" s="214">
        <v>0</v>
      </c>
      <c r="G213" s="83">
        <f t="shared" si="250"/>
        <v>0</v>
      </c>
      <c r="H213" s="230">
        <v>1</v>
      </c>
      <c r="I213" s="83">
        <f>IFERROR(H213/E213,"-")</f>
        <v>0.14285714285714285</v>
      </c>
      <c r="J213" s="230">
        <v>1</v>
      </c>
      <c r="K213" s="83">
        <f>IFERROR(J213/E213,"-")</f>
        <v>0.14285714285714285</v>
      </c>
      <c r="L213" s="166">
        <v>20</v>
      </c>
      <c r="M213" s="214">
        <v>0</v>
      </c>
      <c r="N213" s="83">
        <f>IFERROR(M213/L213,"-")</f>
        <v>0</v>
      </c>
      <c r="O213" s="230">
        <v>2</v>
      </c>
      <c r="P213" s="83">
        <f>IFERROR(O213/L213,"-")</f>
        <v>0.1</v>
      </c>
      <c r="Q213" s="230">
        <v>1</v>
      </c>
      <c r="R213" s="83">
        <f>IFERROR(Q213/L213,"-")</f>
        <v>0.05</v>
      </c>
      <c r="S213" s="166">
        <v>6480</v>
      </c>
      <c r="T213" s="214">
        <v>558</v>
      </c>
      <c r="U213" s="83">
        <f>IFERROR(T213/S213,"-")</f>
        <v>8.611111111111111E-2</v>
      </c>
      <c r="V213" s="230">
        <v>1668</v>
      </c>
      <c r="W213" s="83">
        <f>IFERROR(V213/S213,"-")</f>
        <v>0.25740740740740742</v>
      </c>
      <c r="X213" s="230">
        <v>335</v>
      </c>
      <c r="Y213" s="83">
        <f>IFERROR(X213/S213,"-")</f>
        <v>5.1697530864197531E-2</v>
      </c>
      <c r="Z213" s="166">
        <v>4883</v>
      </c>
      <c r="AA213" s="214">
        <v>285</v>
      </c>
      <c r="AB213" s="83">
        <f>IFERROR(AA213/Z213,"-")</f>
        <v>5.8365758754863814E-2</v>
      </c>
      <c r="AC213" s="230">
        <v>1189</v>
      </c>
      <c r="AD213" s="83">
        <f>IFERROR(AC213/Z213,"-")</f>
        <v>0.24349784968257218</v>
      </c>
      <c r="AE213" s="230">
        <v>232</v>
      </c>
      <c r="AF213" s="83">
        <f>IFERROR(AE213/Z213,"-")</f>
        <v>4.7511775547818963E-2</v>
      </c>
      <c r="AG213" s="166">
        <v>2620</v>
      </c>
      <c r="AH213" s="214">
        <v>97</v>
      </c>
      <c r="AI213" s="83">
        <f>IFERROR(AH213/AG213,"-")</f>
        <v>3.7022900763358776E-2</v>
      </c>
      <c r="AJ213" s="230">
        <v>407</v>
      </c>
      <c r="AK213" s="83">
        <f>IFERROR(AJ213/AG213,"-")</f>
        <v>0.15534351145038167</v>
      </c>
      <c r="AL213" s="230">
        <v>111</v>
      </c>
      <c r="AM213" s="83">
        <f>IFERROR(AL213/AG213,"-")</f>
        <v>4.2366412213740455E-2</v>
      </c>
      <c r="AN213" s="166">
        <v>918</v>
      </c>
      <c r="AO213" s="214">
        <v>20</v>
      </c>
      <c r="AP213" s="83">
        <f>IFERROR(AO213/AN213,"-")</f>
        <v>2.178649237472767E-2</v>
      </c>
      <c r="AQ213" s="230">
        <v>85</v>
      </c>
      <c r="AR213" s="83">
        <f>IFERROR(AQ213/AN213,"-")</f>
        <v>9.2592592592592587E-2</v>
      </c>
      <c r="AS213" s="230">
        <v>34</v>
      </c>
      <c r="AT213" s="83">
        <f>IFERROR(AS213/AN213,"-")</f>
        <v>3.7037037037037035E-2</v>
      </c>
      <c r="AU213" s="166">
        <v>227</v>
      </c>
      <c r="AV213" s="214">
        <v>3</v>
      </c>
      <c r="AW213" s="83">
        <f>IFERROR(AV213/AU213,"-")</f>
        <v>1.3215859030837005E-2</v>
      </c>
      <c r="AX213" s="230">
        <v>14</v>
      </c>
      <c r="AY213" s="83">
        <f>IFERROR(AX213/AU213,"-")</f>
        <v>6.1674008810572688E-2</v>
      </c>
      <c r="AZ213" s="230">
        <v>4</v>
      </c>
      <c r="BA213" s="83">
        <f>IFERROR(AZ213/AU213,"-")</f>
        <v>1.7621145374449341E-2</v>
      </c>
      <c r="BB213" s="166">
        <f t="shared" si="275"/>
        <v>15155</v>
      </c>
      <c r="BC213" s="167">
        <f t="shared" si="276"/>
        <v>963</v>
      </c>
      <c r="BD213" s="83">
        <f>IFERROR(BC213/BB213,"-")</f>
        <v>6.3543385021445062E-2</v>
      </c>
      <c r="BE213" s="167">
        <f t="shared" si="277"/>
        <v>3366</v>
      </c>
      <c r="BF213" s="83">
        <f>IFERROR(BE213/BB213,"-")</f>
        <v>0.22210491586935005</v>
      </c>
      <c r="BG213" s="167">
        <f t="shared" si="278"/>
        <v>718</v>
      </c>
      <c r="BH213" s="83">
        <f>IFERROR(BG213/BB213,"-")</f>
        <v>4.7377103266248763E-2</v>
      </c>
      <c r="BJ213" s="264"/>
      <c r="BK213" s="273"/>
      <c r="BL213" s="208" t="s">
        <v>276</v>
      </c>
      <c r="BM213" s="38">
        <v>14730</v>
      </c>
      <c r="BN213" s="38">
        <v>606</v>
      </c>
      <c r="BO213" s="84">
        <v>4.1140529531568229E-2</v>
      </c>
      <c r="BP213" s="38">
        <v>3204</v>
      </c>
      <c r="BQ213" s="84">
        <v>0.21751527494908351</v>
      </c>
      <c r="BR213" s="38">
        <v>629</v>
      </c>
      <c r="BS213" s="84">
        <v>4.270196877121521E-2</v>
      </c>
      <c r="BU213" s="218"/>
      <c r="BV213" s="208" t="s">
        <v>273</v>
      </c>
      <c r="BW213" s="36">
        <f t="shared" si="274"/>
        <v>0.66697459584295615</v>
      </c>
      <c r="BX213" s="36">
        <f t="shared" si="279"/>
        <v>0.69864222674813303</v>
      </c>
      <c r="BY213" s="80"/>
      <c r="BZ213" s="138"/>
      <c r="CA213" s="80"/>
      <c r="CB213" s="80"/>
      <c r="CC213" s="80"/>
      <c r="CD213" s="80"/>
      <c r="CE213" s="80"/>
      <c r="CF213" s="80"/>
      <c r="CG213" s="80"/>
      <c r="CH213" s="80"/>
      <c r="CI213" s="80"/>
      <c r="CJ213" s="3"/>
      <c r="CK213" s="3"/>
      <c r="CL213" s="3"/>
      <c r="CM213" s="3"/>
      <c r="CN213" s="3"/>
      <c r="CO213" s="3"/>
      <c r="CP213" s="3"/>
      <c r="CQ213" s="80"/>
      <c r="CR213" s="80"/>
      <c r="CS213" s="80"/>
      <c r="CT213" s="80"/>
      <c r="CU213" s="80"/>
      <c r="CV213" s="80"/>
      <c r="CW213" s="3"/>
      <c r="CX213" s="3"/>
      <c r="CY213" s="80"/>
      <c r="CZ213" s="80"/>
      <c r="DA213" s="80"/>
      <c r="DB213" s="80"/>
      <c r="DC213" s="80"/>
      <c r="DD213" s="80"/>
      <c r="DE213" s="80"/>
      <c r="DF213" s="80"/>
      <c r="DG213" s="80"/>
      <c r="DH213" s="80"/>
      <c r="DI213" s="80"/>
      <c r="DJ213" s="80"/>
      <c r="DK213" s="80"/>
      <c r="DL213" s="80"/>
      <c r="DM213" s="80"/>
      <c r="DN213" s="80"/>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row>
    <row r="214" spans="2:262" s="12" customFormat="1" ht="14.25" customHeight="1">
      <c r="B214" s="264"/>
      <c r="C214" s="273"/>
      <c r="D214" s="165" t="s">
        <v>156</v>
      </c>
      <c r="E214" s="160">
        <v>3</v>
      </c>
      <c r="F214" s="161">
        <v>0</v>
      </c>
      <c r="G214" s="61">
        <f t="shared" si="250"/>
        <v>0</v>
      </c>
      <c r="H214" s="62">
        <v>1</v>
      </c>
      <c r="I214" s="61">
        <f t="shared" si="251"/>
        <v>0.33333333333333331</v>
      </c>
      <c r="J214" s="62">
        <v>0</v>
      </c>
      <c r="K214" s="61">
        <f t="shared" si="252"/>
        <v>0</v>
      </c>
      <c r="L214" s="160">
        <v>3</v>
      </c>
      <c r="M214" s="161">
        <v>0</v>
      </c>
      <c r="N214" s="61">
        <f t="shared" si="253"/>
        <v>0</v>
      </c>
      <c r="O214" s="62">
        <v>2</v>
      </c>
      <c r="P214" s="61">
        <f t="shared" si="254"/>
        <v>0.66666666666666663</v>
      </c>
      <c r="Q214" s="62">
        <v>0</v>
      </c>
      <c r="R214" s="61">
        <f t="shared" si="255"/>
        <v>0</v>
      </c>
      <c r="S214" s="160">
        <v>2424</v>
      </c>
      <c r="T214" s="161">
        <v>180</v>
      </c>
      <c r="U214" s="61">
        <f t="shared" si="256"/>
        <v>7.4257425742574254E-2</v>
      </c>
      <c r="V214" s="62">
        <v>556</v>
      </c>
      <c r="W214" s="61">
        <f t="shared" si="257"/>
        <v>0.22937293729372937</v>
      </c>
      <c r="X214" s="62">
        <v>119</v>
      </c>
      <c r="Y214" s="61">
        <f t="shared" si="258"/>
        <v>4.909240924092409E-2</v>
      </c>
      <c r="Z214" s="160">
        <v>1514</v>
      </c>
      <c r="AA214" s="161">
        <v>88</v>
      </c>
      <c r="AB214" s="61">
        <f t="shared" si="259"/>
        <v>5.8124174372523117E-2</v>
      </c>
      <c r="AC214" s="62">
        <v>342</v>
      </c>
      <c r="AD214" s="61">
        <f t="shared" si="260"/>
        <v>0.22589167767503301</v>
      </c>
      <c r="AE214" s="62">
        <v>67</v>
      </c>
      <c r="AF214" s="61">
        <f t="shared" si="261"/>
        <v>4.4253632760898283E-2</v>
      </c>
      <c r="AG214" s="160">
        <v>860</v>
      </c>
      <c r="AH214" s="161">
        <v>44</v>
      </c>
      <c r="AI214" s="61">
        <f t="shared" si="262"/>
        <v>5.1162790697674418E-2</v>
      </c>
      <c r="AJ214" s="62">
        <v>161</v>
      </c>
      <c r="AK214" s="61">
        <f t="shared" si="263"/>
        <v>0.18720930232558139</v>
      </c>
      <c r="AL214" s="62">
        <v>36</v>
      </c>
      <c r="AM214" s="61">
        <f t="shared" si="264"/>
        <v>4.1860465116279069E-2</v>
      </c>
      <c r="AN214" s="160">
        <v>316</v>
      </c>
      <c r="AO214" s="161">
        <v>10</v>
      </c>
      <c r="AP214" s="61">
        <f t="shared" si="265"/>
        <v>3.1645569620253167E-2</v>
      </c>
      <c r="AQ214" s="62">
        <v>31</v>
      </c>
      <c r="AR214" s="61">
        <f t="shared" si="266"/>
        <v>9.8101265822784806E-2</v>
      </c>
      <c r="AS214" s="62">
        <v>17</v>
      </c>
      <c r="AT214" s="61">
        <f t="shared" si="267"/>
        <v>5.3797468354430382E-2</v>
      </c>
      <c r="AU214" s="160">
        <v>87</v>
      </c>
      <c r="AV214" s="161">
        <v>3</v>
      </c>
      <c r="AW214" s="61">
        <f t="shared" si="268"/>
        <v>3.4482758620689655E-2</v>
      </c>
      <c r="AX214" s="62">
        <v>7</v>
      </c>
      <c r="AY214" s="61">
        <f t="shared" si="269"/>
        <v>8.0459770114942528E-2</v>
      </c>
      <c r="AZ214" s="62">
        <v>3</v>
      </c>
      <c r="BA214" s="61">
        <f t="shared" si="270"/>
        <v>3.4482758620689655E-2</v>
      </c>
      <c r="BB214" s="160">
        <f t="shared" si="275"/>
        <v>5207</v>
      </c>
      <c r="BC214" s="63">
        <f t="shared" si="276"/>
        <v>325</v>
      </c>
      <c r="BD214" s="61">
        <f t="shared" si="271"/>
        <v>6.2415978490493566E-2</v>
      </c>
      <c r="BE214" s="63">
        <f t="shared" si="277"/>
        <v>1100</v>
      </c>
      <c r="BF214" s="61">
        <f t="shared" si="272"/>
        <v>0.21125408104474747</v>
      </c>
      <c r="BG214" s="63">
        <f t="shared" si="278"/>
        <v>242</v>
      </c>
      <c r="BH214" s="61">
        <f t="shared" si="273"/>
        <v>4.6475897829844438E-2</v>
      </c>
      <c r="BJ214" s="264"/>
      <c r="BK214" s="273"/>
      <c r="BL214" s="208" t="s">
        <v>156</v>
      </c>
      <c r="BM214" s="38">
        <v>5024</v>
      </c>
      <c r="BN214" s="38">
        <v>221</v>
      </c>
      <c r="BO214" s="84">
        <v>4.3988853503184711E-2</v>
      </c>
      <c r="BP214" s="38">
        <v>1026</v>
      </c>
      <c r="BQ214" s="84">
        <v>0.20421974522292993</v>
      </c>
      <c r="BR214" s="38">
        <v>247</v>
      </c>
      <c r="BS214" s="84">
        <v>4.9164012738853506E-2</v>
      </c>
      <c r="BU214" s="184"/>
      <c r="BV214" s="188" t="s">
        <v>156</v>
      </c>
      <c r="BW214" s="36">
        <f t="shared" si="274"/>
        <v>0.67985404263491456</v>
      </c>
      <c r="BX214" s="36">
        <f t="shared" si="279"/>
        <v>0.70262738853503182</v>
      </c>
      <c r="BY214" s="80"/>
      <c r="BZ214" s="138"/>
      <c r="CA214" s="80"/>
      <c r="CB214" s="80"/>
      <c r="CC214" s="80"/>
      <c r="CD214" s="80"/>
      <c r="CE214" s="80"/>
      <c r="CF214" s="80"/>
      <c r="CG214" s="80"/>
      <c r="CH214" s="80"/>
      <c r="CI214" s="80"/>
      <c r="CJ214" s="3"/>
      <c r="CK214" s="3"/>
      <c r="CL214" s="3"/>
      <c r="CM214" s="3"/>
      <c r="CN214" s="3"/>
      <c r="CO214" s="3"/>
      <c r="CP214" s="3"/>
      <c r="CQ214" s="80"/>
      <c r="CR214" s="80"/>
      <c r="CS214" s="80"/>
      <c r="CT214" s="80"/>
      <c r="CU214" s="80"/>
      <c r="CV214" s="80"/>
      <c r="CW214" s="3"/>
      <c r="CX214" s="3"/>
      <c r="CY214" s="80"/>
      <c r="CZ214" s="80"/>
      <c r="DA214" s="80"/>
      <c r="DB214" s="80"/>
      <c r="DC214" s="80"/>
      <c r="DD214" s="80"/>
      <c r="DE214" s="80"/>
      <c r="DF214" s="80"/>
      <c r="DG214" s="80"/>
      <c r="DH214" s="80"/>
      <c r="DI214" s="80"/>
      <c r="DJ214" s="80"/>
      <c r="DK214" s="80"/>
      <c r="DL214" s="80"/>
      <c r="DM214" s="80"/>
      <c r="DN214" s="80"/>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row>
    <row r="215" spans="2:262" s="12" customFormat="1" ht="14.25" customHeight="1">
      <c r="B215" s="264"/>
      <c r="C215" s="273"/>
      <c r="D215" s="135" t="s">
        <v>200</v>
      </c>
      <c r="E215" s="152">
        <v>0</v>
      </c>
      <c r="F215" s="231">
        <v>0</v>
      </c>
      <c r="G215" s="154" t="str">
        <f>IFERROR(F215/E215,"-")</f>
        <v>-</v>
      </c>
      <c r="H215" s="232">
        <v>0</v>
      </c>
      <c r="I215" s="154" t="str">
        <f>IFERROR(H215/E215,"-")</f>
        <v>-</v>
      </c>
      <c r="J215" s="232">
        <v>0</v>
      </c>
      <c r="K215" s="154" t="str">
        <f>IFERROR(J215/E215,"-")</f>
        <v>-</v>
      </c>
      <c r="L215" s="152">
        <v>2</v>
      </c>
      <c r="M215" s="231">
        <v>0</v>
      </c>
      <c r="N215" s="154">
        <f>IFERROR(M215/L215,"-")</f>
        <v>0</v>
      </c>
      <c r="O215" s="232">
        <v>0</v>
      </c>
      <c r="P215" s="154">
        <f>IFERROR(O215/L215,"-")</f>
        <v>0</v>
      </c>
      <c r="Q215" s="232">
        <v>0</v>
      </c>
      <c r="R215" s="154">
        <f>IFERROR(Q215/L215,"-")</f>
        <v>0</v>
      </c>
      <c r="S215" s="152">
        <v>116</v>
      </c>
      <c r="T215" s="231">
        <v>1</v>
      </c>
      <c r="U215" s="154">
        <f>IFERROR(T215/S215,"-")</f>
        <v>8.6206896551724137E-3</v>
      </c>
      <c r="V215" s="232">
        <v>5</v>
      </c>
      <c r="W215" s="154">
        <f>IFERROR(V215/S215,"-")</f>
        <v>4.3103448275862072E-2</v>
      </c>
      <c r="X215" s="232">
        <v>1</v>
      </c>
      <c r="Y215" s="154">
        <f>IFERROR(X215/S215,"-")</f>
        <v>8.6206896551724137E-3</v>
      </c>
      <c r="Z215" s="152">
        <v>224</v>
      </c>
      <c r="AA215" s="231">
        <v>0</v>
      </c>
      <c r="AB215" s="154">
        <f>IFERROR(AA215/Z215,"-")</f>
        <v>0</v>
      </c>
      <c r="AC215" s="232">
        <v>5</v>
      </c>
      <c r="AD215" s="154">
        <f>IFERROR(AC215/Z215,"-")</f>
        <v>2.2321428571428572E-2</v>
      </c>
      <c r="AE215" s="232">
        <v>4</v>
      </c>
      <c r="AF215" s="154">
        <f>IFERROR(AE215/Z215,"-")</f>
        <v>1.7857142857142856E-2</v>
      </c>
      <c r="AG215" s="152">
        <v>299</v>
      </c>
      <c r="AH215" s="231">
        <v>0</v>
      </c>
      <c r="AI215" s="154">
        <f>IFERROR(AH215/AG215,"-")</f>
        <v>0</v>
      </c>
      <c r="AJ215" s="232">
        <v>10</v>
      </c>
      <c r="AK215" s="154">
        <f>IFERROR(AJ215/AG215,"-")</f>
        <v>3.3444816053511704E-2</v>
      </c>
      <c r="AL215" s="232">
        <v>5</v>
      </c>
      <c r="AM215" s="154">
        <f>IFERROR(AL215/AG215,"-")</f>
        <v>1.6722408026755852E-2</v>
      </c>
      <c r="AN215" s="152">
        <v>338</v>
      </c>
      <c r="AO215" s="231">
        <v>0</v>
      </c>
      <c r="AP215" s="154">
        <f>IFERROR(AO215/AN215,"-")</f>
        <v>0</v>
      </c>
      <c r="AQ215" s="232">
        <v>0</v>
      </c>
      <c r="AR215" s="154">
        <f>IFERROR(AQ215/AN215,"-")</f>
        <v>0</v>
      </c>
      <c r="AS215" s="232">
        <v>1</v>
      </c>
      <c r="AT215" s="154">
        <f>IFERROR(AS215/AN215,"-")</f>
        <v>2.9585798816568047E-3</v>
      </c>
      <c r="AU215" s="152">
        <v>315</v>
      </c>
      <c r="AV215" s="231">
        <v>0</v>
      </c>
      <c r="AW215" s="154">
        <f>IFERROR(AV215/AU215,"-")</f>
        <v>0</v>
      </c>
      <c r="AX215" s="232">
        <v>2</v>
      </c>
      <c r="AY215" s="154">
        <f>IFERROR(AX215/AU215,"-")</f>
        <v>6.3492063492063492E-3</v>
      </c>
      <c r="AZ215" s="232">
        <v>1</v>
      </c>
      <c r="BA215" s="154">
        <f>IFERROR(AZ215/AU215,"-")</f>
        <v>3.1746031746031746E-3</v>
      </c>
      <c r="BB215" s="152">
        <f t="shared" si="275"/>
        <v>1294</v>
      </c>
      <c r="BC215" s="153">
        <f t="shared" si="276"/>
        <v>1</v>
      </c>
      <c r="BD215" s="154">
        <f>IFERROR(BC215/BB215,"-")</f>
        <v>7.7279752704791343E-4</v>
      </c>
      <c r="BE215" s="153">
        <f t="shared" si="277"/>
        <v>22</v>
      </c>
      <c r="BF215" s="154">
        <f>IFERROR(BE215/BB215,"-")</f>
        <v>1.7001545595054096E-2</v>
      </c>
      <c r="BG215" s="153">
        <f t="shared" si="278"/>
        <v>12</v>
      </c>
      <c r="BH215" s="154">
        <f>IFERROR(BG215/BB215,"-")</f>
        <v>9.2735703245749607E-3</v>
      </c>
      <c r="BJ215" s="264"/>
      <c r="BK215" s="273"/>
      <c r="BL215" s="208" t="s">
        <v>199</v>
      </c>
      <c r="BM215" s="38">
        <v>692</v>
      </c>
      <c r="BN215" s="38">
        <v>1</v>
      </c>
      <c r="BO215" s="84">
        <v>1.4450867052023121E-3</v>
      </c>
      <c r="BP215" s="38">
        <v>18</v>
      </c>
      <c r="BQ215" s="84">
        <v>2.6011560693641619E-2</v>
      </c>
      <c r="BR215" s="38">
        <v>8</v>
      </c>
      <c r="BS215" s="84">
        <v>1.1560693641618497E-2</v>
      </c>
      <c r="BU215" s="184"/>
      <c r="BV215" s="188" t="s">
        <v>199</v>
      </c>
      <c r="BW215" s="36">
        <f t="shared" si="274"/>
        <v>0.97295208655332299</v>
      </c>
      <c r="BX215" s="36">
        <f t="shared" si="279"/>
        <v>0.96098265895953761</v>
      </c>
      <c r="BY215" s="80"/>
      <c r="BZ215" s="138"/>
      <c r="CA215" s="80"/>
      <c r="CB215" s="80"/>
      <c r="CC215" s="80"/>
      <c r="CD215" s="80"/>
      <c r="CE215" s="80"/>
      <c r="CF215" s="80"/>
      <c r="CG215" s="80"/>
      <c r="CH215" s="80"/>
      <c r="CI215" s="80"/>
      <c r="CJ215" s="3"/>
      <c r="CK215" s="3"/>
      <c r="CL215" s="3"/>
      <c r="CM215" s="3"/>
      <c r="CN215" s="3"/>
      <c r="CO215" s="3"/>
      <c r="CP215" s="3"/>
      <c r="CQ215" s="80"/>
      <c r="CR215" s="80"/>
      <c r="CS215" s="80"/>
      <c r="CT215" s="80"/>
      <c r="CU215" s="80"/>
      <c r="CV215" s="80"/>
      <c r="CW215" s="3"/>
      <c r="CX215" s="3"/>
      <c r="CY215" s="80"/>
      <c r="CZ215" s="80"/>
      <c r="DA215" s="80"/>
      <c r="DB215" s="80"/>
      <c r="DC215" s="80"/>
      <c r="DD215" s="80"/>
      <c r="DE215" s="80"/>
      <c r="DF215" s="80"/>
      <c r="DG215" s="80"/>
      <c r="DH215" s="80"/>
      <c r="DI215" s="80"/>
      <c r="DJ215" s="80"/>
      <c r="DK215" s="80"/>
      <c r="DL215" s="80"/>
      <c r="DM215" s="80"/>
      <c r="DN215" s="80"/>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row>
    <row r="216" spans="2:262" s="12" customFormat="1" ht="14.25" customHeight="1">
      <c r="B216" s="265"/>
      <c r="C216" s="274"/>
      <c r="D216" s="150" t="s">
        <v>67</v>
      </c>
      <c r="E216" s="37">
        <v>60</v>
      </c>
      <c r="F216" s="233">
        <v>4</v>
      </c>
      <c r="G216" s="13">
        <f t="shared" si="250"/>
        <v>6.6666666666666666E-2</v>
      </c>
      <c r="H216" s="33">
        <v>14</v>
      </c>
      <c r="I216" s="13">
        <f t="shared" si="251"/>
        <v>0.23333333333333334</v>
      </c>
      <c r="J216" s="33">
        <v>3</v>
      </c>
      <c r="K216" s="13">
        <f t="shared" si="252"/>
        <v>0.05</v>
      </c>
      <c r="L216" s="37">
        <v>243</v>
      </c>
      <c r="M216" s="233">
        <v>6</v>
      </c>
      <c r="N216" s="13">
        <f t="shared" si="253"/>
        <v>2.4691358024691357E-2</v>
      </c>
      <c r="O216" s="33">
        <v>33</v>
      </c>
      <c r="P216" s="13">
        <f t="shared" si="254"/>
        <v>0.13580246913580246</v>
      </c>
      <c r="Q216" s="33">
        <v>7</v>
      </c>
      <c r="R216" s="13">
        <f t="shared" si="255"/>
        <v>2.8806584362139918E-2</v>
      </c>
      <c r="S216" s="37">
        <v>25704</v>
      </c>
      <c r="T216" s="233">
        <v>1929</v>
      </c>
      <c r="U216" s="13">
        <f t="shared" si="256"/>
        <v>7.5046685340802985E-2</v>
      </c>
      <c r="V216" s="33">
        <v>5919</v>
      </c>
      <c r="W216" s="13">
        <f t="shared" si="257"/>
        <v>0.23027544351073762</v>
      </c>
      <c r="X216" s="33">
        <v>1252</v>
      </c>
      <c r="Y216" s="13">
        <f t="shared" si="258"/>
        <v>4.8708372237784001E-2</v>
      </c>
      <c r="Z216" s="37">
        <v>20306</v>
      </c>
      <c r="AA216" s="233">
        <v>976</v>
      </c>
      <c r="AB216" s="13">
        <f t="shared" si="259"/>
        <v>4.8064611444893136E-2</v>
      </c>
      <c r="AC216" s="33">
        <v>4049</v>
      </c>
      <c r="AD216" s="13">
        <f t="shared" si="260"/>
        <v>0.19939919235693884</v>
      </c>
      <c r="AE216" s="33">
        <v>891</v>
      </c>
      <c r="AF216" s="13">
        <f t="shared" si="261"/>
        <v>4.3878656554712896E-2</v>
      </c>
      <c r="AG216" s="37">
        <v>11383</v>
      </c>
      <c r="AH216" s="233">
        <v>318</v>
      </c>
      <c r="AI216" s="13">
        <f t="shared" si="262"/>
        <v>2.7936396380567514E-2</v>
      </c>
      <c r="AJ216" s="33">
        <v>1500</v>
      </c>
      <c r="AK216" s="13">
        <f t="shared" si="263"/>
        <v>0.13177545462531845</v>
      </c>
      <c r="AL216" s="33">
        <v>470</v>
      </c>
      <c r="AM216" s="13">
        <f t="shared" si="264"/>
        <v>4.1289642449266452E-2</v>
      </c>
      <c r="AN216" s="37">
        <v>5085</v>
      </c>
      <c r="AO216" s="233">
        <v>81</v>
      </c>
      <c r="AP216" s="13">
        <f t="shared" si="265"/>
        <v>1.5929203539823009E-2</v>
      </c>
      <c r="AQ216" s="33">
        <v>427</v>
      </c>
      <c r="AR216" s="13">
        <f t="shared" si="266"/>
        <v>8.3972468043264498E-2</v>
      </c>
      <c r="AS216" s="33">
        <v>139</v>
      </c>
      <c r="AT216" s="13">
        <f t="shared" si="267"/>
        <v>2.7335299901671582E-2</v>
      </c>
      <c r="AU216" s="37">
        <v>1778</v>
      </c>
      <c r="AV216" s="233">
        <v>11</v>
      </c>
      <c r="AW216" s="13">
        <f t="shared" si="268"/>
        <v>6.1867266591676042E-3</v>
      </c>
      <c r="AX216" s="33">
        <v>75</v>
      </c>
      <c r="AY216" s="13">
        <f t="shared" si="269"/>
        <v>4.2182227221597299E-2</v>
      </c>
      <c r="AZ216" s="33">
        <v>30</v>
      </c>
      <c r="BA216" s="13">
        <f t="shared" si="270"/>
        <v>1.6872890888638921E-2</v>
      </c>
      <c r="BB216" s="37">
        <f t="shared" si="275"/>
        <v>64559</v>
      </c>
      <c r="BC216" s="69">
        <f t="shared" si="276"/>
        <v>3325</v>
      </c>
      <c r="BD216" s="13">
        <f t="shared" si="271"/>
        <v>5.1503276073049456E-2</v>
      </c>
      <c r="BE216" s="69">
        <f t="shared" si="277"/>
        <v>12017</v>
      </c>
      <c r="BF216" s="13">
        <f t="shared" si="272"/>
        <v>0.18613981009619107</v>
      </c>
      <c r="BG216" s="69">
        <f t="shared" si="278"/>
        <v>2792</v>
      </c>
      <c r="BH216" s="13">
        <f t="shared" si="273"/>
        <v>4.3247262194271906E-2</v>
      </c>
      <c r="BJ216" s="265"/>
      <c r="BK216" s="274"/>
      <c r="BL216" s="203" t="s">
        <v>67</v>
      </c>
      <c r="BM216" s="38">
        <v>60850</v>
      </c>
      <c r="BN216" s="38">
        <v>2065</v>
      </c>
      <c r="BO216" s="84">
        <v>3.3935907970419066E-2</v>
      </c>
      <c r="BP216" s="38">
        <v>11034</v>
      </c>
      <c r="BQ216" s="84">
        <v>0.18133114215283483</v>
      </c>
      <c r="BR216" s="38">
        <v>2494</v>
      </c>
      <c r="BS216" s="84">
        <v>4.0986031224322102E-2</v>
      </c>
      <c r="BU216" s="185"/>
      <c r="BV216" s="187" t="s">
        <v>67</v>
      </c>
      <c r="BW216" s="36">
        <f t="shared" si="274"/>
        <v>0.71910965163648755</v>
      </c>
      <c r="BX216" s="36">
        <f t="shared" si="279"/>
        <v>0.74374691865242404</v>
      </c>
      <c r="BY216" s="80"/>
      <c r="BZ216" s="138"/>
      <c r="CA216" s="80"/>
      <c r="CB216" s="80"/>
      <c r="CC216" s="80"/>
      <c r="CD216" s="80"/>
      <c r="CE216" s="80"/>
      <c r="CF216" s="80"/>
      <c r="CG216" s="80"/>
      <c r="CH216" s="80"/>
      <c r="CI216" s="80"/>
      <c r="CJ216" s="3"/>
      <c r="CK216" s="3"/>
      <c r="CL216" s="3"/>
      <c r="CM216" s="3"/>
      <c r="CN216" s="3"/>
      <c r="CO216" s="3"/>
      <c r="CP216" s="3"/>
      <c r="CQ216" s="80"/>
      <c r="CR216" s="80"/>
      <c r="CS216" s="80"/>
      <c r="CT216" s="80"/>
      <c r="CU216" s="80"/>
      <c r="CV216" s="80"/>
      <c r="CW216" s="3"/>
      <c r="CX216" s="3"/>
      <c r="CY216" s="80"/>
      <c r="CZ216" s="80"/>
      <c r="DA216" s="80"/>
      <c r="DB216" s="80"/>
      <c r="DC216" s="80"/>
      <c r="DD216" s="80"/>
      <c r="DE216" s="80"/>
      <c r="DF216" s="80"/>
      <c r="DG216" s="80"/>
      <c r="DH216" s="80"/>
      <c r="DI216" s="80"/>
      <c r="DJ216" s="80"/>
      <c r="DK216" s="80"/>
      <c r="DL216" s="80"/>
      <c r="DM216" s="80"/>
      <c r="DN216" s="80"/>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row>
    <row r="217" spans="2:262" s="12" customFormat="1" ht="14.25" customHeight="1">
      <c r="B217" s="263">
        <v>43</v>
      </c>
      <c r="C217" s="272" t="s">
        <v>8</v>
      </c>
      <c r="D217" s="134" t="s">
        <v>201</v>
      </c>
      <c r="E217" s="119">
        <v>20</v>
      </c>
      <c r="F217" s="82">
        <v>1</v>
      </c>
      <c r="G217" s="71">
        <f t="shared" si="250"/>
        <v>0.05</v>
      </c>
      <c r="H217" s="72">
        <v>3</v>
      </c>
      <c r="I217" s="71">
        <f t="shared" si="251"/>
        <v>0.15</v>
      </c>
      <c r="J217" s="72">
        <v>3</v>
      </c>
      <c r="K217" s="71">
        <f t="shared" si="252"/>
        <v>0.15</v>
      </c>
      <c r="L217" s="119">
        <v>117</v>
      </c>
      <c r="M217" s="82">
        <v>2</v>
      </c>
      <c r="N217" s="71">
        <f t="shared" si="253"/>
        <v>1.7094017094017096E-2</v>
      </c>
      <c r="O217" s="72">
        <v>14</v>
      </c>
      <c r="P217" s="71">
        <f t="shared" si="254"/>
        <v>0.11965811965811966</v>
      </c>
      <c r="Q217" s="72">
        <v>12</v>
      </c>
      <c r="R217" s="71">
        <f t="shared" si="255"/>
        <v>0.10256410256410256</v>
      </c>
      <c r="S217" s="119">
        <v>9640</v>
      </c>
      <c r="T217" s="82">
        <v>1062</v>
      </c>
      <c r="U217" s="71">
        <f t="shared" si="256"/>
        <v>0.11016597510373444</v>
      </c>
      <c r="V217" s="72">
        <v>1774</v>
      </c>
      <c r="W217" s="71">
        <f t="shared" si="257"/>
        <v>0.18402489626556018</v>
      </c>
      <c r="X217" s="72">
        <v>1314</v>
      </c>
      <c r="Y217" s="71">
        <f t="shared" si="258"/>
        <v>0.1363070539419087</v>
      </c>
      <c r="Z217" s="119">
        <v>7825</v>
      </c>
      <c r="AA217" s="82">
        <v>738</v>
      </c>
      <c r="AB217" s="71">
        <f t="shared" si="259"/>
        <v>9.4313099041533552E-2</v>
      </c>
      <c r="AC217" s="72">
        <v>1322</v>
      </c>
      <c r="AD217" s="71">
        <f t="shared" si="260"/>
        <v>0.16894568690095846</v>
      </c>
      <c r="AE217" s="72">
        <v>1164</v>
      </c>
      <c r="AF217" s="71">
        <f t="shared" si="261"/>
        <v>0.14875399361022365</v>
      </c>
      <c r="AG217" s="119">
        <v>4516</v>
      </c>
      <c r="AH217" s="82">
        <v>297</v>
      </c>
      <c r="AI217" s="71">
        <f t="shared" si="262"/>
        <v>6.5766164747564221E-2</v>
      </c>
      <c r="AJ217" s="72">
        <v>549</v>
      </c>
      <c r="AK217" s="71">
        <f t="shared" si="263"/>
        <v>0.12156775907883083</v>
      </c>
      <c r="AL217" s="72">
        <v>561</v>
      </c>
      <c r="AM217" s="71">
        <f t="shared" si="264"/>
        <v>0.12422497785651018</v>
      </c>
      <c r="AN217" s="119">
        <v>2136</v>
      </c>
      <c r="AO217" s="82">
        <v>60</v>
      </c>
      <c r="AP217" s="71">
        <f t="shared" si="265"/>
        <v>2.8089887640449437E-2</v>
      </c>
      <c r="AQ217" s="72">
        <v>185</v>
      </c>
      <c r="AR217" s="71">
        <f t="shared" si="266"/>
        <v>8.6610486891385771E-2</v>
      </c>
      <c r="AS217" s="72">
        <v>193</v>
      </c>
      <c r="AT217" s="71">
        <f t="shared" si="267"/>
        <v>9.0355805243445692E-2</v>
      </c>
      <c r="AU217" s="119">
        <v>754</v>
      </c>
      <c r="AV217" s="82">
        <v>10</v>
      </c>
      <c r="AW217" s="71">
        <f t="shared" si="268"/>
        <v>1.3262599469496022E-2</v>
      </c>
      <c r="AX217" s="72">
        <v>36</v>
      </c>
      <c r="AY217" s="71">
        <f t="shared" si="269"/>
        <v>4.7745358090185673E-2</v>
      </c>
      <c r="AZ217" s="72">
        <v>29</v>
      </c>
      <c r="BA217" s="71">
        <f t="shared" si="270"/>
        <v>3.8461538461538464E-2</v>
      </c>
      <c r="BB217" s="119">
        <f t="shared" si="275"/>
        <v>25008</v>
      </c>
      <c r="BC217" s="73">
        <f t="shared" si="276"/>
        <v>2170</v>
      </c>
      <c r="BD217" s="71">
        <f t="shared" si="271"/>
        <v>8.6772232885476641E-2</v>
      </c>
      <c r="BE217" s="73">
        <f t="shared" si="277"/>
        <v>3883</v>
      </c>
      <c r="BF217" s="71">
        <f t="shared" si="272"/>
        <v>0.1552703134996801</v>
      </c>
      <c r="BG217" s="73">
        <f t="shared" si="278"/>
        <v>3276</v>
      </c>
      <c r="BH217" s="71">
        <f t="shared" si="273"/>
        <v>0.13099808061420345</v>
      </c>
      <c r="BJ217" s="263">
        <v>43</v>
      </c>
      <c r="BK217" s="272" t="s">
        <v>8</v>
      </c>
      <c r="BL217" s="208" t="s">
        <v>148</v>
      </c>
      <c r="BM217" s="38">
        <v>23576</v>
      </c>
      <c r="BN217" s="38">
        <v>1889</v>
      </c>
      <c r="BO217" s="84">
        <v>8.0123854767560232E-2</v>
      </c>
      <c r="BP217" s="38">
        <v>3525</v>
      </c>
      <c r="BQ217" s="84">
        <v>0.14951645741431965</v>
      </c>
      <c r="BR217" s="38">
        <v>3180</v>
      </c>
      <c r="BS217" s="84">
        <v>0.13488293179504582</v>
      </c>
      <c r="BU217" s="183" t="s">
        <v>8</v>
      </c>
      <c r="BV217" s="188" t="s">
        <v>138</v>
      </c>
      <c r="BW217" s="36">
        <f t="shared" si="274"/>
        <v>0.62695937300063975</v>
      </c>
      <c r="BX217" s="36">
        <f t="shared" si="279"/>
        <v>0.6354767560230743</v>
      </c>
      <c r="BY217" s="80"/>
      <c r="BZ217" s="138"/>
      <c r="CA217" s="80"/>
      <c r="CB217" s="80"/>
      <c r="CC217" s="80"/>
      <c r="CD217" s="80"/>
      <c r="CE217" s="80"/>
      <c r="CF217" s="80"/>
      <c r="CG217" s="80"/>
      <c r="CH217" s="80"/>
      <c r="CI217" s="80"/>
      <c r="CJ217" s="3"/>
      <c r="CK217" s="3"/>
      <c r="CL217" s="3"/>
      <c r="CM217" s="3"/>
      <c r="CN217" s="3"/>
      <c r="CO217" s="3"/>
      <c r="CP217" s="3"/>
      <c r="CQ217" s="80"/>
      <c r="CR217" s="80"/>
      <c r="CS217" s="80"/>
      <c r="CT217" s="80"/>
      <c r="CU217" s="80"/>
      <c r="CV217" s="80"/>
      <c r="CW217" s="3"/>
      <c r="CX217" s="3"/>
      <c r="CY217" s="80"/>
      <c r="CZ217" s="80"/>
      <c r="DA217" s="80"/>
      <c r="DB217" s="80"/>
      <c r="DC217" s="80"/>
      <c r="DD217" s="80"/>
      <c r="DE217" s="80"/>
      <c r="DF217" s="80"/>
      <c r="DG217" s="80"/>
      <c r="DH217" s="80"/>
      <c r="DI217" s="80"/>
      <c r="DJ217" s="80"/>
      <c r="DK217" s="80"/>
      <c r="DL217" s="80"/>
      <c r="DM217" s="80"/>
      <c r="DN217" s="80"/>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row>
    <row r="218" spans="2:262" s="12" customFormat="1" ht="14.25" customHeight="1">
      <c r="B218" s="264"/>
      <c r="C218" s="273"/>
      <c r="D218" s="207" t="s">
        <v>277</v>
      </c>
      <c r="E218" s="166">
        <v>3</v>
      </c>
      <c r="F218" s="214">
        <v>0</v>
      </c>
      <c r="G218" s="83">
        <f t="shared" si="250"/>
        <v>0</v>
      </c>
      <c r="H218" s="230">
        <v>0</v>
      </c>
      <c r="I218" s="83">
        <f>IFERROR(H218/E218,"-")</f>
        <v>0</v>
      </c>
      <c r="J218" s="230">
        <v>0</v>
      </c>
      <c r="K218" s="83">
        <f>IFERROR(J218/E218,"-")</f>
        <v>0</v>
      </c>
      <c r="L218" s="166">
        <v>11</v>
      </c>
      <c r="M218" s="214">
        <v>1</v>
      </c>
      <c r="N218" s="83">
        <f>IFERROR(M218/L218,"-")</f>
        <v>9.0909090909090912E-2</v>
      </c>
      <c r="O218" s="230">
        <v>0</v>
      </c>
      <c r="P218" s="83">
        <f>IFERROR(O218/L218,"-")</f>
        <v>0</v>
      </c>
      <c r="Q218" s="230">
        <v>1</v>
      </c>
      <c r="R218" s="83">
        <f>IFERROR(Q218/L218,"-")</f>
        <v>9.0909090909090912E-2</v>
      </c>
      <c r="S218" s="166">
        <v>4014</v>
      </c>
      <c r="T218" s="214">
        <v>560</v>
      </c>
      <c r="U218" s="83">
        <f>IFERROR(T218/S218,"-")</f>
        <v>0.13951170901843549</v>
      </c>
      <c r="V218" s="230">
        <v>852</v>
      </c>
      <c r="W218" s="83">
        <f>IFERROR(V218/S218,"-")</f>
        <v>0.21225710014947682</v>
      </c>
      <c r="X218" s="230">
        <v>529</v>
      </c>
      <c r="Y218" s="83">
        <f>IFERROR(X218/S218,"-")</f>
        <v>0.13178873941205779</v>
      </c>
      <c r="Z218" s="166">
        <v>3092</v>
      </c>
      <c r="AA218" s="214">
        <v>390</v>
      </c>
      <c r="AB218" s="83">
        <f>IFERROR(AA218/Z218,"-")</f>
        <v>0.1261319534282018</v>
      </c>
      <c r="AC218" s="230">
        <v>631</v>
      </c>
      <c r="AD218" s="83">
        <f>IFERROR(AC218/Z218,"-")</f>
        <v>0.20407503234152652</v>
      </c>
      <c r="AE218" s="230">
        <v>425</v>
      </c>
      <c r="AF218" s="83">
        <f>IFERROR(AE218/Z218,"-")</f>
        <v>0.13745148771021992</v>
      </c>
      <c r="AG218" s="166">
        <v>1776</v>
      </c>
      <c r="AH218" s="214">
        <v>159</v>
      </c>
      <c r="AI218" s="83">
        <f>IFERROR(AH218/AG218,"-")</f>
        <v>8.9527027027027029E-2</v>
      </c>
      <c r="AJ218" s="230">
        <v>303</v>
      </c>
      <c r="AK218" s="83">
        <f>IFERROR(AJ218/AG218,"-")</f>
        <v>0.17060810810810811</v>
      </c>
      <c r="AL218" s="230">
        <v>262</v>
      </c>
      <c r="AM218" s="83">
        <f>IFERROR(AL218/AG218,"-")</f>
        <v>0.14752252252252251</v>
      </c>
      <c r="AN218" s="166">
        <v>644</v>
      </c>
      <c r="AO218" s="214">
        <v>45</v>
      </c>
      <c r="AP218" s="83">
        <f>IFERROR(AO218/AN218,"-")</f>
        <v>6.9875776397515521E-2</v>
      </c>
      <c r="AQ218" s="230">
        <v>87</v>
      </c>
      <c r="AR218" s="83">
        <f>IFERROR(AQ218/AN218,"-")</f>
        <v>0.13509316770186336</v>
      </c>
      <c r="AS218" s="230">
        <v>76</v>
      </c>
      <c r="AT218" s="83">
        <f>IFERROR(AS218/AN218,"-")</f>
        <v>0.11801242236024845</v>
      </c>
      <c r="AU218" s="166">
        <v>174</v>
      </c>
      <c r="AV218" s="214">
        <v>4</v>
      </c>
      <c r="AW218" s="83">
        <f>IFERROR(AV218/AU218,"-")</f>
        <v>2.2988505747126436E-2</v>
      </c>
      <c r="AX218" s="230">
        <v>6</v>
      </c>
      <c r="AY218" s="83">
        <f>IFERROR(AX218/AU218,"-")</f>
        <v>3.4482758620689655E-2</v>
      </c>
      <c r="AZ218" s="230">
        <v>18</v>
      </c>
      <c r="BA218" s="83">
        <f>IFERROR(AZ218/AU218,"-")</f>
        <v>0.10344827586206896</v>
      </c>
      <c r="BB218" s="166">
        <f t="shared" si="275"/>
        <v>9714</v>
      </c>
      <c r="BC218" s="167">
        <f t="shared" si="276"/>
        <v>1159</v>
      </c>
      <c r="BD218" s="83">
        <f>IFERROR(BC218/BB218,"-")</f>
        <v>0.1193123327156681</v>
      </c>
      <c r="BE218" s="167">
        <f t="shared" si="277"/>
        <v>1879</v>
      </c>
      <c r="BF218" s="83">
        <f>IFERROR(BE218/BB218,"-")</f>
        <v>0.19343215976940498</v>
      </c>
      <c r="BG218" s="167">
        <f t="shared" si="278"/>
        <v>1311</v>
      </c>
      <c r="BH218" s="83">
        <f>IFERROR(BG218/BB218,"-")</f>
        <v>0.13495985176034589</v>
      </c>
      <c r="BJ218" s="264"/>
      <c r="BK218" s="273"/>
      <c r="BL218" s="208" t="s">
        <v>276</v>
      </c>
      <c r="BM218" s="38">
        <v>9412</v>
      </c>
      <c r="BN218" s="38">
        <v>1064</v>
      </c>
      <c r="BO218" s="84">
        <v>0.11304717382065449</v>
      </c>
      <c r="BP218" s="38">
        <v>1763</v>
      </c>
      <c r="BQ218" s="84">
        <v>0.1873140671483213</v>
      </c>
      <c r="BR218" s="38">
        <v>1336</v>
      </c>
      <c r="BS218" s="84">
        <v>0.14194645133871653</v>
      </c>
      <c r="BU218" s="218"/>
      <c r="BV218" s="208" t="s">
        <v>273</v>
      </c>
      <c r="BW218" s="36">
        <f t="shared" si="274"/>
        <v>0.55229565575458106</v>
      </c>
      <c r="BX218" s="36">
        <f t="shared" si="279"/>
        <v>0.55769230769230771</v>
      </c>
      <c r="BY218" s="80"/>
      <c r="BZ218" s="138"/>
      <c r="CA218" s="80"/>
      <c r="CB218" s="80"/>
      <c r="CC218" s="80"/>
      <c r="CD218" s="80"/>
      <c r="CE218" s="80"/>
      <c r="CF218" s="80"/>
      <c r="CG218" s="80"/>
      <c r="CH218" s="80"/>
      <c r="CI218" s="80"/>
      <c r="CJ218" s="3"/>
      <c r="CK218" s="3"/>
      <c r="CL218" s="3"/>
      <c r="CM218" s="3"/>
      <c r="CN218" s="3"/>
      <c r="CO218" s="3"/>
      <c r="CP218" s="3"/>
      <c r="CQ218" s="80"/>
      <c r="CR218" s="80"/>
      <c r="CS218" s="80"/>
      <c r="CT218" s="80"/>
      <c r="CU218" s="80"/>
      <c r="CV218" s="80"/>
      <c r="CW218" s="3"/>
      <c r="CX218" s="3"/>
      <c r="CY218" s="80"/>
      <c r="CZ218" s="80"/>
      <c r="DA218" s="80"/>
      <c r="DB218" s="80"/>
      <c r="DC218" s="80"/>
      <c r="DD218" s="80"/>
      <c r="DE218" s="80"/>
      <c r="DF218" s="80"/>
      <c r="DG218" s="80"/>
      <c r="DH218" s="80"/>
      <c r="DI218" s="80"/>
      <c r="DJ218" s="80"/>
      <c r="DK218" s="80"/>
      <c r="DL218" s="80"/>
      <c r="DM218" s="80"/>
      <c r="DN218" s="80"/>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row>
    <row r="219" spans="2:262" s="12" customFormat="1" ht="14.25" customHeight="1">
      <c r="B219" s="264"/>
      <c r="C219" s="273"/>
      <c r="D219" s="165" t="s">
        <v>156</v>
      </c>
      <c r="E219" s="160">
        <v>0</v>
      </c>
      <c r="F219" s="161">
        <v>0</v>
      </c>
      <c r="G219" s="61" t="str">
        <f t="shared" si="250"/>
        <v>-</v>
      </c>
      <c r="H219" s="62">
        <v>0</v>
      </c>
      <c r="I219" s="61" t="str">
        <f t="shared" si="251"/>
        <v>-</v>
      </c>
      <c r="J219" s="62">
        <v>0</v>
      </c>
      <c r="K219" s="61" t="str">
        <f t="shared" si="252"/>
        <v>-</v>
      </c>
      <c r="L219" s="160">
        <v>6</v>
      </c>
      <c r="M219" s="161">
        <v>0</v>
      </c>
      <c r="N219" s="61">
        <f t="shared" si="253"/>
        <v>0</v>
      </c>
      <c r="O219" s="62">
        <v>0</v>
      </c>
      <c r="P219" s="61">
        <f t="shared" si="254"/>
        <v>0</v>
      </c>
      <c r="Q219" s="62">
        <v>0</v>
      </c>
      <c r="R219" s="61">
        <f t="shared" si="255"/>
        <v>0</v>
      </c>
      <c r="S219" s="160">
        <v>1804</v>
      </c>
      <c r="T219" s="161">
        <v>194</v>
      </c>
      <c r="U219" s="61">
        <f t="shared" si="256"/>
        <v>0.10753880266075388</v>
      </c>
      <c r="V219" s="62">
        <v>325</v>
      </c>
      <c r="W219" s="61">
        <f t="shared" si="257"/>
        <v>0.18015521064301551</v>
      </c>
      <c r="X219" s="62">
        <v>252</v>
      </c>
      <c r="Y219" s="61">
        <f t="shared" si="258"/>
        <v>0.13968957871396895</v>
      </c>
      <c r="Z219" s="160">
        <v>1078</v>
      </c>
      <c r="AA219" s="161">
        <v>118</v>
      </c>
      <c r="AB219" s="61">
        <f t="shared" si="259"/>
        <v>0.10946196660482375</v>
      </c>
      <c r="AC219" s="62">
        <v>205</v>
      </c>
      <c r="AD219" s="61">
        <f t="shared" si="260"/>
        <v>0.19016697588126161</v>
      </c>
      <c r="AE219" s="62">
        <v>170</v>
      </c>
      <c r="AF219" s="61">
        <f t="shared" si="261"/>
        <v>0.15769944341372913</v>
      </c>
      <c r="AG219" s="160">
        <v>564</v>
      </c>
      <c r="AH219" s="161">
        <v>52</v>
      </c>
      <c r="AI219" s="61">
        <f t="shared" si="262"/>
        <v>9.2198581560283682E-2</v>
      </c>
      <c r="AJ219" s="62">
        <v>66</v>
      </c>
      <c r="AK219" s="61">
        <f t="shared" si="263"/>
        <v>0.11702127659574468</v>
      </c>
      <c r="AL219" s="62">
        <v>83</v>
      </c>
      <c r="AM219" s="61">
        <f t="shared" si="264"/>
        <v>0.14716312056737588</v>
      </c>
      <c r="AN219" s="160">
        <v>209</v>
      </c>
      <c r="AO219" s="161">
        <v>13</v>
      </c>
      <c r="AP219" s="61">
        <f t="shared" si="265"/>
        <v>6.2200956937799042E-2</v>
      </c>
      <c r="AQ219" s="62">
        <v>22</v>
      </c>
      <c r="AR219" s="61">
        <f t="shared" si="266"/>
        <v>0.10526315789473684</v>
      </c>
      <c r="AS219" s="62">
        <v>28</v>
      </c>
      <c r="AT219" s="61">
        <f t="shared" si="267"/>
        <v>0.13397129186602871</v>
      </c>
      <c r="AU219" s="160">
        <v>63</v>
      </c>
      <c r="AV219" s="161">
        <v>0</v>
      </c>
      <c r="AW219" s="61">
        <f t="shared" si="268"/>
        <v>0</v>
      </c>
      <c r="AX219" s="62">
        <v>4</v>
      </c>
      <c r="AY219" s="61">
        <f t="shared" si="269"/>
        <v>6.3492063492063489E-2</v>
      </c>
      <c r="AZ219" s="62">
        <v>2</v>
      </c>
      <c r="BA219" s="61">
        <f t="shared" si="270"/>
        <v>3.1746031746031744E-2</v>
      </c>
      <c r="BB219" s="160">
        <f t="shared" si="275"/>
        <v>3724</v>
      </c>
      <c r="BC219" s="63">
        <f t="shared" si="276"/>
        <v>377</v>
      </c>
      <c r="BD219" s="61">
        <f t="shared" si="271"/>
        <v>0.10123523093447906</v>
      </c>
      <c r="BE219" s="63">
        <f t="shared" si="277"/>
        <v>622</v>
      </c>
      <c r="BF219" s="61">
        <f t="shared" si="272"/>
        <v>0.16702470461868957</v>
      </c>
      <c r="BG219" s="63">
        <f t="shared" si="278"/>
        <v>535</v>
      </c>
      <c r="BH219" s="61">
        <f t="shared" si="273"/>
        <v>0.1436627282491944</v>
      </c>
      <c r="BJ219" s="264"/>
      <c r="BK219" s="273"/>
      <c r="BL219" s="208" t="s">
        <v>156</v>
      </c>
      <c r="BM219" s="38">
        <v>3583</v>
      </c>
      <c r="BN219" s="38">
        <v>332</v>
      </c>
      <c r="BO219" s="84">
        <v>9.2659782305330729E-2</v>
      </c>
      <c r="BP219" s="38">
        <v>606</v>
      </c>
      <c r="BQ219" s="84">
        <v>0.1691320122802121</v>
      </c>
      <c r="BR219" s="38">
        <v>491</v>
      </c>
      <c r="BS219" s="84">
        <v>0.13703600334914876</v>
      </c>
      <c r="BU219" s="184"/>
      <c r="BV219" s="188" t="s">
        <v>156</v>
      </c>
      <c r="BW219" s="36">
        <f t="shared" si="274"/>
        <v>0.58807733619763691</v>
      </c>
      <c r="BX219" s="36">
        <f t="shared" si="279"/>
        <v>0.60117220206530841</v>
      </c>
      <c r="BY219" s="80"/>
      <c r="BZ219" s="138"/>
      <c r="CA219" s="80"/>
      <c r="CB219" s="80"/>
      <c r="CC219" s="80"/>
      <c r="CD219" s="80"/>
      <c r="CE219" s="80"/>
      <c r="CF219" s="80"/>
      <c r="CG219" s="80"/>
      <c r="CH219" s="80"/>
      <c r="CI219" s="80"/>
      <c r="CJ219" s="3"/>
      <c r="CK219" s="3"/>
      <c r="CL219" s="3"/>
      <c r="CM219" s="3"/>
      <c r="CN219" s="3"/>
      <c r="CO219" s="3"/>
      <c r="CP219" s="3"/>
      <c r="CQ219" s="80"/>
      <c r="CR219" s="80"/>
      <c r="CS219" s="80"/>
      <c r="CT219" s="80"/>
      <c r="CU219" s="80"/>
      <c r="CV219" s="80"/>
      <c r="CW219" s="3"/>
      <c r="CX219" s="3"/>
      <c r="CY219" s="80"/>
      <c r="CZ219" s="80"/>
      <c r="DA219" s="80"/>
      <c r="DB219" s="80"/>
      <c r="DC219" s="80"/>
      <c r="DD219" s="80"/>
      <c r="DE219" s="80"/>
      <c r="DF219" s="80"/>
      <c r="DG219" s="80"/>
      <c r="DH219" s="80"/>
      <c r="DI219" s="80"/>
      <c r="DJ219" s="80"/>
      <c r="DK219" s="80"/>
      <c r="DL219" s="80"/>
      <c r="DM219" s="80"/>
      <c r="DN219" s="80"/>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row>
    <row r="220" spans="2:262" s="12" customFormat="1" ht="14.25" customHeight="1">
      <c r="B220" s="264"/>
      <c r="C220" s="273"/>
      <c r="D220" s="135" t="s">
        <v>200</v>
      </c>
      <c r="E220" s="152">
        <v>1</v>
      </c>
      <c r="F220" s="231">
        <v>0</v>
      </c>
      <c r="G220" s="154">
        <f>IFERROR(F220/E220,"-")</f>
        <v>0</v>
      </c>
      <c r="H220" s="232">
        <v>0</v>
      </c>
      <c r="I220" s="154">
        <f>IFERROR(H220/E220,"-")</f>
        <v>0</v>
      </c>
      <c r="J220" s="232">
        <v>0</v>
      </c>
      <c r="K220" s="154">
        <f>IFERROR(J220/E220,"-")</f>
        <v>0</v>
      </c>
      <c r="L220" s="152">
        <v>7</v>
      </c>
      <c r="M220" s="231">
        <v>0</v>
      </c>
      <c r="N220" s="154">
        <f>IFERROR(M220/L220,"-")</f>
        <v>0</v>
      </c>
      <c r="O220" s="232">
        <v>0</v>
      </c>
      <c r="P220" s="154">
        <f>IFERROR(O220/L220,"-")</f>
        <v>0</v>
      </c>
      <c r="Q220" s="232">
        <v>0</v>
      </c>
      <c r="R220" s="154">
        <f>IFERROR(Q220/L220,"-")</f>
        <v>0</v>
      </c>
      <c r="S220" s="152">
        <v>92</v>
      </c>
      <c r="T220" s="231">
        <v>1</v>
      </c>
      <c r="U220" s="154">
        <f>IFERROR(T220/S220,"-")</f>
        <v>1.0869565217391304E-2</v>
      </c>
      <c r="V220" s="232">
        <v>3</v>
      </c>
      <c r="W220" s="154">
        <f>IFERROR(V220/S220,"-")</f>
        <v>3.2608695652173912E-2</v>
      </c>
      <c r="X220" s="232">
        <v>7</v>
      </c>
      <c r="Y220" s="154">
        <f>IFERROR(X220/S220,"-")</f>
        <v>7.6086956521739135E-2</v>
      </c>
      <c r="Z220" s="152">
        <v>155</v>
      </c>
      <c r="AA220" s="231">
        <v>1</v>
      </c>
      <c r="AB220" s="154">
        <f>IFERROR(AA220/Z220,"-")</f>
        <v>6.4516129032258064E-3</v>
      </c>
      <c r="AC220" s="232">
        <v>1</v>
      </c>
      <c r="AD220" s="154">
        <f>IFERROR(AC220/Z220,"-")</f>
        <v>6.4516129032258064E-3</v>
      </c>
      <c r="AE220" s="232">
        <v>7</v>
      </c>
      <c r="AF220" s="154">
        <f>IFERROR(AE220/Z220,"-")</f>
        <v>4.5161290322580643E-2</v>
      </c>
      <c r="AG220" s="152">
        <v>234</v>
      </c>
      <c r="AH220" s="231">
        <v>0</v>
      </c>
      <c r="AI220" s="154">
        <f>IFERROR(AH220/AG220,"-")</f>
        <v>0</v>
      </c>
      <c r="AJ220" s="232">
        <v>3</v>
      </c>
      <c r="AK220" s="154">
        <f>IFERROR(AJ220/AG220,"-")</f>
        <v>1.282051282051282E-2</v>
      </c>
      <c r="AL220" s="232">
        <v>8</v>
      </c>
      <c r="AM220" s="154">
        <f>IFERROR(AL220/AG220,"-")</f>
        <v>3.4188034188034191E-2</v>
      </c>
      <c r="AN220" s="152">
        <v>264</v>
      </c>
      <c r="AO220" s="231">
        <v>1</v>
      </c>
      <c r="AP220" s="154">
        <f>IFERROR(AO220/AN220,"-")</f>
        <v>3.787878787878788E-3</v>
      </c>
      <c r="AQ220" s="232">
        <v>4</v>
      </c>
      <c r="AR220" s="154">
        <f>IFERROR(AQ220/AN220,"-")</f>
        <v>1.5151515151515152E-2</v>
      </c>
      <c r="AS220" s="232">
        <v>1</v>
      </c>
      <c r="AT220" s="154">
        <f>IFERROR(AS220/AN220,"-")</f>
        <v>3.787878787878788E-3</v>
      </c>
      <c r="AU220" s="152">
        <v>223</v>
      </c>
      <c r="AV220" s="231">
        <v>0</v>
      </c>
      <c r="AW220" s="154">
        <f>IFERROR(AV220/AU220,"-")</f>
        <v>0</v>
      </c>
      <c r="AX220" s="232">
        <v>0</v>
      </c>
      <c r="AY220" s="154">
        <f>IFERROR(AX220/AU220,"-")</f>
        <v>0</v>
      </c>
      <c r="AZ220" s="232">
        <v>0</v>
      </c>
      <c r="BA220" s="154">
        <f>IFERROR(AZ220/AU220,"-")</f>
        <v>0</v>
      </c>
      <c r="BB220" s="152">
        <f t="shared" si="275"/>
        <v>976</v>
      </c>
      <c r="BC220" s="153">
        <f t="shared" si="276"/>
        <v>3</v>
      </c>
      <c r="BD220" s="154">
        <f>IFERROR(BC220/BB220,"-")</f>
        <v>3.0737704918032786E-3</v>
      </c>
      <c r="BE220" s="153">
        <f t="shared" si="277"/>
        <v>11</v>
      </c>
      <c r="BF220" s="154">
        <f>IFERROR(BE220/BB220,"-")</f>
        <v>1.1270491803278689E-2</v>
      </c>
      <c r="BG220" s="153">
        <f t="shared" si="278"/>
        <v>23</v>
      </c>
      <c r="BH220" s="154">
        <f>IFERROR(BG220/BB220,"-")</f>
        <v>2.3565573770491802E-2</v>
      </c>
      <c r="BJ220" s="264"/>
      <c r="BK220" s="273"/>
      <c r="BL220" s="208" t="s">
        <v>199</v>
      </c>
      <c r="BM220" s="38">
        <v>524</v>
      </c>
      <c r="BN220" s="38">
        <v>6</v>
      </c>
      <c r="BO220" s="84">
        <v>1.1450381679389313E-2</v>
      </c>
      <c r="BP220" s="38">
        <v>13</v>
      </c>
      <c r="BQ220" s="84">
        <v>2.4809160305343511E-2</v>
      </c>
      <c r="BR220" s="38">
        <v>22</v>
      </c>
      <c r="BS220" s="84">
        <v>4.1984732824427481E-2</v>
      </c>
      <c r="BU220" s="184"/>
      <c r="BV220" s="188" t="s">
        <v>199</v>
      </c>
      <c r="BW220" s="36">
        <f t="shared" si="274"/>
        <v>0.96209016393442626</v>
      </c>
      <c r="BX220" s="36">
        <f t="shared" si="279"/>
        <v>0.9217557251908397</v>
      </c>
      <c r="BY220" s="80"/>
      <c r="BZ220" s="138"/>
      <c r="CA220" s="80"/>
      <c r="CB220" s="80"/>
      <c r="CC220" s="80"/>
      <c r="CD220" s="80"/>
      <c r="CE220" s="80"/>
      <c r="CF220" s="80"/>
      <c r="CG220" s="80"/>
      <c r="CH220" s="80"/>
      <c r="CI220" s="80"/>
      <c r="CJ220" s="3"/>
      <c r="CK220" s="3"/>
      <c r="CL220" s="3"/>
      <c r="CM220" s="3"/>
      <c r="CN220" s="3"/>
      <c r="CO220" s="3"/>
      <c r="CP220" s="3"/>
      <c r="CQ220" s="80"/>
      <c r="CR220" s="80"/>
      <c r="CS220" s="80"/>
      <c r="CT220" s="80"/>
      <c r="CU220" s="80"/>
      <c r="CV220" s="80"/>
      <c r="CW220" s="3"/>
      <c r="CX220" s="3"/>
      <c r="CY220" s="80"/>
      <c r="CZ220" s="80"/>
      <c r="DA220" s="80"/>
      <c r="DB220" s="80"/>
      <c r="DC220" s="80"/>
      <c r="DD220" s="80"/>
      <c r="DE220" s="80"/>
      <c r="DF220" s="80"/>
      <c r="DG220" s="80"/>
      <c r="DH220" s="80"/>
      <c r="DI220" s="80"/>
      <c r="DJ220" s="80"/>
      <c r="DK220" s="80"/>
      <c r="DL220" s="80"/>
      <c r="DM220" s="80"/>
      <c r="DN220" s="80"/>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row>
    <row r="221" spans="2:262" s="12" customFormat="1" ht="14.25" customHeight="1">
      <c r="B221" s="265"/>
      <c r="C221" s="274"/>
      <c r="D221" s="150" t="s">
        <v>67</v>
      </c>
      <c r="E221" s="37">
        <v>24</v>
      </c>
      <c r="F221" s="233">
        <v>1</v>
      </c>
      <c r="G221" s="13">
        <f t="shared" si="250"/>
        <v>4.1666666666666664E-2</v>
      </c>
      <c r="H221" s="33">
        <v>3</v>
      </c>
      <c r="I221" s="13">
        <f t="shared" si="251"/>
        <v>0.125</v>
      </c>
      <c r="J221" s="33">
        <v>3</v>
      </c>
      <c r="K221" s="13">
        <f t="shared" si="252"/>
        <v>0.125</v>
      </c>
      <c r="L221" s="37">
        <v>141</v>
      </c>
      <c r="M221" s="233">
        <v>3</v>
      </c>
      <c r="N221" s="13">
        <f t="shared" si="253"/>
        <v>2.1276595744680851E-2</v>
      </c>
      <c r="O221" s="33">
        <v>14</v>
      </c>
      <c r="P221" s="13">
        <f t="shared" si="254"/>
        <v>9.9290780141843976E-2</v>
      </c>
      <c r="Q221" s="33">
        <v>13</v>
      </c>
      <c r="R221" s="13">
        <f t="shared" si="255"/>
        <v>9.2198581560283682E-2</v>
      </c>
      <c r="S221" s="37">
        <v>15550</v>
      </c>
      <c r="T221" s="233">
        <v>1817</v>
      </c>
      <c r="U221" s="13">
        <f t="shared" si="256"/>
        <v>0.11684887459807074</v>
      </c>
      <c r="V221" s="33">
        <v>2954</v>
      </c>
      <c r="W221" s="13">
        <f t="shared" si="257"/>
        <v>0.189967845659164</v>
      </c>
      <c r="X221" s="33">
        <v>2102</v>
      </c>
      <c r="Y221" s="13">
        <f t="shared" si="258"/>
        <v>0.13517684887459808</v>
      </c>
      <c r="Z221" s="37">
        <v>12150</v>
      </c>
      <c r="AA221" s="233">
        <v>1247</v>
      </c>
      <c r="AB221" s="13">
        <f t="shared" si="259"/>
        <v>0.10263374485596707</v>
      </c>
      <c r="AC221" s="33">
        <v>2159</v>
      </c>
      <c r="AD221" s="13">
        <f t="shared" si="260"/>
        <v>0.1776954732510288</v>
      </c>
      <c r="AE221" s="33">
        <v>1766</v>
      </c>
      <c r="AF221" s="13">
        <f t="shared" si="261"/>
        <v>0.14534979423868313</v>
      </c>
      <c r="AG221" s="37">
        <v>7090</v>
      </c>
      <c r="AH221" s="233">
        <v>508</v>
      </c>
      <c r="AI221" s="13">
        <f t="shared" si="262"/>
        <v>7.1650211565585334E-2</v>
      </c>
      <c r="AJ221" s="33">
        <v>921</v>
      </c>
      <c r="AK221" s="13">
        <f t="shared" si="263"/>
        <v>0.12990126939351199</v>
      </c>
      <c r="AL221" s="33">
        <v>914</v>
      </c>
      <c r="AM221" s="13">
        <f t="shared" si="264"/>
        <v>0.12891396332863186</v>
      </c>
      <c r="AN221" s="37">
        <v>3253</v>
      </c>
      <c r="AO221" s="233">
        <v>119</v>
      </c>
      <c r="AP221" s="13">
        <f t="shared" si="265"/>
        <v>3.6581616968951736E-2</v>
      </c>
      <c r="AQ221" s="33">
        <v>298</v>
      </c>
      <c r="AR221" s="13">
        <f t="shared" si="266"/>
        <v>9.1607746695358136E-2</v>
      </c>
      <c r="AS221" s="33">
        <v>298</v>
      </c>
      <c r="AT221" s="13">
        <f t="shared" si="267"/>
        <v>9.1607746695358136E-2</v>
      </c>
      <c r="AU221" s="37">
        <v>1214</v>
      </c>
      <c r="AV221" s="233">
        <v>14</v>
      </c>
      <c r="AW221" s="13">
        <f t="shared" si="268"/>
        <v>1.1532125205930808E-2</v>
      </c>
      <c r="AX221" s="33">
        <v>46</v>
      </c>
      <c r="AY221" s="13">
        <f t="shared" si="269"/>
        <v>3.789126853377265E-2</v>
      </c>
      <c r="AZ221" s="33">
        <v>49</v>
      </c>
      <c r="BA221" s="13">
        <f t="shared" si="270"/>
        <v>4.0362438220757822E-2</v>
      </c>
      <c r="BB221" s="37">
        <f t="shared" si="275"/>
        <v>39422</v>
      </c>
      <c r="BC221" s="69">
        <f t="shared" si="276"/>
        <v>3709</v>
      </c>
      <c r="BD221" s="13">
        <f t="shared" si="271"/>
        <v>9.4084521333265683E-2</v>
      </c>
      <c r="BE221" s="69">
        <f t="shared" si="277"/>
        <v>6395</v>
      </c>
      <c r="BF221" s="13">
        <f t="shared" si="272"/>
        <v>0.16221906549642331</v>
      </c>
      <c r="BG221" s="69">
        <f t="shared" si="278"/>
        <v>5145</v>
      </c>
      <c r="BH221" s="13">
        <f t="shared" si="273"/>
        <v>0.13051088224849069</v>
      </c>
      <c r="BJ221" s="265"/>
      <c r="BK221" s="274"/>
      <c r="BL221" s="203" t="s">
        <v>67</v>
      </c>
      <c r="BM221" s="38">
        <v>37095</v>
      </c>
      <c r="BN221" s="38">
        <v>3291</v>
      </c>
      <c r="BO221" s="84">
        <v>8.8718156085725836E-2</v>
      </c>
      <c r="BP221" s="38">
        <v>5907</v>
      </c>
      <c r="BQ221" s="84">
        <v>0.15923978972907399</v>
      </c>
      <c r="BR221" s="38">
        <v>5029</v>
      </c>
      <c r="BS221" s="84">
        <v>0.13557083164847014</v>
      </c>
      <c r="BU221" s="185"/>
      <c r="BV221" s="187" t="s">
        <v>67</v>
      </c>
      <c r="BW221" s="36">
        <f t="shared" si="274"/>
        <v>0.61318553092182027</v>
      </c>
      <c r="BX221" s="36">
        <f t="shared" si="279"/>
        <v>0.61647122253673003</v>
      </c>
      <c r="BY221" s="80"/>
      <c r="BZ221" s="138"/>
      <c r="CA221" s="80"/>
      <c r="CB221" s="80"/>
      <c r="CC221" s="80"/>
      <c r="CD221" s="80"/>
      <c r="CE221" s="80"/>
      <c r="CF221" s="80"/>
      <c r="CG221" s="80"/>
      <c r="CH221" s="80"/>
      <c r="CI221" s="80"/>
      <c r="CJ221" s="3"/>
      <c r="CK221" s="3"/>
      <c r="CL221" s="3"/>
      <c r="CM221" s="3"/>
      <c r="CN221" s="3"/>
      <c r="CO221" s="3"/>
      <c r="CP221" s="3"/>
      <c r="CQ221" s="80"/>
      <c r="CR221" s="80"/>
      <c r="CS221" s="80"/>
      <c r="CT221" s="80"/>
      <c r="CU221" s="80"/>
      <c r="CV221" s="80"/>
      <c r="CW221" s="3"/>
      <c r="CX221" s="3"/>
      <c r="CY221" s="80"/>
      <c r="CZ221" s="80"/>
      <c r="DA221" s="80"/>
      <c r="DB221" s="80"/>
      <c r="DC221" s="80"/>
      <c r="DD221" s="80"/>
      <c r="DE221" s="80"/>
      <c r="DF221" s="80"/>
      <c r="DG221" s="80"/>
      <c r="DH221" s="80"/>
      <c r="DI221" s="80"/>
      <c r="DJ221" s="80"/>
      <c r="DK221" s="80"/>
      <c r="DL221" s="80"/>
      <c r="DM221" s="80"/>
      <c r="DN221" s="80"/>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row>
    <row r="222" spans="2:262" s="12" customFormat="1" ht="14.25" customHeight="1">
      <c r="B222" s="263">
        <v>44</v>
      </c>
      <c r="C222" s="272" t="s">
        <v>18</v>
      </c>
      <c r="D222" s="134" t="s">
        <v>201</v>
      </c>
      <c r="E222" s="119">
        <v>12</v>
      </c>
      <c r="F222" s="73">
        <v>1</v>
      </c>
      <c r="G222" s="71">
        <f t="shared" si="250"/>
        <v>8.3333333333333329E-2</v>
      </c>
      <c r="H222" s="73">
        <v>2</v>
      </c>
      <c r="I222" s="71">
        <f t="shared" si="251"/>
        <v>0.16666666666666666</v>
      </c>
      <c r="J222" s="73">
        <v>1</v>
      </c>
      <c r="K222" s="71">
        <f t="shared" si="252"/>
        <v>8.3333333333333329E-2</v>
      </c>
      <c r="L222" s="119">
        <v>51</v>
      </c>
      <c r="M222" s="73">
        <v>3</v>
      </c>
      <c r="N222" s="71">
        <f t="shared" si="253"/>
        <v>5.8823529411764705E-2</v>
      </c>
      <c r="O222" s="73">
        <v>3</v>
      </c>
      <c r="P222" s="71">
        <f t="shared" si="254"/>
        <v>5.8823529411764705E-2</v>
      </c>
      <c r="Q222" s="73">
        <v>6</v>
      </c>
      <c r="R222" s="71">
        <f t="shared" si="255"/>
        <v>0.11764705882352941</v>
      </c>
      <c r="S222" s="119">
        <v>11234</v>
      </c>
      <c r="T222" s="73">
        <v>1076</v>
      </c>
      <c r="U222" s="71">
        <f t="shared" si="256"/>
        <v>9.5780665835855441E-2</v>
      </c>
      <c r="V222" s="73">
        <v>2402</v>
      </c>
      <c r="W222" s="71">
        <f t="shared" si="257"/>
        <v>0.21381520384546912</v>
      </c>
      <c r="X222" s="73">
        <v>1196</v>
      </c>
      <c r="Y222" s="71">
        <f t="shared" si="258"/>
        <v>0.10646252447925939</v>
      </c>
      <c r="Z222" s="119">
        <v>10427</v>
      </c>
      <c r="AA222" s="73">
        <v>884</v>
      </c>
      <c r="AB222" s="71">
        <f t="shared" si="259"/>
        <v>8.4779898340845886E-2</v>
      </c>
      <c r="AC222" s="73">
        <v>2063</v>
      </c>
      <c r="AD222" s="71">
        <f t="shared" si="260"/>
        <v>0.19785173108276591</v>
      </c>
      <c r="AE222" s="73">
        <v>1184</v>
      </c>
      <c r="AF222" s="71">
        <f t="shared" si="261"/>
        <v>0.11355135705380263</v>
      </c>
      <c r="AG222" s="119">
        <v>5989</v>
      </c>
      <c r="AH222" s="73">
        <v>354</v>
      </c>
      <c r="AI222" s="71">
        <f t="shared" si="262"/>
        <v>5.9108365336450155E-2</v>
      </c>
      <c r="AJ222" s="73">
        <v>853</v>
      </c>
      <c r="AK222" s="71">
        <f t="shared" si="263"/>
        <v>0.14242778427116379</v>
      </c>
      <c r="AL222" s="73">
        <v>611</v>
      </c>
      <c r="AM222" s="71">
        <f t="shared" si="264"/>
        <v>0.10202037067957923</v>
      </c>
      <c r="AN222" s="119">
        <v>2511</v>
      </c>
      <c r="AO222" s="73">
        <v>68</v>
      </c>
      <c r="AP222" s="71">
        <f t="shared" si="265"/>
        <v>2.7080844285145362E-2</v>
      </c>
      <c r="AQ222" s="73">
        <v>286</v>
      </c>
      <c r="AR222" s="71">
        <f t="shared" si="266"/>
        <v>0.11389884508164078</v>
      </c>
      <c r="AS222" s="73">
        <v>196</v>
      </c>
      <c r="AT222" s="71">
        <f t="shared" si="267"/>
        <v>7.8056551174830749E-2</v>
      </c>
      <c r="AU222" s="119">
        <v>744</v>
      </c>
      <c r="AV222" s="73">
        <v>14</v>
      </c>
      <c r="AW222" s="71">
        <f t="shared" si="268"/>
        <v>1.8817204301075269E-2</v>
      </c>
      <c r="AX222" s="73">
        <v>64</v>
      </c>
      <c r="AY222" s="71">
        <f t="shared" si="269"/>
        <v>8.6021505376344093E-2</v>
      </c>
      <c r="AZ222" s="73">
        <v>16</v>
      </c>
      <c r="BA222" s="71">
        <f t="shared" si="270"/>
        <v>2.1505376344086023E-2</v>
      </c>
      <c r="BB222" s="119">
        <f t="shared" si="275"/>
        <v>30968</v>
      </c>
      <c r="BC222" s="73">
        <f t="shared" si="276"/>
        <v>2400</v>
      </c>
      <c r="BD222" s="71">
        <f t="shared" si="271"/>
        <v>7.7499354172048562E-2</v>
      </c>
      <c r="BE222" s="73">
        <f t="shared" si="277"/>
        <v>5673</v>
      </c>
      <c r="BF222" s="71">
        <f t="shared" si="272"/>
        <v>0.1831890984241798</v>
      </c>
      <c r="BG222" s="73">
        <f t="shared" si="278"/>
        <v>3210</v>
      </c>
      <c r="BH222" s="71">
        <f t="shared" si="273"/>
        <v>0.10365538620511495</v>
      </c>
      <c r="BJ222" s="263">
        <v>44</v>
      </c>
      <c r="BK222" s="272" t="s">
        <v>18</v>
      </c>
      <c r="BL222" s="208" t="s">
        <v>148</v>
      </c>
      <c r="BM222" s="38">
        <v>29685</v>
      </c>
      <c r="BN222" s="38">
        <v>2150</v>
      </c>
      <c r="BO222" s="84">
        <v>7.2427151760148217E-2</v>
      </c>
      <c r="BP222" s="38">
        <v>5357</v>
      </c>
      <c r="BQ222" s="84">
        <v>0.18046151254842513</v>
      </c>
      <c r="BR222" s="38">
        <v>2981</v>
      </c>
      <c r="BS222" s="84">
        <v>0.10042108809162877</v>
      </c>
      <c r="BU222" s="183" t="s">
        <v>18</v>
      </c>
      <c r="BV222" s="188" t="s">
        <v>138</v>
      </c>
      <c r="BW222" s="36">
        <f t="shared" si="274"/>
        <v>0.63565616119865664</v>
      </c>
      <c r="BX222" s="36">
        <f t="shared" si="279"/>
        <v>0.64669024759979787</v>
      </c>
      <c r="BY222" s="80"/>
      <c r="BZ222" s="138"/>
      <c r="CA222" s="80"/>
      <c r="CB222" s="80"/>
      <c r="CC222" s="80"/>
      <c r="CD222" s="80"/>
      <c r="CE222" s="80"/>
      <c r="CF222" s="80"/>
      <c r="CG222" s="80"/>
      <c r="CH222" s="80"/>
      <c r="CI222" s="80"/>
      <c r="CJ222" s="3"/>
      <c r="CK222" s="3"/>
      <c r="CL222" s="3"/>
      <c r="CM222" s="3"/>
      <c r="CN222" s="3"/>
      <c r="CO222" s="3"/>
      <c r="CP222" s="3"/>
      <c r="CQ222" s="80"/>
      <c r="CR222" s="80"/>
      <c r="CS222" s="80"/>
      <c r="CT222" s="80"/>
      <c r="CU222" s="80"/>
      <c r="CV222" s="80"/>
      <c r="CW222" s="3"/>
      <c r="CX222" s="3"/>
      <c r="CY222" s="80"/>
      <c r="CZ222" s="80"/>
      <c r="DA222" s="80"/>
      <c r="DB222" s="80"/>
      <c r="DC222" s="80"/>
      <c r="DD222" s="80"/>
      <c r="DE222" s="80"/>
      <c r="DF222" s="80"/>
      <c r="DG222" s="80"/>
      <c r="DH222" s="80"/>
      <c r="DI222" s="80"/>
      <c r="DJ222" s="80"/>
      <c r="DK222" s="80"/>
      <c r="DL222" s="80"/>
      <c r="DM222" s="80"/>
      <c r="DN222" s="80"/>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row>
    <row r="223" spans="2:262" s="12" customFormat="1" ht="14.25" customHeight="1">
      <c r="B223" s="264"/>
      <c r="C223" s="273"/>
      <c r="D223" s="207" t="s">
        <v>277</v>
      </c>
      <c r="E223" s="166">
        <v>0</v>
      </c>
      <c r="F223" s="167">
        <v>0</v>
      </c>
      <c r="G223" s="83" t="str">
        <f t="shared" si="250"/>
        <v>-</v>
      </c>
      <c r="H223" s="167">
        <v>0</v>
      </c>
      <c r="I223" s="83" t="str">
        <f>IFERROR(H223/E223,"-")</f>
        <v>-</v>
      </c>
      <c r="J223" s="167">
        <v>0</v>
      </c>
      <c r="K223" s="83" t="str">
        <f>IFERROR(J223/E223,"-")</f>
        <v>-</v>
      </c>
      <c r="L223" s="166">
        <v>6</v>
      </c>
      <c r="M223" s="167">
        <v>0</v>
      </c>
      <c r="N223" s="83">
        <f>IFERROR(M223/L223,"-")</f>
        <v>0</v>
      </c>
      <c r="O223" s="167">
        <v>2</v>
      </c>
      <c r="P223" s="83">
        <f>IFERROR(O223/L223,"-")</f>
        <v>0.33333333333333331</v>
      </c>
      <c r="Q223" s="167">
        <v>0</v>
      </c>
      <c r="R223" s="83">
        <f>IFERROR(Q223/L223,"-")</f>
        <v>0</v>
      </c>
      <c r="S223" s="166">
        <v>2925</v>
      </c>
      <c r="T223" s="167">
        <v>340</v>
      </c>
      <c r="U223" s="83">
        <f>IFERROR(T223/S223,"-")</f>
        <v>0.11623931623931624</v>
      </c>
      <c r="V223" s="167">
        <v>686</v>
      </c>
      <c r="W223" s="83">
        <f>IFERROR(V223/S223,"-")</f>
        <v>0.23452991452991453</v>
      </c>
      <c r="X223" s="167">
        <v>328</v>
      </c>
      <c r="Y223" s="83">
        <f>IFERROR(X223/S223,"-")</f>
        <v>0.11213675213675214</v>
      </c>
      <c r="Z223" s="166">
        <v>2237</v>
      </c>
      <c r="AA223" s="167">
        <v>228</v>
      </c>
      <c r="AB223" s="83">
        <f>IFERROR(AA223/Z223,"-")</f>
        <v>0.10192221725525256</v>
      </c>
      <c r="AC223" s="167">
        <v>490</v>
      </c>
      <c r="AD223" s="83">
        <f>IFERROR(AC223/Z223,"-")</f>
        <v>0.21904336164506036</v>
      </c>
      <c r="AE223" s="167">
        <v>265</v>
      </c>
      <c r="AF223" s="83">
        <f>IFERROR(AE223/Z223,"-")</f>
        <v>0.11846222619579794</v>
      </c>
      <c r="AG223" s="166">
        <v>1235</v>
      </c>
      <c r="AH223" s="167">
        <v>84</v>
      </c>
      <c r="AI223" s="83">
        <f>IFERROR(AH223/AG223,"-")</f>
        <v>6.8016194331983804E-2</v>
      </c>
      <c r="AJ223" s="167">
        <v>215</v>
      </c>
      <c r="AK223" s="83">
        <f>IFERROR(AJ223/AG223,"-")</f>
        <v>0.17408906882591094</v>
      </c>
      <c r="AL223" s="167">
        <v>144</v>
      </c>
      <c r="AM223" s="83">
        <f>IFERROR(AL223/AG223,"-")</f>
        <v>0.11659919028340081</v>
      </c>
      <c r="AN223" s="166">
        <v>503</v>
      </c>
      <c r="AO223" s="167">
        <v>36</v>
      </c>
      <c r="AP223" s="83">
        <f>IFERROR(AO223/AN223,"-")</f>
        <v>7.1570576540755465E-2</v>
      </c>
      <c r="AQ223" s="167">
        <v>59</v>
      </c>
      <c r="AR223" s="83">
        <f>IFERROR(AQ223/AN223,"-")</f>
        <v>0.1172962226640159</v>
      </c>
      <c r="AS223" s="167">
        <v>42</v>
      </c>
      <c r="AT223" s="83">
        <f>IFERROR(AS223/AN223,"-")</f>
        <v>8.3499005964214709E-2</v>
      </c>
      <c r="AU223" s="166">
        <v>108</v>
      </c>
      <c r="AV223" s="167">
        <v>5</v>
      </c>
      <c r="AW223" s="83">
        <f>IFERROR(AV223/AU223,"-")</f>
        <v>4.6296296296296294E-2</v>
      </c>
      <c r="AX223" s="167">
        <v>12</v>
      </c>
      <c r="AY223" s="83">
        <f>IFERROR(AX223/AU223,"-")</f>
        <v>0.1111111111111111</v>
      </c>
      <c r="AZ223" s="167">
        <v>12</v>
      </c>
      <c r="BA223" s="83">
        <f>IFERROR(AZ223/AU223,"-")</f>
        <v>0.1111111111111111</v>
      </c>
      <c r="BB223" s="166">
        <f t="shared" si="275"/>
        <v>7014</v>
      </c>
      <c r="BC223" s="167">
        <f t="shared" si="276"/>
        <v>693</v>
      </c>
      <c r="BD223" s="83">
        <f>IFERROR(BC223/BB223,"-")</f>
        <v>9.880239520958084E-2</v>
      </c>
      <c r="BE223" s="167">
        <f t="shared" si="277"/>
        <v>1464</v>
      </c>
      <c r="BF223" s="83">
        <f>IFERROR(BE223/BB223,"-")</f>
        <v>0.20872540633019676</v>
      </c>
      <c r="BG223" s="167">
        <f t="shared" si="278"/>
        <v>791</v>
      </c>
      <c r="BH223" s="83">
        <f>IFERROR(BG223/BB223,"-")</f>
        <v>0.11277445109780439</v>
      </c>
      <c r="BJ223" s="264"/>
      <c r="BK223" s="273"/>
      <c r="BL223" s="208" t="s">
        <v>276</v>
      </c>
      <c r="BM223" s="38">
        <v>6896</v>
      </c>
      <c r="BN223" s="38">
        <v>609</v>
      </c>
      <c r="BO223" s="84">
        <v>8.8312064965197209E-2</v>
      </c>
      <c r="BP223" s="38">
        <v>1402</v>
      </c>
      <c r="BQ223" s="84">
        <v>0.2033062645011601</v>
      </c>
      <c r="BR223" s="38">
        <v>775</v>
      </c>
      <c r="BS223" s="84">
        <v>0.11238399071925755</v>
      </c>
      <c r="BU223" s="218"/>
      <c r="BV223" s="208" t="s">
        <v>273</v>
      </c>
      <c r="BW223" s="36">
        <f t="shared" si="274"/>
        <v>0.57969774736241797</v>
      </c>
      <c r="BX223" s="36">
        <f t="shared" si="279"/>
        <v>0.59599767981438512</v>
      </c>
      <c r="BY223" s="80"/>
      <c r="BZ223" s="138"/>
      <c r="CA223" s="80"/>
      <c r="CB223" s="80"/>
      <c r="CC223" s="80"/>
      <c r="CD223" s="80"/>
      <c r="CE223" s="80"/>
      <c r="CF223" s="80"/>
      <c r="CG223" s="80"/>
      <c r="CH223" s="80"/>
      <c r="CI223" s="80"/>
      <c r="CJ223" s="3"/>
      <c r="CK223" s="3"/>
      <c r="CL223" s="3"/>
      <c r="CM223" s="3"/>
      <c r="CN223" s="3"/>
      <c r="CO223" s="3"/>
      <c r="CP223" s="3"/>
      <c r="CQ223" s="80"/>
      <c r="CR223" s="80"/>
      <c r="CS223" s="80"/>
      <c r="CT223" s="80"/>
      <c r="CU223" s="80"/>
      <c r="CV223" s="80"/>
      <c r="CW223" s="3"/>
      <c r="CX223" s="3"/>
      <c r="CY223" s="80"/>
      <c r="CZ223" s="80"/>
      <c r="DA223" s="80"/>
      <c r="DB223" s="80"/>
      <c r="DC223" s="80"/>
      <c r="DD223" s="80"/>
      <c r="DE223" s="80"/>
      <c r="DF223" s="80"/>
      <c r="DG223" s="80"/>
      <c r="DH223" s="80"/>
      <c r="DI223" s="80"/>
      <c r="DJ223" s="80"/>
      <c r="DK223" s="80"/>
      <c r="DL223" s="80"/>
      <c r="DM223" s="80"/>
      <c r="DN223" s="80"/>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row>
    <row r="224" spans="2:262" s="12" customFormat="1" ht="14.25" customHeight="1">
      <c r="B224" s="264"/>
      <c r="C224" s="273"/>
      <c r="D224" s="165" t="s">
        <v>156</v>
      </c>
      <c r="E224" s="160">
        <v>0</v>
      </c>
      <c r="F224" s="63">
        <v>0</v>
      </c>
      <c r="G224" s="61" t="str">
        <f t="shared" si="250"/>
        <v>-</v>
      </c>
      <c r="H224" s="63">
        <v>0</v>
      </c>
      <c r="I224" s="61" t="str">
        <f t="shared" si="251"/>
        <v>-</v>
      </c>
      <c r="J224" s="63">
        <v>0</v>
      </c>
      <c r="K224" s="61" t="str">
        <f t="shared" si="252"/>
        <v>-</v>
      </c>
      <c r="L224" s="160">
        <v>1</v>
      </c>
      <c r="M224" s="63">
        <v>0</v>
      </c>
      <c r="N224" s="61">
        <f t="shared" si="253"/>
        <v>0</v>
      </c>
      <c r="O224" s="63">
        <v>1</v>
      </c>
      <c r="P224" s="61">
        <f t="shared" si="254"/>
        <v>1</v>
      </c>
      <c r="Q224" s="63">
        <v>0</v>
      </c>
      <c r="R224" s="61">
        <f t="shared" si="255"/>
        <v>0</v>
      </c>
      <c r="S224" s="160">
        <v>1527</v>
      </c>
      <c r="T224" s="63">
        <v>131</v>
      </c>
      <c r="U224" s="61">
        <f t="shared" si="256"/>
        <v>8.5789129011132934E-2</v>
      </c>
      <c r="V224" s="63">
        <v>272</v>
      </c>
      <c r="W224" s="61">
        <f t="shared" si="257"/>
        <v>0.17812704649639816</v>
      </c>
      <c r="X224" s="63">
        <v>168</v>
      </c>
      <c r="Y224" s="61">
        <f t="shared" si="258"/>
        <v>0.1100196463654224</v>
      </c>
      <c r="Z224" s="160">
        <v>937</v>
      </c>
      <c r="AA224" s="63">
        <v>99</v>
      </c>
      <c r="AB224" s="61">
        <f t="shared" si="259"/>
        <v>0.1056563500533618</v>
      </c>
      <c r="AC224" s="63">
        <v>155</v>
      </c>
      <c r="AD224" s="61">
        <f t="shared" si="260"/>
        <v>0.16542155816435433</v>
      </c>
      <c r="AE224" s="63">
        <v>119</v>
      </c>
      <c r="AF224" s="61">
        <f t="shared" si="261"/>
        <v>0.12700106723585913</v>
      </c>
      <c r="AG224" s="160">
        <v>473</v>
      </c>
      <c r="AH224" s="63">
        <v>40</v>
      </c>
      <c r="AI224" s="61">
        <f t="shared" si="262"/>
        <v>8.4566596194503171E-2</v>
      </c>
      <c r="AJ224" s="63">
        <v>77</v>
      </c>
      <c r="AK224" s="61">
        <f t="shared" si="263"/>
        <v>0.16279069767441862</v>
      </c>
      <c r="AL224" s="63">
        <v>62</v>
      </c>
      <c r="AM224" s="61">
        <f t="shared" si="264"/>
        <v>0.13107822410147993</v>
      </c>
      <c r="AN224" s="160">
        <v>215</v>
      </c>
      <c r="AO224" s="63">
        <v>6</v>
      </c>
      <c r="AP224" s="61">
        <f t="shared" si="265"/>
        <v>2.7906976744186046E-2</v>
      </c>
      <c r="AQ224" s="63">
        <v>24</v>
      </c>
      <c r="AR224" s="61">
        <f t="shared" si="266"/>
        <v>0.11162790697674418</v>
      </c>
      <c r="AS224" s="63">
        <v>27</v>
      </c>
      <c r="AT224" s="61">
        <f t="shared" si="267"/>
        <v>0.12558139534883722</v>
      </c>
      <c r="AU224" s="160">
        <v>47</v>
      </c>
      <c r="AV224" s="63">
        <v>1</v>
      </c>
      <c r="AW224" s="61">
        <f t="shared" si="268"/>
        <v>2.1276595744680851E-2</v>
      </c>
      <c r="AX224" s="63">
        <v>1</v>
      </c>
      <c r="AY224" s="61">
        <f t="shared" si="269"/>
        <v>2.1276595744680851E-2</v>
      </c>
      <c r="AZ224" s="63">
        <v>0</v>
      </c>
      <c r="BA224" s="61">
        <f t="shared" si="270"/>
        <v>0</v>
      </c>
      <c r="BB224" s="160">
        <f t="shared" si="275"/>
        <v>3200</v>
      </c>
      <c r="BC224" s="63">
        <f t="shared" si="276"/>
        <v>277</v>
      </c>
      <c r="BD224" s="61">
        <f t="shared" si="271"/>
        <v>8.6562500000000001E-2</v>
      </c>
      <c r="BE224" s="63">
        <f t="shared" si="277"/>
        <v>530</v>
      </c>
      <c r="BF224" s="61">
        <f t="shared" si="272"/>
        <v>0.16562499999999999</v>
      </c>
      <c r="BG224" s="63">
        <f t="shared" si="278"/>
        <v>376</v>
      </c>
      <c r="BH224" s="61">
        <f t="shared" si="273"/>
        <v>0.11749999999999999</v>
      </c>
      <c r="BJ224" s="264"/>
      <c r="BK224" s="273"/>
      <c r="BL224" s="208" t="s">
        <v>156</v>
      </c>
      <c r="BM224" s="38">
        <v>3095</v>
      </c>
      <c r="BN224" s="38">
        <v>219</v>
      </c>
      <c r="BO224" s="84">
        <v>7.0759289176090465E-2</v>
      </c>
      <c r="BP224" s="38">
        <v>502</v>
      </c>
      <c r="BQ224" s="84">
        <v>0.16219709208400646</v>
      </c>
      <c r="BR224" s="38">
        <v>372</v>
      </c>
      <c r="BS224" s="84">
        <v>0.12019386106623586</v>
      </c>
      <c r="BU224" s="184"/>
      <c r="BV224" s="188" t="s">
        <v>156</v>
      </c>
      <c r="BW224" s="36">
        <f t="shared" si="274"/>
        <v>0.63031250000000005</v>
      </c>
      <c r="BX224" s="36">
        <f t="shared" si="279"/>
        <v>0.64684975767366726</v>
      </c>
      <c r="BY224" s="80"/>
      <c r="BZ224" s="138"/>
      <c r="CA224" s="80"/>
      <c r="CB224" s="80"/>
      <c r="CC224" s="80"/>
      <c r="CD224" s="80"/>
      <c r="CE224" s="80"/>
      <c r="CF224" s="80"/>
      <c r="CG224" s="80"/>
      <c r="CH224" s="80"/>
      <c r="CI224" s="80"/>
      <c r="CJ224" s="3"/>
      <c r="CK224" s="3"/>
      <c r="CL224" s="3"/>
      <c r="CM224" s="3"/>
      <c r="CN224" s="3"/>
      <c r="CO224" s="3"/>
      <c r="CP224" s="3"/>
      <c r="CQ224" s="80"/>
      <c r="CR224" s="80"/>
      <c r="CS224" s="80"/>
      <c r="CT224" s="80"/>
      <c r="CU224" s="80"/>
      <c r="CV224" s="80"/>
      <c r="CW224" s="3"/>
      <c r="CX224" s="3"/>
      <c r="CY224" s="80"/>
      <c r="CZ224" s="80"/>
      <c r="DA224" s="80"/>
      <c r="DB224" s="80"/>
      <c r="DC224" s="80"/>
      <c r="DD224" s="80"/>
      <c r="DE224" s="80"/>
      <c r="DF224" s="80"/>
      <c r="DG224" s="80"/>
      <c r="DH224" s="80"/>
      <c r="DI224" s="80"/>
      <c r="DJ224" s="80"/>
      <c r="DK224" s="80"/>
      <c r="DL224" s="80"/>
      <c r="DM224" s="80"/>
      <c r="DN224" s="80"/>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row>
    <row r="225" spans="2:262" s="12" customFormat="1" ht="14.25" customHeight="1">
      <c r="B225" s="264"/>
      <c r="C225" s="273"/>
      <c r="D225" s="135" t="s">
        <v>200</v>
      </c>
      <c r="E225" s="152">
        <v>1</v>
      </c>
      <c r="F225" s="153">
        <v>0</v>
      </c>
      <c r="G225" s="154">
        <f>IFERROR(F225/E225,"-")</f>
        <v>0</v>
      </c>
      <c r="H225" s="153">
        <v>0</v>
      </c>
      <c r="I225" s="154">
        <f>IFERROR(H225/E225,"-")</f>
        <v>0</v>
      </c>
      <c r="J225" s="153">
        <v>0</v>
      </c>
      <c r="K225" s="154">
        <f>IFERROR(J225/E225,"-")</f>
        <v>0</v>
      </c>
      <c r="L225" s="152">
        <v>2</v>
      </c>
      <c r="M225" s="153">
        <v>0</v>
      </c>
      <c r="N225" s="154">
        <f>IFERROR(M225/L225,"-")</f>
        <v>0</v>
      </c>
      <c r="O225" s="153">
        <v>0</v>
      </c>
      <c r="P225" s="154">
        <f>IFERROR(O225/L225,"-")</f>
        <v>0</v>
      </c>
      <c r="Q225" s="153">
        <v>0</v>
      </c>
      <c r="R225" s="154">
        <f>IFERROR(Q225/L225,"-")</f>
        <v>0</v>
      </c>
      <c r="S225" s="152">
        <v>75</v>
      </c>
      <c r="T225" s="153">
        <v>1</v>
      </c>
      <c r="U225" s="154">
        <f>IFERROR(T225/S225,"-")</f>
        <v>1.3333333333333334E-2</v>
      </c>
      <c r="V225" s="153">
        <v>3</v>
      </c>
      <c r="W225" s="154">
        <f>IFERROR(V225/S225,"-")</f>
        <v>0.04</v>
      </c>
      <c r="X225" s="153">
        <v>5</v>
      </c>
      <c r="Y225" s="154">
        <f>IFERROR(X225/S225,"-")</f>
        <v>6.6666666666666666E-2</v>
      </c>
      <c r="Z225" s="152">
        <v>211</v>
      </c>
      <c r="AA225" s="153">
        <v>2</v>
      </c>
      <c r="AB225" s="154">
        <f>IFERROR(AA225/Z225,"-")</f>
        <v>9.4786729857819912E-3</v>
      </c>
      <c r="AC225" s="153">
        <v>5</v>
      </c>
      <c r="AD225" s="154">
        <f>IFERROR(AC225/Z225,"-")</f>
        <v>2.3696682464454975E-2</v>
      </c>
      <c r="AE225" s="153">
        <v>7</v>
      </c>
      <c r="AF225" s="154">
        <f>IFERROR(AE225/Z225,"-")</f>
        <v>3.3175355450236969E-2</v>
      </c>
      <c r="AG225" s="152">
        <v>296</v>
      </c>
      <c r="AH225" s="153">
        <v>2</v>
      </c>
      <c r="AI225" s="154">
        <f>IFERROR(AH225/AG225,"-")</f>
        <v>6.7567567567567571E-3</v>
      </c>
      <c r="AJ225" s="153">
        <v>6</v>
      </c>
      <c r="AK225" s="154">
        <f>IFERROR(AJ225/AG225,"-")</f>
        <v>2.0270270270270271E-2</v>
      </c>
      <c r="AL225" s="153">
        <v>3</v>
      </c>
      <c r="AM225" s="154">
        <f>IFERROR(AL225/AG225,"-")</f>
        <v>1.0135135135135136E-2</v>
      </c>
      <c r="AN225" s="152">
        <v>293</v>
      </c>
      <c r="AO225" s="153">
        <v>0</v>
      </c>
      <c r="AP225" s="154">
        <f>IFERROR(AO225/AN225,"-")</f>
        <v>0</v>
      </c>
      <c r="AQ225" s="153">
        <v>3</v>
      </c>
      <c r="AR225" s="154">
        <f>IFERROR(AQ225/AN225,"-")</f>
        <v>1.0238907849829351E-2</v>
      </c>
      <c r="AS225" s="153">
        <v>2</v>
      </c>
      <c r="AT225" s="154">
        <f>IFERROR(AS225/AN225,"-")</f>
        <v>6.8259385665529011E-3</v>
      </c>
      <c r="AU225" s="152">
        <v>257</v>
      </c>
      <c r="AV225" s="153">
        <v>1</v>
      </c>
      <c r="AW225" s="154">
        <f>IFERROR(AV225/AU225,"-")</f>
        <v>3.8910505836575876E-3</v>
      </c>
      <c r="AX225" s="153">
        <v>3</v>
      </c>
      <c r="AY225" s="154">
        <f>IFERROR(AX225/AU225,"-")</f>
        <v>1.1673151750972763E-2</v>
      </c>
      <c r="AZ225" s="153">
        <v>0</v>
      </c>
      <c r="BA225" s="154">
        <f>IFERROR(AZ225/AU225,"-")</f>
        <v>0</v>
      </c>
      <c r="BB225" s="152">
        <f t="shared" si="275"/>
        <v>1135</v>
      </c>
      <c r="BC225" s="153">
        <f t="shared" si="276"/>
        <v>6</v>
      </c>
      <c r="BD225" s="154">
        <f>IFERROR(BC225/BB225,"-")</f>
        <v>5.2863436123348016E-3</v>
      </c>
      <c r="BE225" s="153">
        <f t="shared" si="277"/>
        <v>20</v>
      </c>
      <c r="BF225" s="154">
        <f>IFERROR(BE225/BB225,"-")</f>
        <v>1.7621145374449341E-2</v>
      </c>
      <c r="BG225" s="153">
        <f t="shared" si="278"/>
        <v>17</v>
      </c>
      <c r="BH225" s="154">
        <f>IFERROR(BG225/BB225,"-")</f>
        <v>1.4977973568281937E-2</v>
      </c>
      <c r="BJ225" s="264"/>
      <c r="BK225" s="273"/>
      <c r="BL225" s="208" t="s">
        <v>199</v>
      </c>
      <c r="BM225" s="38">
        <v>618</v>
      </c>
      <c r="BN225" s="38">
        <v>0</v>
      </c>
      <c r="BO225" s="84">
        <v>0</v>
      </c>
      <c r="BP225" s="38">
        <v>27</v>
      </c>
      <c r="BQ225" s="84">
        <v>4.3689320388349516E-2</v>
      </c>
      <c r="BR225" s="38">
        <v>16</v>
      </c>
      <c r="BS225" s="84">
        <v>2.5889967637540454E-2</v>
      </c>
      <c r="BU225" s="184"/>
      <c r="BV225" s="188" t="s">
        <v>199</v>
      </c>
      <c r="BW225" s="36">
        <f t="shared" si="274"/>
        <v>0.96211453744493391</v>
      </c>
      <c r="BX225" s="36">
        <f t="shared" si="279"/>
        <v>0.93042071197411003</v>
      </c>
      <c r="BY225" s="80"/>
      <c r="BZ225" s="138"/>
      <c r="CA225" s="80"/>
      <c r="CB225" s="80"/>
      <c r="CC225" s="80"/>
      <c r="CD225" s="80"/>
      <c r="CE225" s="80"/>
      <c r="CF225" s="80"/>
      <c r="CG225" s="80"/>
      <c r="CH225" s="80"/>
      <c r="CI225" s="80"/>
      <c r="CJ225" s="3"/>
      <c r="CK225" s="3"/>
      <c r="CL225" s="3"/>
      <c r="CM225" s="3"/>
      <c r="CN225" s="3"/>
      <c r="CO225" s="3"/>
      <c r="CP225" s="3"/>
      <c r="CQ225" s="80"/>
      <c r="CR225" s="80"/>
      <c r="CS225" s="80"/>
      <c r="CT225" s="80"/>
      <c r="CU225" s="80"/>
      <c r="CV225" s="80"/>
      <c r="CW225" s="3"/>
      <c r="CX225" s="3"/>
      <c r="CY225" s="80"/>
      <c r="CZ225" s="80"/>
      <c r="DA225" s="80"/>
      <c r="DB225" s="80"/>
      <c r="DC225" s="80"/>
      <c r="DD225" s="80"/>
      <c r="DE225" s="80"/>
      <c r="DF225" s="80"/>
      <c r="DG225" s="80"/>
      <c r="DH225" s="80"/>
      <c r="DI225" s="80"/>
      <c r="DJ225" s="80"/>
      <c r="DK225" s="80"/>
      <c r="DL225" s="80"/>
      <c r="DM225" s="80"/>
      <c r="DN225" s="80"/>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row>
    <row r="226" spans="2:262" s="12" customFormat="1" ht="14.25" customHeight="1">
      <c r="B226" s="265"/>
      <c r="C226" s="274"/>
      <c r="D226" s="150" t="s">
        <v>67</v>
      </c>
      <c r="E226" s="38">
        <v>13</v>
      </c>
      <c r="F226" s="57">
        <v>1</v>
      </c>
      <c r="G226" s="55">
        <f t="shared" si="250"/>
        <v>7.6923076923076927E-2</v>
      </c>
      <c r="H226" s="57">
        <v>2</v>
      </c>
      <c r="I226" s="55">
        <f t="shared" si="251"/>
        <v>0.15384615384615385</v>
      </c>
      <c r="J226" s="57">
        <v>1</v>
      </c>
      <c r="K226" s="55">
        <f t="shared" si="252"/>
        <v>7.6923076923076927E-2</v>
      </c>
      <c r="L226" s="38">
        <v>60</v>
      </c>
      <c r="M226" s="57">
        <v>3</v>
      </c>
      <c r="N226" s="55">
        <f t="shared" si="253"/>
        <v>0.05</v>
      </c>
      <c r="O226" s="57">
        <v>6</v>
      </c>
      <c r="P226" s="55">
        <f t="shared" si="254"/>
        <v>0.1</v>
      </c>
      <c r="Q226" s="57">
        <v>6</v>
      </c>
      <c r="R226" s="55">
        <f t="shared" si="255"/>
        <v>0.1</v>
      </c>
      <c r="S226" s="38">
        <v>15761</v>
      </c>
      <c r="T226" s="57">
        <v>1548</v>
      </c>
      <c r="U226" s="55">
        <f t="shared" si="256"/>
        <v>9.8217118203159703E-2</v>
      </c>
      <c r="V226" s="57">
        <v>3363</v>
      </c>
      <c r="W226" s="55">
        <f t="shared" si="257"/>
        <v>0.21337478586384112</v>
      </c>
      <c r="X226" s="57">
        <v>1697</v>
      </c>
      <c r="Y226" s="55">
        <f t="shared" si="258"/>
        <v>0.1076708330689677</v>
      </c>
      <c r="Z226" s="38">
        <v>13812</v>
      </c>
      <c r="AA226" s="57">
        <v>1213</v>
      </c>
      <c r="AB226" s="55">
        <f t="shared" si="259"/>
        <v>8.7822183608456408E-2</v>
      </c>
      <c r="AC226" s="57">
        <v>2713</v>
      </c>
      <c r="AD226" s="55">
        <f t="shared" si="260"/>
        <v>0.19642339994207936</v>
      </c>
      <c r="AE226" s="57">
        <v>1575</v>
      </c>
      <c r="AF226" s="55">
        <f t="shared" si="261"/>
        <v>0.11403127715030409</v>
      </c>
      <c r="AG226" s="38">
        <v>7993</v>
      </c>
      <c r="AH226" s="57">
        <v>480</v>
      </c>
      <c r="AI226" s="55">
        <f t="shared" si="262"/>
        <v>6.0052545977730513E-2</v>
      </c>
      <c r="AJ226" s="57">
        <v>1151</v>
      </c>
      <c r="AK226" s="55">
        <f t="shared" si="263"/>
        <v>0.14400100087576628</v>
      </c>
      <c r="AL226" s="57">
        <v>820</v>
      </c>
      <c r="AM226" s="55">
        <f t="shared" si="264"/>
        <v>0.10258976604528963</v>
      </c>
      <c r="AN226" s="38">
        <v>3522</v>
      </c>
      <c r="AO226" s="57">
        <v>110</v>
      </c>
      <c r="AP226" s="55">
        <f t="shared" si="265"/>
        <v>3.1232254400908575E-2</v>
      </c>
      <c r="AQ226" s="57">
        <v>372</v>
      </c>
      <c r="AR226" s="55">
        <f t="shared" si="266"/>
        <v>0.10562180579216354</v>
      </c>
      <c r="AS226" s="57">
        <v>267</v>
      </c>
      <c r="AT226" s="55">
        <f t="shared" si="267"/>
        <v>7.5809199318568998E-2</v>
      </c>
      <c r="AU226" s="38">
        <v>1156</v>
      </c>
      <c r="AV226" s="57">
        <v>21</v>
      </c>
      <c r="AW226" s="55">
        <f t="shared" si="268"/>
        <v>1.8166089965397925E-2</v>
      </c>
      <c r="AX226" s="57">
        <v>80</v>
      </c>
      <c r="AY226" s="55">
        <f t="shared" si="269"/>
        <v>6.9204152249134954E-2</v>
      </c>
      <c r="AZ226" s="57">
        <v>28</v>
      </c>
      <c r="BA226" s="55">
        <f t="shared" si="270"/>
        <v>2.4221453287197232E-2</v>
      </c>
      <c r="BB226" s="38">
        <f t="shared" si="275"/>
        <v>42317</v>
      </c>
      <c r="BC226" s="57">
        <f t="shared" si="276"/>
        <v>3376</v>
      </c>
      <c r="BD226" s="55">
        <f t="shared" si="271"/>
        <v>7.9778812297658153E-2</v>
      </c>
      <c r="BE226" s="57">
        <f t="shared" si="277"/>
        <v>7687</v>
      </c>
      <c r="BF226" s="55">
        <f t="shared" si="272"/>
        <v>0.18165276366472102</v>
      </c>
      <c r="BG226" s="57">
        <f t="shared" si="278"/>
        <v>4394</v>
      </c>
      <c r="BH226" s="55">
        <f t="shared" si="273"/>
        <v>0.10383533804381218</v>
      </c>
      <c r="BJ226" s="265"/>
      <c r="BK226" s="274"/>
      <c r="BL226" s="203" t="s">
        <v>67</v>
      </c>
      <c r="BM226" s="38">
        <v>40294</v>
      </c>
      <c r="BN226" s="38">
        <v>2978</v>
      </c>
      <c r="BO226" s="84">
        <v>7.3906785129299643E-2</v>
      </c>
      <c r="BP226" s="38">
        <v>7288</v>
      </c>
      <c r="BQ226" s="84">
        <v>0.18087060108204694</v>
      </c>
      <c r="BR226" s="38">
        <v>4144</v>
      </c>
      <c r="BS226" s="84">
        <v>0.1028440958951705</v>
      </c>
      <c r="BU226" s="185"/>
      <c r="BV226" s="187" t="s">
        <v>67</v>
      </c>
      <c r="BW226" s="36">
        <f t="shared" si="274"/>
        <v>0.63473308599380862</v>
      </c>
      <c r="BX226" s="36">
        <f t="shared" si="279"/>
        <v>0.64237851789348288</v>
      </c>
      <c r="BY226" s="80"/>
      <c r="BZ226" s="138"/>
      <c r="CA226" s="80"/>
      <c r="CB226" s="80"/>
      <c r="CC226" s="80"/>
      <c r="CD226" s="80"/>
      <c r="CE226" s="80"/>
      <c r="CF226" s="80"/>
      <c r="CG226" s="80"/>
      <c r="CH226" s="80"/>
      <c r="CI226" s="80"/>
      <c r="CJ226" s="3"/>
      <c r="CK226" s="3"/>
      <c r="CL226" s="3"/>
      <c r="CM226" s="3"/>
      <c r="CN226" s="3"/>
      <c r="CO226" s="3"/>
      <c r="CP226" s="3"/>
      <c r="CQ226" s="80"/>
      <c r="CR226" s="80"/>
      <c r="CS226" s="80"/>
      <c r="CT226" s="80"/>
      <c r="CU226" s="80"/>
      <c r="CV226" s="80"/>
      <c r="CW226" s="3"/>
      <c r="CX226" s="3"/>
      <c r="CY226" s="80"/>
      <c r="CZ226" s="80"/>
      <c r="DA226" s="80"/>
      <c r="DB226" s="80"/>
      <c r="DC226" s="80"/>
      <c r="DD226" s="80"/>
      <c r="DE226" s="80"/>
      <c r="DF226" s="80"/>
      <c r="DG226" s="80"/>
      <c r="DH226" s="80"/>
      <c r="DI226" s="80"/>
      <c r="DJ226" s="80"/>
      <c r="DK226" s="80"/>
      <c r="DL226" s="80"/>
      <c r="DM226" s="80"/>
      <c r="DN226" s="80"/>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row>
    <row r="227" spans="2:262" s="12" customFormat="1" ht="14.25" customHeight="1">
      <c r="B227" s="263">
        <v>45</v>
      </c>
      <c r="C227" s="272" t="s">
        <v>41</v>
      </c>
      <c r="D227" s="134" t="s">
        <v>201</v>
      </c>
      <c r="E227" s="119">
        <v>43</v>
      </c>
      <c r="F227" s="82">
        <v>2</v>
      </c>
      <c r="G227" s="71">
        <f t="shared" ref="G227:G236" si="280">IFERROR(F227/E227,"-")</f>
        <v>4.6511627906976744E-2</v>
      </c>
      <c r="H227" s="72">
        <v>3</v>
      </c>
      <c r="I227" s="71">
        <f t="shared" ref="I227:I236" si="281">IFERROR(H227/E227,"-")</f>
        <v>6.9767441860465115E-2</v>
      </c>
      <c r="J227" s="72">
        <v>0</v>
      </c>
      <c r="K227" s="71">
        <f t="shared" ref="K227:K236" si="282">IFERROR(J227/E227,"-")</f>
        <v>0</v>
      </c>
      <c r="L227" s="119">
        <v>97</v>
      </c>
      <c r="M227" s="82">
        <v>1</v>
      </c>
      <c r="N227" s="71">
        <f t="shared" ref="N227:N236" si="283">IFERROR(M227/L227,"-")</f>
        <v>1.0309278350515464E-2</v>
      </c>
      <c r="O227" s="72">
        <v>14</v>
      </c>
      <c r="P227" s="71">
        <f t="shared" ref="P227:P236" si="284">IFERROR(O227/L227,"-")</f>
        <v>0.14432989690721648</v>
      </c>
      <c r="Q227" s="72">
        <v>6</v>
      </c>
      <c r="R227" s="71">
        <f t="shared" ref="R227:R236" si="285">IFERROR(Q227/L227,"-")</f>
        <v>6.1855670103092786E-2</v>
      </c>
      <c r="S227" s="119">
        <v>4062</v>
      </c>
      <c r="T227" s="82">
        <v>297</v>
      </c>
      <c r="U227" s="71">
        <f t="shared" ref="U227:U236" si="286">IFERROR(T227/S227,"-")</f>
        <v>7.3116691285081234E-2</v>
      </c>
      <c r="V227" s="72">
        <v>768</v>
      </c>
      <c r="W227" s="71">
        <f t="shared" ref="W227:W236" si="287">IFERROR(V227/S227,"-")</f>
        <v>0.18906942392909898</v>
      </c>
      <c r="X227" s="72">
        <v>337</v>
      </c>
      <c r="Y227" s="71">
        <f t="shared" ref="Y227:Y236" si="288">IFERROR(X227/S227,"-")</f>
        <v>8.2964057114721809E-2</v>
      </c>
      <c r="Z227" s="119">
        <v>3453</v>
      </c>
      <c r="AA227" s="82">
        <v>169</v>
      </c>
      <c r="AB227" s="71">
        <f t="shared" ref="AB227:AB236" si="289">IFERROR(AA227/Z227,"-")</f>
        <v>4.8942948161019406E-2</v>
      </c>
      <c r="AC227" s="72">
        <v>532</v>
      </c>
      <c r="AD227" s="71">
        <f t="shared" ref="AD227:AD236" si="290">IFERROR(AC227/Z227,"-")</f>
        <v>0.15406892557196641</v>
      </c>
      <c r="AE227" s="72">
        <v>325</v>
      </c>
      <c r="AF227" s="71">
        <f t="shared" ref="AF227:AF236" si="291">IFERROR(AE227/Z227,"-")</f>
        <v>9.4121054155806544E-2</v>
      </c>
      <c r="AG227" s="119">
        <v>2205</v>
      </c>
      <c r="AH227" s="82">
        <v>71</v>
      </c>
      <c r="AI227" s="71">
        <f t="shared" ref="AI227:AI236" si="292">IFERROR(AH227/AG227,"-")</f>
        <v>3.2199546485260772E-2</v>
      </c>
      <c r="AJ227" s="72">
        <v>231</v>
      </c>
      <c r="AK227" s="71">
        <f t="shared" ref="AK227:AK236" si="293">IFERROR(AJ227/AG227,"-")</f>
        <v>0.10476190476190476</v>
      </c>
      <c r="AL227" s="72">
        <v>189</v>
      </c>
      <c r="AM227" s="71">
        <f t="shared" ref="AM227:AM236" si="294">IFERROR(AL227/AG227,"-")</f>
        <v>8.5714285714285715E-2</v>
      </c>
      <c r="AN227" s="119">
        <v>976</v>
      </c>
      <c r="AO227" s="82">
        <v>12</v>
      </c>
      <c r="AP227" s="71">
        <f t="shared" ref="AP227:AP236" si="295">IFERROR(AO227/AN227,"-")</f>
        <v>1.2295081967213115E-2</v>
      </c>
      <c r="AQ227" s="72">
        <v>78</v>
      </c>
      <c r="AR227" s="71">
        <f t="shared" ref="AR227:AR236" si="296">IFERROR(AQ227/AN227,"-")</f>
        <v>7.9918032786885251E-2</v>
      </c>
      <c r="AS227" s="72">
        <v>49</v>
      </c>
      <c r="AT227" s="71">
        <f t="shared" ref="AT227:AT236" si="297">IFERROR(AS227/AN227,"-")</f>
        <v>5.0204918032786885E-2</v>
      </c>
      <c r="AU227" s="119">
        <v>261</v>
      </c>
      <c r="AV227" s="82">
        <v>3</v>
      </c>
      <c r="AW227" s="71">
        <f t="shared" ref="AW227:AW236" si="298">IFERROR(AV227/AU227,"-")</f>
        <v>1.1494252873563218E-2</v>
      </c>
      <c r="AX227" s="72">
        <v>9</v>
      </c>
      <c r="AY227" s="71">
        <f t="shared" ref="AY227:AY236" si="299">IFERROR(AX227/AU227,"-")</f>
        <v>3.4482758620689655E-2</v>
      </c>
      <c r="AZ227" s="72">
        <v>6</v>
      </c>
      <c r="BA227" s="71">
        <f t="shared" ref="BA227:BA236" si="300">IFERROR(AZ227/AU227,"-")</f>
        <v>2.2988505747126436E-2</v>
      </c>
      <c r="BB227" s="119">
        <f t="shared" si="275"/>
        <v>11097</v>
      </c>
      <c r="BC227" s="73">
        <f t="shared" si="276"/>
        <v>555</v>
      </c>
      <c r="BD227" s="71">
        <f t="shared" ref="BD227:BD236" si="301">IFERROR(BC227/BB227,"-")</f>
        <v>5.0013517166801837E-2</v>
      </c>
      <c r="BE227" s="73">
        <f t="shared" si="277"/>
        <v>1635</v>
      </c>
      <c r="BF227" s="71">
        <f t="shared" ref="BF227:BF236" si="302">IFERROR(BE227/BB227,"-")</f>
        <v>0.14733711814003786</v>
      </c>
      <c r="BG227" s="73">
        <f t="shared" si="278"/>
        <v>912</v>
      </c>
      <c r="BH227" s="71">
        <f t="shared" ref="BH227:BH236" si="303">IFERROR(BG227/BB227,"-")</f>
        <v>8.218437415517707E-2</v>
      </c>
      <c r="BJ227" s="263">
        <v>45</v>
      </c>
      <c r="BK227" s="272" t="s">
        <v>41</v>
      </c>
      <c r="BL227" s="208" t="s">
        <v>148</v>
      </c>
      <c r="BM227" s="38">
        <v>10609</v>
      </c>
      <c r="BN227" s="38">
        <v>511</v>
      </c>
      <c r="BO227" s="84">
        <v>4.8166650956734849E-2</v>
      </c>
      <c r="BP227" s="38">
        <v>1436</v>
      </c>
      <c r="BQ227" s="84">
        <v>0.13535677255160714</v>
      </c>
      <c r="BR227" s="38">
        <v>869</v>
      </c>
      <c r="BS227" s="84">
        <v>8.1911584503723253E-2</v>
      </c>
      <c r="BU227" s="183" t="s">
        <v>41</v>
      </c>
      <c r="BV227" s="188" t="s">
        <v>138</v>
      </c>
      <c r="BW227" s="36">
        <f t="shared" si="274"/>
        <v>0.72046499053798319</v>
      </c>
      <c r="BX227" s="36">
        <f t="shared" si="279"/>
        <v>0.73456499198793479</v>
      </c>
      <c r="BY227" s="80"/>
      <c r="BZ227" s="138"/>
      <c r="CA227" s="80"/>
      <c r="CB227" s="80"/>
      <c r="CC227" s="80"/>
      <c r="CD227" s="80"/>
      <c r="CE227" s="80"/>
      <c r="CF227" s="80"/>
      <c r="CG227" s="80"/>
      <c r="CH227" s="80"/>
      <c r="CI227" s="80"/>
      <c r="CJ227" s="3"/>
      <c r="CK227" s="3"/>
      <c r="CL227" s="3"/>
      <c r="CM227" s="3"/>
      <c r="CN227" s="3"/>
      <c r="CO227" s="3"/>
      <c r="CP227" s="3"/>
      <c r="CQ227" s="80"/>
      <c r="CR227" s="80"/>
      <c r="CS227" s="80"/>
      <c r="CT227" s="80"/>
      <c r="CU227" s="80"/>
      <c r="CV227" s="80"/>
      <c r="CW227" s="3"/>
      <c r="CX227" s="3"/>
      <c r="CY227" s="80"/>
      <c r="CZ227" s="80"/>
      <c r="DA227" s="80"/>
      <c r="DB227" s="80"/>
      <c r="DC227" s="80"/>
      <c r="DD227" s="80"/>
      <c r="DE227" s="80"/>
      <c r="DF227" s="80"/>
      <c r="DG227" s="80"/>
      <c r="DH227" s="80"/>
      <c r="DI227" s="80"/>
      <c r="DJ227" s="80"/>
      <c r="DK227" s="80"/>
      <c r="DL227" s="80"/>
      <c r="DM227" s="80"/>
      <c r="DN227" s="80"/>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row>
    <row r="228" spans="2:262" s="12" customFormat="1" ht="14.25" customHeight="1">
      <c r="B228" s="264"/>
      <c r="C228" s="273"/>
      <c r="D228" s="207" t="s">
        <v>277</v>
      </c>
      <c r="E228" s="166">
        <v>1</v>
      </c>
      <c r="F228" s="214">
        <v>0</v>
      </c>
      <c r="G228" s="83">
        <f t="shared" si="280"/>
        <v>0</v>
      </c>
      <c r="H228" s="230">
        <v>0</v>
      </c>
      <c r="I228" s="83">
        <f t="shared" si="281"/>
        <v>0</v>
      </c>
      <c r="J228" s="230">
        <v>0</v>
      </c>
      <c r="K228" s="83">
        <f t="shared" si="282"/>
        <v>0</v>
      </c>
      <c r="L228" s="166">
        <v>11</v>
      </c>
      <c r="M228" s="214">
        <v>0</v>
      </c>
      <c r="N228" s="83">
        <f t="shared" si="283"/>
        <v>0</v>
      </c>
      <c r="O228" s="230">
        <v>2</v>
      </c>
      <c r="P228" s="83">
        <f t="shared" si="284"/>
        <v>0.18181818181818182</v>
      </c>
      <c r="Q228" s="230">
        <v>1</v>
      </c>
      <c r="R228" s="83">
        <f t="shared" si="285"/>
        <v>9.0909090909090912E-2</v>
      </c>
      <c r="S228" s="166">
        <v>926</v>
      </c>
      <c r="T228" s="214">
        <v>85</v>
      </c>
      <c r="U228" s="83">
        <f t="shared" si="286"/>
        <v>9.1792656587473001E-2</v>
      </c>
      <c r="V228" s="230">
        <v>220</v>
      </c>
      <c r="W228" s="83">
        <f t="shared" si="287"/>
        <v>0.23758099352051837</v>
      </c>
      <c r="X228" s="230">
        <v>78</v>
      </c>
      <c r="Y228" s="83">
        <f t="shared" si="288"/>
        <v>8.4233261339092869E-2</v>
      </c>
      <c r="Z228" s="166">
        <v>690</v>
      </c>
      <c r="AA228" s="214">
        <v>67</v>
      </c>
      <c r="AB228" s="83">
        <f t="shared" si="289"/>
        <v>9.7101449275362323E-2</v>
      </c>
      <c r="AC228" s="230">
        <v>132</v>
      </c>
      <c r="AD228" s="83">
        <f t="shared" si="290"/>
        <v>0.19130434782608696</v>
      </c>
      <c r="AE228" s="230">
        <v>67</v>
      </c>
      <c r="AF228" s="83">
        <f t="shared" si="291"/>
        <v>9.7101449275362323E-2</v>
      </c>
      <c r="AG228" s="166">
        <v>410</v>
      </c>
      <c r="AH228" s="214">
        <v>22</v>
      </c>
      <c r="AI228" s="83">
        <f t="shared" si="292"/>
        <v>5.3658536585365853E-2</v>
      </c>
      <c r="AJ228" s="230">
        <v>56</v>
      </c>
      <c r="AK228" s="83">
        <f t="shared" si="293"/>
        <v>0.13658536585365855</v>
      </c>
      <c r="AL228" s="230">
        <v>40</v>
      </c>
      <c r="AM228" s="83">
        <f t="shared" si="294"/>
        <v>9.7560975609756101E-2</v>
      </c>
      <c r="AN228" s="166">
        <v>156</v>
      </c>
      <c r="AO228" s="214">
        <v>7</v>
      </c>
      <c r="AP228" s="83">
        <f t="shared" si="295"/>
        <v>4.4871794871794872E-2</v>
      </c>
      <c r="AQ228" s="230">
        <v>24</v>
      </c>
      <c r="AR228" s="83">
        <f t="shared" si="296"/>
        <v>0.15384615384615385</v>
      </c>
      <c r="AS228" s="230">
        <v>15</v>
      </c>
      <c r="AT228" s="83">
        <f t="shared" si="297"/>
        <v>9.6153846153846159E-2</v>
      </c>
      <c r="AU228" s="166">
        <v>26</v>
      </c>
      <c r="AV228" s="214">
        <v>1</v>
      </c>
      <c r="AW228" s="83">
        <f t="shared" si="298"/>
        <v>3.8461538461538464E-2</v>
      </c>
      <c r="AX228" s="230">
        <v>0</v>
      </c>
      <c r="AY228" s="83">
        <f t="shared" si="299"/>
        <v>0</v>
      </c>
      <c r="AZ228" s="230">
        <v>0</v>
      </c>
      <c r="BA228" s="83">
        <f t="shared" si="300"/>
        <v>0</v>
      </c>
      <c r="BB228" s="166">
        <f t="shared" si="275"/>
        <v>2220</v>
      </c>
      <c r="BC228" s="167">
        <f t="shared" si="276"/>
        <v>182</v>
      </c>
      <c r="BD228" s="83">
        <f t="shared" si="301"/>
        <v>8.1981981981981977E-2</v>
      </c>
      <c r="BE228" s="167">
        <f t="shared" si="277"/>
        <v>434</v>
      </c>
      <c r="BF228" s="83">
        <f t="shared" si="302"/>
        <v>0.1954954954954955</v>
      </c>
      <c r="BG228" s="167">
        <f t="shared" si="278"/>
        <v>201</v>
      </c>
      <c r="BH228" s="83">
        <f t="shared" si="303"/>
        <v>9.0540540540540546E-2</v>
      </c>
      <c r="BJ228" s="264"/>
      <c r="BK228" s="273"/>
      <c r="BL228" s="208" t="s">
        <v>276</v>
      </c>
      <c r="BM228" s="38">
        <v>2246</v>
      </c>
      <c r="BN228" s="38">
        <v>142</v>
      </c>
      <c r="BO228" s="84">
        <v>6.3223508459483532E-2</v>
      </c>
      <c r="BP228" s="38">
        <v>390</v>
      </c>
      <c r="BQ228" s="84">
        <v>0.1736420302760463</v>
      </c>
      <c r="BR228" s="38">
        <v>225</v>
      </c>
      <c r="BS228" s="84">
        <v>0.10017809439002671</v>
      </c>
      <c r="BU228" s="218"/>
      <c r="BV228" s="208" t="s">
        <v>273</v>
      </c>
      <c r="BW228" s="36">
        <f t="shared" si="274"/>
        <v>0.63198198198198197</v>
      </c>
      <c r="BX228" s="36">
        <f t="shared" si="279"/>
        <v>0.66295636687444348</v>
      </c>
      <c r="BY228" s="80"/>
      <c r="BZ228" s="138"/>
      <c r="CA228" s="80"/>
      <c r="CB228" s="80"/>
      <c r="CC228" s="80"/>
      <c r="CD228" s="80"/>
      <c r="CE228" s="80"/>
      <c r="CF228" s="80"/>
      <c r="CG228" s="80"/>
      <c r="CH228" s="80"/>
      <c r="CI228" s="80"/>
      <c r="CJ228" s="3"/>
      <c r="CK228" s="3"/>
      <c r="CL228" s="3"/>
      <c r="CM228" s="3"/>
      <c r="CN228" s="3"/>
      <c r="CO228" s="3"/>
      <c r="CP228" s="3"/>
      <c r="CQ228" s="80"/>
      <c r="CR228" s="80"/>
      <c r="CS228" s="80"/>
      <c r="CT228" s="80"/>
      <c r="CU228" s="80"/>
      <c r="CV228" s="80"/>
      <c r="CW228" s="3"/>
      <c r="CX228" s="3"/>
      <c r="CY228" s="80"/>
      <c r="CZ228" s="80"/>
      <c r="DA228" s="80"/>
      <c r="DB228" s="80"/>
      <c r="DC228" s="80"/>
      <c r="DD228" s="80"/>
      <c r="DE228" s="80"/>
      <c r="DF228" s="80"/>
      <c r="DG228" s="80"/>
      <c r="DH228" s="80"/>
      <c r="DI228" s="80"/>
      <c r="DJ228" s="80"/>
      <c r="DK228" s="80"/>
      <c r="DL228" s="80"/>
      <c r="DM228" s="80"/>
      <c r="DN228" s="80"/>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row>
    <row r="229" spans="2:262" s="12" customFormat="1" ht="14.25" customHeight="1">
      <c r="B229" s="264"/>
      <c r="C229" s="273"/>
      <c r="D229" s="165" t="s">
        <v>156</v>
      </c>
      <c r="E229" s="160">
        <v>3</v>
      </c>
      <c r="F229" s="161">
        <v>0</v>
      </c>
      <c r="G229" s="61">
        <f t="shared" si="280"/>
        <v>0</v>
      </c>
      <c r="H229" s="62">
        <v>0</v>
      </c>
      <c r="I229" s="61">
        <f t="shared" si="281"/>
        <v>0</v>
      </c>
      <c r="J229" s="62">
        <v>0</v>
      </c>
      <c r="K229" s="61">
        <f t="shared" si="282"/>
        <v>0</v>
      </c>
      <c r="L229" s="160">
        <v>0</v>
      </c>
      <c r="M229" s="161">
        <v>0</v>
      </c>
      <c r="N229" s="61" t="str">
        <f t="shared" si="283"/>
        <v>-</v>
      </c>
      <c r="O229" s="62">
        <v>0</v>
      </c>
      <c r="P229" s="61" t="str">
        <f t="shared" si="284"/>
        <v>-</v>
      </c>
      <c r="Q229" s="62">
        <v>0</v>
      </c>
      <c r="R229" s="61" t="str">
        <f t="shared" si="285"/>
        <v>-</v>
      </c>
      <c r="S229" s="160">
        <v>386</v>
      </c>
      <c r="T229" s="161">
        <v>25</v>
      </c>
      <c r="U229" s="61">
        <f t="shared" si="286"/>
        <v>6.4766839378238336E-2</v>
      </c>
      <c r="V229" s="62">
        <v>67</v>
      </c>
      <c r="W229" s="61">
        <f t="shared" si="287"/>
        <v>0.17357512953367876</v>
      </c>
      <c r="X229" s="62">
        <v>29</v>
      </c>
      <c r="Y229" s="61">
        <f t="shared" si="288"/>
        <v>7.512953367875648E-2</v>
      </c>
      <c r="Z229" s="160">
        <v>231</v>
      </c>
      <c r="AA229" s="161">
        <v>14</v>
      </c>
      <c r="AB229" s="61">
        <f t="shared" si="289"/>
        <v>6.0606060606060608E-2</v>
      </c>
      <c r="AC229" s="62">
        <v>45</v>
      </c>
      <c r="AD229" s="61">
        <f t="shared" si="290"/>
        <v>0.19480519480519481</v>
      </c>
      <c r="AE229" s="62">
        <v>19</v>
      </c>
      <c r="AF229" s="61">
        <f t="shared" si="291"/>
        <v>8.2251082251082255E-2</v>
      </c>
      <c r="AG229" s="160">
        <v>115</v>
      </c>
      <c r="AH229" s="161">
        <v>4</v>
      </c>
      <c r="AI229" s="61">
        <f t="shared" si="292"/>
        <v>3.4782608695652174E-2</v>
      </c>
      <c r="AJ229" s="62">
        <v>12</v>
      </c>
      <c r="AK229" s="61">
        <f t="shared" si="293"/>
        <v>0.10434782608695652</v>
      </c>
      <c r="AL229" s="62">
        <v>16</v>
      </c>
      <c r="AM229" s="61">
        <f t="shared" si="294"/>
        <v>0.1391304347826087</v>
      </c>
      <c r="AN229" s="160">
        <v>34</v>
      </c>
      <c r="AO229" s="161">
        <v>0</v>
      </c>
      <c r="AP229" s="61">
        <f t="shared" si="295"/>
        <v>0</v>
      </c>
      <c r="AQ229" s="62">
        <v>3</v>
      </c>
      <c r="AR229" s="61">
        <f t="shared" si="296"/>
        <v>8.8235294117647065E-2</v>
      </c>
      <c r="AS229" s="62">
        <v>3</v>
      </c>
      <c r="AT229" s="61">
        <f t="shared" si="297"/>
        <v>8.8235294117647065E-2</v>
      </c>
      <c r="AU229" s="160">
        <v>11</v>
      </c>
      <c r="AV229" s="161">
        <v>0</v>
      </c>
      <c r="AW229" s="61">
        <f t="shared" si="298"/>
        <v>0</v>
      </c>
      <c r="AX229" s="62">
        <v>2</v>
      </c>
      <c r="AY229" s="61">
        <f t="shared" si="299"/>
        <v>0.18181818181818182</v>
      </c>
      <c r="AZ229" s="62">
        <v>0</v>
      </c>
      <c r="BA229" s="61">
        <f t="shared" si="300"/>
        <v>0</v>
      </c>
      <c r="BB229" s="160">
        <f t="shared" si="275"/>
        <v>780</v>
      </c>
      <c r="BC229" s="63">
        <f t="shared" si="276"/>
        <v>43</v>
      </c>
      <c r="BD229" s="61">
        <f t="shared" si="301"/>
        <v>5.5128205128205127E-2</v>
      </c>
      <c r="BE229" s="63">
        <f t="shared" si="277"/>
        <v>129</v>
      </c>
      <c r="BF229" s="61">
        <f t="shared" si="302"/>
        <v>0.16538461538461538</v>
      </c>
      <c r="BG229" s="63">
        <f t="shared" si="278"/>
        <v>67</v>
      </c>
      <c r="BH229" s="61">
        <f t="shared" si="303"/>
        <v>8.5897435897435898E-2</v>
      </c>
      <c r="BJ229" s="264"/>
      <c r="BK229" s="273"/>
      <c r="BL229" s="208" t="s">
        <v>156</v>
      </c>
      <c r="BM229" s="38">
        <v>743</v>
      </c>
      <c r="BN229" s="38">
        <v>47</v>
      </c>
      <c r="BO229" s="84">
        <v>6.3257065948855995E-2</v>
      </c>
      <c r="BP229" s="38">
        <v>131</v>
      </c>
      <c r="BQ229" s="84">
        <v>0.17631224764468373</v>
      </c>
      <c r="BR229" s="38">
        <v>63</v>
      </c>
      <c r="BS229" s="84">
        <v>8.47913862718708E-2</v>
      </c>
      <c r="BU229" s="184"/>
      <c r="BV229" s="188" t="s">
        <v>156</v>
      </c>
      <c r="BW229" s="36">
        <f t="shared" si="274"/>
        <v>0.69358974358974357</v>
      </c>
      <c r="BX229" s="36">
        <f t="shared" si="279"/>
        <v>0.6756393001345895</v>
      </c>
      <c r="BY229" s="80"/>
      <c r="BZ229" s="138"/>
      <c r="CA229" s="80"/>
      <c r="CB229" s="80"/>
      <c r="CC229" s="80"/>
      <c r="CD229" s="80"/>
      <c r="CE229" s="80"/>
      <c r="CF229" s="80"/>
      <c r="CG229" s="80"/>
      <c r="CH229" s="80"/>
      <c r="CI229" s="80"/>
      <c r="CJ229" s="3"/>
      <c r="CK229" s="3"/>
      <c r="CL229" s="3"/>
      <c r="CM229" s="3"/>
      <c r="CN229" s="3"/>
      <c r="CO229" s="3"/>
      <c r="CP229" s="3"/>
      <c r="CQ229" s="80"/>
      <c r="CR229" s="80"/>
      <c r="CS229" s="80"/>
      <c r="CT229" s="80"/>
      <c r="CU229" s="80"/>
      <c r="CV229" s="80"/>
      <c r="CW229" s="3"/>
      <c r="CX229" s="3"/>
      <c r="CY229" s="80"/>
      <c r="CZ229" s="80"/>
      <c r="DA229" s="80"/>
      <c r="DB229" s="80"/>
      <c r="DC229" s="80"/>
      <c r="DD229" s="80"/>
      <c r="DE229" s="80"/>
      <c r="DF229" s="80"/>
      <c r="DG229" s="80"/>
      <c r="DH229" s="80"/>
      <c r="DI229" s="80"/>
      <c r="DJ229" s="80"/>
      <c r="DK229" s="80"/>
      <c r="DL229" s="80"/>
      <c r="DM229" s="80"/>
      <c r="DN229" s="80"/>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row>
    <row r="230" spans="2:262" s="12" customFormat="1" ht="14.25" customHeight="1">
      <c r="B230" s="264"/>
      <c r="C230" s="273"/>
      <c r="D230" s="135" t="s">
        <v>200</v>
      </c>
      <c r="E230" s="152">
        <v>0</v>
      </c>
      <c r="F230" s="231">
        <v>0</v>
      </c>
      <c r="G230" s="154" t="str">
        <f t="shared" si="280"/>
        <v>-</v>
      </c>
      <c r="H230" s="232">
        <v>0</v>
      </c>
      <c r="I230" s="154" t="str">
        <f t="shared" si="281"/>
        <v>-</v>
      </c>
      <c r="J230" s="232">
        <v>0</v>
      </c>
      <c r="K230" s="154" t="str">
        <f t="shared" si="282"/>
        <v>-</v>
      </c>
      <c r="L230" s="152">
        <v>3</v>
      </c>
      <c r="M230" s="231">
        <v>0</v>
      </c>
      <c r="N230" s="154">
        <f t="shared" si="283"/>
        <v>0</v>
      </c>
      <c r="O230" s="232">
        <v>0</v>
      </c>
      <c r="P230" s="154">
        <f t="shared" si="284"/>
        <v>0</v>
      </c>
      <c r="Q230" s="232">
        <v>0</v>
      </c>
      <c r="R230" s="154">
        <f t="shared" si="285"/>
        <v>0</v>
      </c>
      <c r="S230" s="152">
        <v>31</v>
      </c>
      <c r="T230" s="231">
        <v>0</v>
      </c>
      <c r="U230" s="154">
        <f t="shared" si="286"/>
        <v>0</v>
      </c>
      <c r="V230" s="232">
        <v>2</v>
      </c>
      <c r="W230" s="154">
        <f t="shared" si="287"/>
        <v>6.4516129032258063E-2</v>
      </c>
      <c r="X230" s="232">
        <v>0</v>
      </c>
      <c r="Y230" s="154">
        <f t="shared" si="288"/>
        <v>0</v>
      </c>
      <c r="Z230" s="152">
        <v>67</v>
      </c>
      <c r="AA230" s="231">
        <v>0</v>
      </c>
      <c r="AB230" s="154">
        <f t="shared" si="289"/>
        <v>0</v>
      </c>
      <c r="AC230" s="232">
        <v>1</v>
      </c>
      <c r="AD230" s="154">
        <f t="shared" si="290"/>
        <v>1.4925373134328358E-2</v>
      </c>
      <c r="AE230" s="232">
        <v>0</v>
      </c>
      <c r="AF230" s="154">
        <f t="shared" si="291"/>
        <v>0</v>
      </c>
      <c r="AG230" s="152">
        <v>109</v>
      </c>
      <c r="AH230" s="231">
        <v>0</v>
      </c>
      <c r="AI230" s="154">
        <f t="shared" si="292"/>
        <v>0</v>
      </c>
      <c r="AJ230" s="232">
        <v>1</v>
      </c>
      <c r="AK230" s="154">
        <f t="shared" si="293"/>
        <v>9.1743119266055051E-3</v>
      </c>
      <c r="AL230" s="232">
        <v>3</v>
      </c>
      <c r="AM230" s="154">
        <f t="shared" si="294"/>
        <v>2.7522935779816515E-2</v>
      </c>
      <c r="AN230" s="152">
        <v>103</v>
      </c>
      <c r="AO230" s="231">
        <v>0</v>
      </c>
      <c r="AP230" s="154">
        <f t="shared" si="295"/>
        <v>0</v>
      </c>
      <c r="AQ230" s="232">
        <v>1</v>
      </c>
      <c r="AR230" s="154">
        <f t="shared" si="296"/>
        <v>9.7087378640776691E-3</v>
      </c>
      <c r="AS230" s="232">
        <v>0</v>
      </c>
      <c r="AT230" s="154">
        <f t="shared" si="297"/>
        <v>0</v>
      </c>
      <c r="AU230" s="152">
        <v>119</v>
      </c>
      <c r="AV230" s="231">
        <v>0</v>
      </c>
      <c r="AW230" s="154">
        <f t="shared" si="298"/>
        <v>0</v>
      </c>
      <c r="AX230" s="232">
        <v>0</v>
      </c>
      <c r="AY230" s="154">
        <f t="shared" si="299"/>
        <v>0</v>
      </c>
      <c r="AZ230" s="232">
        <v>0</v>
      </c>
      <c r="BA230" s="154">
        <f t="shared" si="300"/>
        <v>0</v>
      </c>
      <c r="BB230" s="152">
        <f t="shared" si="275"/>
        <v>432</v>
      </c>
      <c r="BC230" s="153">
        <f t="shared" si="276"/>
        <v>0</v>
      </c>
      <c r="BD230" s="154">
        <f t="shared" si="301"/>
        <v>0</v>
      </c>
      <c r="BE230" s="153">
        <f t="shared" si="277"/>
        <v>5</v>
      </c>
      <c r="BF230" s="154">
        <f t="shared" si="302"/>
        <v>1.1574074074074073E-2</v>
      </c>
      <c r="BG230" s="153">
        <f t="shared" si="278"/>
        <v>3</v>
      </c>
      <c r="BH230" s="154">
        <f t="shared" si="303"/>
        <v>6.9444444444444441E-3</v>
      </c>
      <c r="BJ230" s="264"/>
      <c r="BK230" s="273"/>
      <c r="BL230" s="208" t="s">
        <v>199</v>
      </c>
      <c r="BM230" s="38">
        <v>218</v>
      </c>
      <c r="BN230" s="38">
        <v>1</v>
      </c>
      <c r="BO230" s="84">
        <v>4.5871559633027525E-3</v>
      </c>
      <c r="BP230" s="38">
        <v>4</v>
      </c>
      <c r="BQ230" s="84">
        <v>1.834862385321101E-2</v>
      </c>
      <c r="BR230" s="38">
        <v>4</v>
      </c>
      <c r="BS230" s="84">
        <v>1.834862385321101E-2</v>
      </c>
      <c r="BU230" s="184"/>
      <c r="BV230" s="188" t="s">
        <v>199</v>
      </c>
      <c r="BW230" s="36">
        <f t="shared" si="274"/>
        <v>0.98148148148148151</v>
      </c>
      <c r="BX230" s="36">
        <f t="shared" si="279"/>
        <v>0.95871559633027525</v>
      </c>
      <c r="BY230" s="80"/>
      <c r="BZ230" s="138"/>
      <c r="CA230" s="80"/>
      <c r="CB230" s="80"/>
      <c r="CC230" s="80"/>
      <c r="CD230" s="80"/>
      <c r="CE230" s="80"/>
      <c r="CF230" s="80"/>
      <c r="CG230" s="80"/>
      <c r="CH230" s="80"/>
      <c r="CI230" s="80"/>
      <c r="CJ230" s="3"/>
      <c r="CK230" s="3"/>
      <c r="CL230" s="3"/>
      <c r="CM230" s="3"/>
      <c r="CN230" s="3"/>
      <c r="CO230" s="3"/>
      <c r="CP230" s="3"/>
      <c r="CQ230" s="80"/>
      <c r="CR230" s="80"/>
      <c r="CS230" s="80"/>
      <c r="CT230" s="80"/>
      <c r="CU230" s="80"/>
      <c r="CV230" s="80"/>
      <c r="CW230" s="3"/>
      <c r="CX230" s="3"/>
      <c r="CY230" s="80"/>
      <c r="CZ230" s="80"/>
      <c r="DA230" s="80"/>
      <c r="DB230" s="80"/>
      <c r="DC230" s="80"/>
      <c r="DD230" s="80"/>
      <c r="DE230" s="80"/>
      <c r="DF230" s="80"/>
      <c r="DG230" s="80"/>
      <c r="DH230" s="80"/>
      <c r="DI230" s="80"/>
      <c r="DJ230" s="80"/>
      <c r="DK230" s="80"/>
      <c r="DL230" s="80"/>
      <c r="DM230" s="80"/>
      <c r="DN230" s="80"/>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row>
    <row r="231" spans="2:262" s="12" customFormat="1" ht="14.25" customHeight="1">
      <c r="B231" s="265"/>
      <c r="C231" s="274"/>
      <c r="D231" s="173" t="s">
        <v>67</v>
      </c>
      <c r="E231" s="38">
        <v>47</v>
      </c>
      <c r="F231" s="34">
        <v>2</v>
      </c>
      <c r="G231" s="55">
        <f t="shared" si="280"/>
        <v>4.2553191489361701E-2</v>
      </c>
      <c r="H231" s="56">
        <v>3</v>
      </c>
      <c r="I231" s="55">
        <f t="shared" si="281"/>
        <v>6.3829787234042548E-2</v>
      </c>
      <c r="J231" s="56">
        <v>0</v>
      </c>
      <c r="K231" s="55">
        <f t="shared" si="282"/>
        <v>0</v>
      </c>
      <c r="L231" s="38">
        <v>111</v>
      </c>
      <c r="M231" s="34">
        <v>1</v>
      </c>
      <c r="N231" s="55">
        <f t="shared" si="283"/>
        <v>9.0090090090090089E-3</v>
      </c>
      <c r="O231" s="56">
        <v>16</v>
      </c>
      <c r="P231" s="55">
        <f t="shared" si="284"/>
        <v>0.14414414414414414</v>
      </c>
      <c r="Q231" s="56">
        <v>7</v>
      </c>
      <c r="R231" s="55">
        <f t="shared" si="285"/>
        <v>6.3063063063063057E-2</v>
      </c>
      <c r="S231" s="38">
        <v>5405</v>
      </c>
      <c r="T231" s="34">
        <v>407</v>
      </c>
      <c r="U231" s="55">
        <f t="shared" si="286"/>
        <v>7.5300647548566149E-2</v>
      </c>
      <c r="V231" s="56">
        <v>1057</v>
      </c>
      <c r="W231" s="55">
        <f t="shared" si="287"/>
        <v>0.19555966697502314</v>
      </c>
      <c r="X231" s="56">
        <v>444</v>
      </c>
      <c r="Y231" s="55">
        <f t="shared" si="288"/>
        <v>8.2146160962072154E-2</v>
      </c>
      <c r="Z231" s="38">
        <v>4441</v>
      </c>
      <c r="AA231" s="34">
        <v>250</v>
      </c>
      <c r="AB231" s="55">
        <f t="shared" si="289"/>
        <v>5.6293627561360055E-2</v>
      </c>
      <c r="AC231" s="56">
        <v>710</v>
      </c>
      <c r="AD231" s="55">
        <f t="shared" si="290"/>
        <v>0.15987390227426254</v>
      </c>
      <c r="AE231" s="56">
        <v>411</v>
      </c>
      <c r="AF231" s="55">
        <f t="shared" si="291"/>
        <v>9.2546723710875925E-2</v>
      </c>
      <c r="AG231" s="38">
        <v>2839</v>
      </c>
      <c r="AH231" s="34">
        <v>97</v>
      </c>
      <c r="AI231" s="55">
        <f t="shared" si="292"/>
        <v>3.4166960197252551E-2</v>
      </c>
      <c r="AJ231" s="56">
        <v>300</v>
      </c>
      <c r="AK231" s="55">
        <f t="shared" si="293"/>
        <v>0.1056710109193378</v>
      </c>
      <c r="AL231" s="56">
        <v>248</v>
      </c>
      <c r="AM231" s="55">
        <f t="shared" si="294"/>
        <v>8.7354702359985908E-2</v>
      </c>
      <c r="AN231" s="38">
        <v>1269</v>
      </c>
      <c r="AO231" s="34">
        <v>19</v>
      </c>
      <c r="AP231" s="55">
        <f t="shared" si="295"/>
        <v>1.4972419227738377E-2</v>
      </c>
      <c r="AQ231" s="56">
        <v>106</v>
      </c>
      <c r="AR231" s="55">
        <f t="shared" si="296"/>
        <v>8.3530338849487781E-2</v>
      </c>
      <c r="AS231" s="56">
        <v>67</v>
      </c>
      <c r="AT231" s="55">
        <f t="shared" si="297"/>
        <v>5.2797478329393223E-2</v>
      </c>
      <c r="AU231" s="38">
        <v>417</v>
      </c>
      <c r="AV231" s="34">
        <v>4</v>
      </c>
      <c r="AW231" s="55">
        <f t="shared" si="298"/>
        <v>9.5923261390887284E-3</v>
      </c>
      <c r="AX231" s="56">
        <v>11</v>
      </c>
      <c r="AY231" s="55">
        <f t="shared" si="299"/>
        <v>2.6378896882494004E-2</v>
      </c>
      <c r="AZ231" s="56">
        <v>6</v>
      </c>
      <c r="BA231" s="55">
        <f t="shared" si="300"/>
        <v>1.4388489208633094E-2</v>
      </c>
      <c r="BB231" s="38">
        <f t="shared" si="275"/>
        <v>14529</v>
      </c>
      <c r="BC231" s="57">
        <f t="shared" si="276"/>
        <v>780</v>
      </c>
      <c r="BD231" s="55">
        <f t="shared" si="301"/>
        <v>5.3685731984307247E-2</v>
      </c>
      <c r="BE231" s="57">
        <f t="shared" si="277"/>
        <v>2203</v>
      </c>
      <c r="BF231" s="55">
        <f t="shared" si="302"/>
        <v>0.15162777892490881</v>
      </c>
      <c r="BG231" s="57">
        <f t="shared" si="278"/>
        <v>1183</v>
      </c>
      <c r="BH231" s="55">
        <f t="shared" si="303"/>
        <v>8.1423360176199319E-2</v>
      </c>
      <c r="BJ231" s="265"/>
      <c r="BK231" s="274"/>
      <c r="BL231" s="203" t="s">
        <v>67</v>
      </c>
      <c r="BM231" s="38">
        <v>13816</v>
      </c>
      <c r="BN231" s="38">
        <v>701</v>
      </c>
      <c r="BO231" s="84">
        <v>5.0738274464389117E-2</v>
      </c>
      <c r="BP231" s="38">
        <v>1961</v>
      </c>
      <c r="BQ231" s="84">
        <v>0.14193688477127966</v>
      </c>
      <c r="BR231" s="38">
        <v>1161</v>
      </c>
      <c r="BS231" s="84">
        <v>8.4033005211349154E-2</v>
      </c>
      <c r="BU231" s="185"/>
      <c r="BV231" s="187" t="s">
        <v>67</v>
      </c>
      <c r="BW231" s="36">
        <f t="shared" si="274"/>
        <v>0.71326312891458465</v>
      </c>
      <c r="BX231" s="36">
        <f t="shared" si="279"/>
        <v>0.72329183555298204</v>
      </c>
      <c r="BY231" s="80"/>
      <c r="BZ231" s="138"/>
      <c r="CA231" s="80"/>
      <c r="CB231" s="80"/>
      <c r="CC231" s="80"/>
      <c r="CD231" s="80"/>
      <c r="CE231" s="80"/>
      <c r="CF231" s="80"/>
      <c r="CG231" s="80"/>
      <c r="CH231" s="80"/>
      <c r="CI231" s="80"/>
      <c r="CJ231" s="3"/>
      <c r="CK231" s="3"/>
      <c r="CL231" s="3"/>
      <c r="CM231" s="3"/>
      <c r="CN231" s="3"/>
      <c r="CO231" s="3"/>
      <c r="CP231" s="3"/>
      <c r="CQ231" s="80"/>
      <c r="CR231" s="80"/>
      <c r="CS231" s="80"/>
      <c r="CT231" s="80"/>
      <c r="CU231" s="80"/>
      <c r="CV231" s="80"/>
      <c r="CW231" s="3"/>
      <c r="CX231" s="3"/>
      <c r="CY231" s="80"/>
      <c r="CZ231" s="80"/>
      <c r="DA231" s="80"/>
      <c r="DB231" s="80"/>
      <c r="DC231" s="80"/>
      <c r="DD231" s="80"/>
      <c r="DE231" s="80"/>
      <c r="DF231" s="80"/>
      <c r="DG231" s="80"/>
      <c r="DH231" s="80"/>
      <c r="DI231" s="80"/>
      <c r="DJ231" s="80"/>
      <c r="DK231" s="80"/>
      <c r="DL231" s="80"/>
      <c r="DM231" s="80"/>
      <c r="DN231" s="80"/>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row>
    <row r="232" spans="2:262" s="12" customFormat="1" ht="14.25" customHeight="1">
      <c r="B232" s="263">
        <v>46</v>
      </c>
      <c r="C232" s="272" t="s">
        <v>21</v>
      </c>
      <c r="D232" s="134" t="s">
        <v>201</v>
      </c>
      <c r="E232" s="119">
        <v>9</v>
      </c>
      <c r="F232" s="82">
        <v>0</v>
      </c>
      <c r="G232" s="71">
        <f t="shared" si="280"/>
        <v>0</v>
      </c>
      <c r="H232" s="72">
        <v>4</v>
      </c>
      <c r="I232" s="71">
        <f t="shared" si="281"/>
        <v>0.44444444444444442</v>
      </c>
      <c r="J232" s="72">
        <v>0</v>
      </c>
      <c r="K232" s="71">
        <f t="shared" si="282"/>
        <v>0</v>
      </c>
      <c r="L232" s="119">
        <v>84</v>
      </c>
      <c r="M232" s="82">
        <v>6</v>
      </c>
      <c r="N232" s="71">
        <f t="shared" si="283"/>
        <v>7.1428571428571425E-2</v>
      </c>
      <c r="O232" s="72">
        <v>14</v>
      </c>
      <c r="P232" s="71">
        <f t="shared" si="284"/>
        <v>0.16666666666666666</v>
      </c>
      <c r="Q232" s="72">
        <v>6</v>
      </c>
      <c r="R232" s="71">
        <f t="shared" si="285"/>
        <v>7.1428571428571425E-2</v>
      </c>
      <c r="S232" s="119">
        <v>4804</v>
      </c>
      <c r="T232" s="82">
        <v>424</v>
      </c>
      <c r="U232" s="71">
        <f t="shared" si="286"/>
        <v>8.8259783513738546E-2</v>
      </c>
      <c r="V232" s="72">
        <v>1220</v>
      </c>
      <c r="W232" s="71">
        <f t="shared" si="287"/>
        <v>0.25395503746877601</v>
      </c>
      <c r="X232" s="72">
        <v>337</v>
      </c>
      <c r="Y232" s="71">
        <f t="shared" si="288"/>
        <v>7.014987510407994E-2</v>
      </c>
      <c r="Z232" s="119">
        <v>3982</v>
      </c>
      <c r="AA232" s="82">
        <v>300</v>
      </c>
      <c r="AB232" s="71">
        <f t="shared" si="289"/>
        <v>7.5339025615268715E-2</v>
      </c>
      <c r="AC232" s="72">
        <v>922</v>
      </c>
      <c r="AD232" s="71">
        <f t="shared" si="290"/>
        <v>0.23154193872425916</v>
      </c>
      <c r="AE232" s="72">
        <v>331</v>
      </c>
      <c r="AF232" s="71">
        <f t="shared" si="291"/>
        <v>8.3124058262179806E-2</v>
      </c>
      <c r="AG232" s="119">
        <v>2507</v>
      </c>
      <c r="AH232" s="82">
        <v>108</v>
      </c>
      <c r="AI232" s="71">
        <f t="shared" si="292"/>
        <v>4.3079377742321498E-2</v>
      </c>
      <c r="AJ232" s="72">
        <v>467</v>
      </c>
      <c r="AK232" s="71">
        <f t="shared" si="293"/>
        <v>0.18627842042281612</v>
      </c>
      <c r="AL232" s="72">
        <v>161</v>
      </c>
      <c r="AM232" s="71">
        <f t="shared" si="294"/>
        <v>6.4220183486238536E-2</v>
      </c>
      <c r="AN232" s="119">
        <v>1144</v>
      </c>
      <c r="AO232" s="82">
        <v>30</v>
      </c>
      <c r="AP232" s="71">
        <f t="shared" si="295"/>
        <v>2.6223776223776224E-2</v>
      </c>
      <c r="AQ232" s="72">
        <v>145</v>
      </c>
      <c r="AR232" s="71">
        <f t="shared" si="296"/>
        <v>0.12674825174825174</v>
      </c>
      <c r="AS232" s="72">
        <v>38</v>
      </c>
      <c r="AT232" s="71">
        <f t="shared" si="297"/>
        <v>3.3216783216783216E-2</v>
      </c>
      <c r="AU232" s="119">
        <v>399</v>
      </c>
      <c r="AV232" s="82">
        <v>5</v>
      </c>
      <c r="AW232" s="71">
        <f t="shared" si="298"/>
        <v>1.2531328320802004E-2</v>
      </c>
      <c r="AX232" s="72">
        <v>30</v>
      </c>
      <c r="AY232" s="71">
        <f t="shared" si="299"/>
        <v>7.5187969924812026E-2</v>
      </c>
      <c r="AZ232" s="72">
        <v>10</v>
      </c>
      <c r="BA232" s="71">
        <f t="shared" si="300"/>
        <v>2.5062656641604009E-2</v>
      </c>
      <c r="BB232" s="119">
        <f t="shared" si="275"/>
        <v>12929</v>
      </c>
      <c r="BC232" s="73">
        <f t="shared" si="276"/>
        <v>873</v>
      </c>
      <c r="BD232" s="71">
        <f t="shared" si="301"/>
        <v>6.7522623559440012E-2</v>
      </c>
      <c r="BE232" s="73">
        <f t="shared" si="277"/>
        <v>2802</v>
      </c>
      <c r="BF232" s="71">
        <f t="shared" si="302"/>
        <v>0.21672209761002398</v>
      </c>
      <c r="BG232" s="73">
        <f t="shared" si="278"/>
        <v>883</v>
      </c>
      <c r="BH232" s="71">
        <f t="shared" si="303"/>
        <v>6.8296078583030398E-2</v>
      </c>
      <c r="BJ232" s="263">
        <v>46</v>
      </c>
      <c r="BK232" s="272" t="s">
        <v>21</v>
      </c>
      <c r="BL232" s="208" t="s">
        <v>148</v>
      </c>
      <c r="BM232" s="38">
        <v>12388</v>
      </c>
      <c r="BN232" s="38">
        <v>757</v>
      </c>
      <c r="BO232" s="84">
        <v>6.1107523409751376E-2</v>
      </c>
      <c r="BP232" s="38">
        <v>2685</v>
      </c>
      <c r="BQ232" s="84">
        <v>0.21674200839522118</v>
      </c>
      <c r="BR232" s="38">
        <v>821</v>
      </c>
      <c r="BS232" s="84">
        <v>6.6273813367775269E-2</v>
      </c>
      <c r="BU232" s="183" t="s">
        <v>21</v>
      </c>
      <c r="BV232" s="188" t="s">
        <v>138</v>
      </c>
      <c r="BW232" s="36">
        <f t="shared" si="274"/>
        <v>0.64745920024750558</v>
      </c>
      <c r="BX232" s="36">
        <f t="shared" si="279"/>
        <v>0.65587665482725221</v>
      </c>
      <c r="BY232" s="80"/>
      <c r="BZ232" s="138"/>
      <c r="CA232" s="80"/>
      <c r="CB232" s="80"/>
      <c r="CC232" s="80"/>
      <c r="CD232" s="80"/>
      <c r="CE232" s="80"/>
      <c r="CF232" s="80"/>
      <c r="CG232" s="80"/>
      <c r="CH232" s="80"/>
      <c r="CI232" s="80"/>
      <c r="CJ232" s="3"/>
      <c r="CK232" s="3"/>
      <c r="CL232" s="3"/>
      <c r="CM232" s="3"/>
      <c r="CN232" s="3"/>
      <c r="CO232" s="3"/>
      <c r="CP232" s="3"/>
      <c r="CQ232" s="80"/>
      <c r="CR232" s="80"/>
      <c r="CS232" s="80"/>
      <c r="CT232" s="80"/>
      <c r="CU232" s="80"/>
      <c r="CV232" s="80"/>
      <c r="CW232" s="3"/>
      <c r="CX232" s="3"/>
      <c r="CY232" s="80"/>
      <c r="CZ232" s="80"/>
      <c r="DA232" s="80"/>
      <c r="DB232" s="80"/>
      <c r="DC232" s="80"/>
      <c r="DD232" s="80"/>
      <c r="DE232" s="80"/>
      <c r="DF232" s="80"/>
      <c r="DG232" s="80"/>
      <c r="DH232" s="80"/>
      <c r="DI232" s="80"/>
      <c r="DJ232" s="80"/>
      <c r="DK232" s="80"/>
      <c r="DL232" s="80"/>
      <c r="DM232" s="80"/>
      <c r="DN232" s="80"/>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row>
    <row r="233" spans="2:262" s="12" customFormat="1" ht="14.25" customHeight="1">
      <c r="B233" s="264"/>
      <c r="C233" s="273"/>
      <c r="D233" s="207" t="s">
        <v>277</v>
      </c>
      <c r="E233" s="166">
        <v>0</v>
      </c>
      <c r="F233" s="214">
        <v>0</v>
      </c>
      <c r="G233" s="83" t="str">
        <f t="shared" si="280"/>
        <v>-</v>
      </c>
      <c r="H233" s="230">
        <v>0</v>
      </c>
      <c r="I233" s="83" t="str">
        <f t="shared" si="281"/>
        <v>-</v>
      </c>
      <c r="J233" s="230">
        <v>0</v>
      </c>
      <c r="K233" s="83" t="str">
        <f t="shared" si="282"/>
        <v>-</v>
      </c>
      <c r="L233" s="166">
        <v>4</v>
      </c>
      <c r="M233" s="214">
        <v>0</v>
      </c>
      <c r="N233" s="83">
        <f t="shared" si="283"/>
        <v>0</v>
      </c>
      <c r="O233" s="230">
        <v>0</v>
      </c>
      <c r="P233" s="83">
        <f t="shared" si="284"/>
        <v>0</v>
      </c>
      <c r="Q233" s="230">
        <v>0</v>
      </c>
      <c r="R233" s="83">
        <f t="shared" si="285"/>
        <v>0</v>
      </c>
      <c r="S233" s="166">
        <v>1634</v>
      </c>
      <c r="T233" s="214">
        <v>179</v>
      </c>
      <c r="U233" s="83">
        <f t="shared" si="286"/>
        <v>0.10954712362301101</v>
      </c>
      <c r="V233" s="230">
        <v>431</v>
      </c>
      <c r="W233" s="83">
        <f t="shared" si="287"/>
        <v>0.26376988984088129</v>
      </c>
      <c r="X233" s="230">
        <v>136</v>
      </c>
      <c r="Y233" s="83">
        <f t="shared" si="288"/>
        <v>8.3231334149326805E-2</v>
      </c>
      <c r="Z233" s="166">
        <v>1249</v>
      </c>
      <c r="AA233" s="214">
        <v>114</v>
      </c>
      <c r="AB233" s="83">
        <f t="shared" si="289"/>
        <v>9.1273018414731788E-2</v>
      </c>
      <c r="AC233" s="230">
        <v>320</v>
      </c>
      <c r="AD233" s="83">
        <f t="shared" si="290"/>
        <v>0.25620496397117692</v>
      </c>
      <c r="AE233" s="230">
        <v>102</v>
      </c>
      <c r="AF233" s="83">
        <f t="shared" si="291"/>
        <v>8.1665332265812657E-2</v>
      </c>
      <c r="AG233" s="166">
        <v>686</v>
      </c>
      <c r="AH233" s="214">
        <v>46</v>
      </c>
      <c r="AI233" s="83">
        <f t="shared" si="292"/>
        <v>6.7055393586005832E-2</v>
      </c>
      <c r="AJ233" s="230">
        <v>130</v>
      </c>
      <c r="AK233" s="83">
        <f t="shared" si="293"/>
        <v>0.18950437317784258</v>
      </c>
      <c r="AL233" s="230">
        <v>56</v>
      </c>
      <c r="AM233" s="83">
        <f t="shared" si="294"/>
        <v>8.1632653061224483E-2</v>
      </c>
      <c r="AN233" s="166">
        <v>304</v>
      </c>
      <c r="AO233" s="214">
        <v>24</v>
      </c>
      <c r="AP233" s="83">
        <f t="shared" si="295"/>
        <v>7.8947368421052627E-2</v>
      </c>
      <c r="AQ233" s="230">
        <v>48</v>
      </c>
      <c r="AR233" s="83">
        <f t="shared" si="296"/>
        <v>0.15789473684210525</v>
      </c>
      <c r="AS233" s="230">
        <v>21</v>
      </c>
      <c r="AT233" s="83">
        <f t="shared" si="297"/>
        <v>6.9078947368421059E-2</v>
      </c>
      <c r="AU233" s="166">
        <v>79</v>
      </c>
      <c r="AV233" s="214">
        <v>0</v>
      </c>
      <c r="AW233" s="83">
        <f t="shared" si="298"/>
        <v>0</v>
      </c>
      <c r="AX233" s="230">
        <v>10</v>
      </c>
      <c r="AY233" s="83">
        <f t="shared" si="299"/>
        <v>0.12658227848101267</v>
      </c>
      <c r="AZ233" s="230">
        <v>1</v>
      </c>
      <c r="BA233" s="83">
        <f t="shared" si="300"/>
        <v>1.2658227848101266E-2</v>
      </c>
      <c r="BB233" s="166">
        <f t="shared" si="275"/>
        <v>3956</v>
      </c>
      <c r="BC233" s="167">
        <f t="shared" si="276"/>
        <v>363</v>
      </c>
      <c r="BD233" s="83">
        <f t="shared" si="301"/>
        <v>9.1759352881698689E-2</v>
      </c>
      <c r="BE233" s="167">
        <f t="shared" si="277"/>
        <v>939</v>
      </c>
      <c r="BF233" s="83">
        <f t="shared" si="302"/>
        <v>0.23736097067745196</v>
      </c>
      <c r="BG233" s="167">
        <f t="shared" si="278"/>
        <v>316</v>
      </c>
      <c r="BH233" s="83">
        <f t="shared" si="303"/>
        <v>7.9878665318503544E-2</v>
      </c>
      <c r="BJ233" s="264"/>
      <c r="BK233" s="273"/>
      <c r="BL233" s="208" t="s">
        <v>276</v>
      </c>
      <c r="BM233" s="38">
        <v>3856</v>
      </c>
      <c r="BN233" s="38">
        <v>345</v>
      </c>
      <c r="BO233" s="84">
        <v>8.9470954356846474E-2</v>
      </c>
      <c r="BP233" s="38">
        <v>962</v>
      </c>
      <c r="BQ233" s="84">
        <v>0.24948132780082988</v>
      </c>
      <c r="BR233" s="38">
        <v>290</v>
      </c>
      <c r="BS233" s="84">
        <v>7.5207468879668046E-2</v>
      </c>
      <c r="BU233" s="218"/>
      <c r="BV233" s="208" t="s">
        <v>273</v>
      </c>
      <c r="BW233" s="36">
        <f t="shared" si="274"/>
        <v>0.59100101112234582</v>
      </c>
      <c r="BX233" s="36">
        <f t="shared" si="279"/>
        <v>0.58584024896265563</v>
      </c>
      <c r="BY233" s="117"/>
      <c r="BZ233" s="2"/>
      <c r="CA233" s="117"/>
      <c r="CB233" s="186"/>
      <c r="CC233" s="117"/>
      <c r="CD233" s="186"/>
      <c r="CE233" s="117"/>
      <c r="CF233" s="186"/>
      <c r="CG233" s="117"/>
      <c r="CH233" s="186"/>
      <c r="CI233" s="117"/>
      <c r="CJ233" s="3"/>
      <c r="CK233" s="3"/>
      <c r="CL233" s="3"/>
      <c r="CM233" s="3"/>
      <c r="CN233" s="3"/>
      <c r="CO233" s="3"/>
      <c r="CP233" s="3"/>
      <c r="CQ233" s="196"/>
      <c r="CR233" s="196"/>
      <c r="CS233" s="196"/>
      <c r="CT233" s="196"/>
      <c r="CU233" s="196"/>
      <c r="CV233" s="196"/>
      <c r="CW233" s="3"/>
      <c r="CX233" s="3"/>
      <c r="CY233" s="117"/>
      <c r="CZ233" s="196"/>
      <c r="DA233" s="186"/>
      <c r="DB233" s="196"/>
      <c r="DC233" s="117"/>
      <c r="DD233" s="196"/>
      <c r="DE233" s="186"/>
      <c r="DF233" s="196"/>
      <c r="DG233" s="117"/>
      <c r="DH233" s="186"/>
      <c r="DI233" s="117"/>
      <c r="DJ233" s="186"/>
      <c r="DK233" s="117"/>
      <c r="DL233" s="186"/>
      <c r="DM233" s="117"/>
      <c r="DN233" s="186"/>
      <c r="DO233" s="2"/>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row>
    <row r="234" spans="2:262" s="12" customFormat="1" ht="14.25" customHeight="1">
      <c r="B234" s="264"/>
      <c r="C234" s="273"/>
      <c r="D234" s="165" t="s">
        <v>156</v>
      </c>
      <c r="E234" s="160">
        <v>2</v>
      </c>
      <c r="F234" s="161">
        <v>0</v>
      </c>
      <c r="G234" s="61">
        <f t="shared" si="280"/>
        <v>0</v>
      </c>
      <c r="H234" s="62">
        <v>0</v>
      </c>
      <c r="I234" s="61">
        <f t="shared" si="281"/>
        <v>0</v>
      </c>
      <c r="J234" s="62">
        <v>0</v>
      </c>
      <c r="K234" s="61">
        <f t="shared" si="282"/>
        <v>0</v>
      </c>
      <c r="L234" s="160">
        <v>4</v>
      </c>
      <c r="M234" s="161">
        <v>0</v>
      </c>
      <c r="N234" s="61">
        <f t="shared" si="283"/>
        <v>0</v>
      </c>
      <c r="O234" s="62">
        <v>0</v>
      </c>
      <c r="P234" s="61">
        <f t="shared" si="284"/>
        <v>0</v>
      </c>
      <c r="Q234" s="62">
        <v>1</v>
      </c>
      <c r="R234" s="61">
        <f t="shared" si="285"/>
        <v>0.25</v>
      </c>
      <c r="S234" s="160">
        <v>700</v>
      </c>
      <c r="T234" s="161">
        <v>57</v>
      </c>
      <c r="U234" s="61">
        <f t="shared" si="286"/>
        <v>8.1428571428571433E-2</v>
      </c>
      <c r="V234" s="62">
        <v>154</v>
      </c>
      <c r="W234" s="61">
        <f t="shared" si="287"/>
        <v>0.22</v>
      </c>
      <c r="X234" s="62">
        <v>48</v>
      </c>
      <c r="Y234" s="61">
        <f t="shared" si="288"/>
        <v>6.8571428571428575E-2</v>
      </c>
      <c r="Z234" s="160">
        <v>383</v>
      </c>
      <c r="AA234" s="161">
        <v>35</v>
      </c>
      <c r="AB234" s="61">
        <f t="shared" si="289"/>
        <v>9.1383812010443863E-2</v>
      </c>
      <c r="AC234" s="62">
        <v>91</v>
      </c>
      <c r="AD234" s="61">
        <f t="shared" si="290"/>
        <v>0.23759791122715404</v>
      </c>
      <c r="AE234" s="62">
        <v>35</v>
      </c>
      <c r="AF234" s="61">
        <f t="shared" si="291"/>
        <v>9.1383812010443863E-2</v>
      </c>
      <c r="AG234" s="160">
        <v>186</v>
      </c>
      <c r="AH234" s="161">
        <v>14</v>
      </c>
      <c r="AI234" s="61">
        <f t="shared" si="292"/>
        <v>7.5268817204301078E-2</v>
      </c>
      <c r="AJ234" s="62">
        <v>41</v>
      </c>
      <c r="AK234" s="61">
        <f t="shared" si="293"/>
        <v>0.22043010752688172</v>
      </c>
      <c r="AL234" s="62">
        <v>14</v>
      </c>
      <c r="AM234" s="61">
        <f t="shared" si="294"/>
        <v>7.5268817204301078E-2</v>
      </c>
      <c r="AN234" s="160">
        <v>64</v>
      </c>
      <c r="AO234" s="161">
        <v>0</v>
      </c>
      <c r="AP234" s="61">
        <f t="shared" si="295"/>
        <v>0</v>
      </c>
      <c r="AQ234" s="62">
        <v>8</v>
      </c>
      <c r="AR234" s="61">
        <f t="shared" si="296"/>
        <v>0.125</v>
      </c>
      <c r="AS234" s="62">
        <v>6</v>
      </c>
      <c r="AT234" s="61">
        <f t="shared" si="297"/>
        <v>9.375E-2</v>
      </c>
      <c r="AU234" s="160">
        <v>14</v>
      </c>
      <c r="AV234" s="161">
        <v>1</v>
      </c>
      <c r="AW234" s="61">
        <f t="shared" si="298"/>
        <v>7.1428571428571425E-2</v>
      </c>
      <c r="AX234" s="62">
        <v>2</v>
      </c>
      <c r="AY234" s="61">
        <f t="shared" si="299"/>
        <v>0.14285714285714285</v>
      </c>
      <c r="AZ234" s="62">
        <v>1</v>
      </c>
      <c r="BA234" s="61">
        <f t="shared" si="300"/>
        <v>7.1428571428571425E-2</v>
      </c>
      <c r="BB234" s="160">
        <f t="shared" si="275"/>
        <v>1353</v>
      </c>
      <c r="BC234" s="63">
        <f t="shared" si="276"/>
        <v>107</v>
      </c>
      <c r="BD234" s="61">
        <f t="shared" si="301"/>
        <v>7.9083518107908354E-2</v>
      </c>
      <c r="BE234" s="63">
        <f t="shared" si="277"/>
        <v>296</v>
      </c>
      <c r="BF234" s="61">
        <f t="shared" si="302"/>
        <v>0.21877309682187732</v>
      </c>
      <c r="BG234" s="63">
        <f t="shared" si="278"/>
        <v>105</v>
      </c>
      <c r="BH234" s="61">
        <f t="shared" si="303"/>
        <v>7.7605321507760533E-2</v>
      </c>
      <c r="BJ234" s="264"/>
      <c r="BK234" s="273"/>
      <c r="BL234" s="208" t="s">
        <v>156</v>
      </c>
      <c r="BM234" s="38">
        <v>1295</v>
      </c>
      <c r="BN234" s="38">
        <v>98</v>
      </c>
      <c r="BO234" s="84">
        <v>7.567567567567568E-2</v>
      </c>
      <c r="BP234" s="38">
        <v>255</v>
      </c>
      <c r="BQ234" s="84">
        <v>0.19691119691119691</v>
      </c>
      <c r="BR234" s="38">
        <v>91</v>
      </c>
      <c r="BS234" s="84">
        <v>7.0270270270270274E-2</v>
      </c>
      <c r="BU234" s="184"/>
      <c r="BV234" s="188" t="s">
        <v>156</v>
      </c>
      <c r="BW234" s="36">
        <f t="shared" si="274"/>
        <v>0.62453806356245378</v>
      </c>
      <c r="BX234" s="36">
        <f t="shared" si="279"/>
        <v>0.65714285714285714</v>
      </c>
      <c r="BY234" s="79"/>
      <c r="BZ234" s="79"/>
      <c r="CA234" s="79"/>
      <c r="CB234" s="79"/>
      <c r="CC234" s="79"/>
      <c r="CD234" s="79"/>
      <c r="CE234" s="79"/>
      <c r="CF234" s="79"/>
      <c r="CG234" s="79"/>
      <c r="CH234" s="79"/>
      <c r="CI234" s="79"/>
      <c r="CJ234" s="3"/>
      <c r="CK234" s="3"/>
      <c r="CL234" s="3"/>
      <c r="CM234" s="3"/>
      <c r="CN234" s="3"/>
      <c r="CO234" s="3"/>
      <c r="CP234" s="3"/>
      <c r="CQ234" s="79"/>
      <c r="CR234" s="79"/>
      <c r="CS234" s="79"/>
      <c r="CT234" s="79"/>
      <c r="CU234" s="79"/>
      <c r="CV234" s="79"/>
      <c r="CW234" s="3"/>
      <c r="CX234" s="3"/>
      <c r="CY234" s="79"/>
      <c r="CZ234" s="79"/>
      <c r="DA234" s="79"/>
      <c r="DB234" s="79"/>
      <c r="DC234" s="79"/>
      <c r="DD234" s="79"/>
      <c r="DE234" s="79"/>
      <c r="DF234" s="79"/>
      <c r="DG234" s="79"/>
      <c r="DH234" s="79"/>
      <c r="DI234" s="79"/>
      <c r="DJ234" s="79"/>
      <c r="DK234" s="79"/>
      <c r="DL234" s="79"/>
      <c r="DM234" s="79"/>
      <c r="DN234" s="79"/>
      <c r="DO234" s="79"/>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row>
    <row r="235" spans="2:262" ht="14.25" customHeight="1">
      <c r="B235" s="264"/>
      <c r="C235" s="273"/>
      <c r="D235" s="135" t="s">
        <v>200</v>
      </c>
      <c r="E235" s="152">
        <v>0</v>
      </c>
      <c r="F235" s="231">
        <v>0</v>
      </c>
      <c r="G235" s="154" t="str">
        <f t="shared" si="280"/>
        <v>-</v>
      </c>
      <c r="H235" s="232">
        <v>0</v>
      </c>
      <c r="I235" s="154" t="str">
        <f t="shared" si="281"/>
        <v>-</v>
      </c>
      <c r="J235" s="232">
        <v>0</v>
      </c>
      <c r="K235" s="154" t="str">
        <f t="shared" si="282"/>
        <v>-</v>
      </c>
      <c r="L235" s="152">
        <v>3</v>
      </c>
      <c r="M235" s="231">
        <v>0</v>
      </c>
      <c r="N235" s="154">
        <f t="shared" si="283"/>
        <v>0</v>
      </c>
      <c r="O235" s="232">
        <v>0</v>
      </c>
      <c r="P235" s="154">
        <f t="shared" si="284"/>
        <v>0</v>
      </c>
      <c r="Q235" s="232">
        <v>0</v>
      </c>
      <c r="R235" s="154">
        <f t="shared" si="285"/>
        <v>0</v>
      </c>
      <c r="S235" s="152">
        <v>44</v>
      </c>
      <c r="T235" s="231">
        <v>0</v>
      </c>
      <c r="U235" s="154">
        <f t="shared" si="286"/>
        <v>0</v>
      </c>
      <c r="V235" s="232">
        <v>2</v>
      </c>
      <c r="W235" s="154">
        <f t="shared" si="287"/>
        <v>4.5454545454545456E-2</v>
      </c>
      <c r="X235" s="232">
        <v>2</v>
      </c>
      <c r="Y235" s="154">
        <f t="shared" si="288"/>
        <v>4.5454545454545456E-2</v>
      </c>
      <c r="Z235" s="152">
        <v>102</v>
      </c>
      <c r="AA235" s="231">
        <v>1</v>
      </c>
      <c r="AB235" s="154">
        <f t="shared" si="289"/>
        <v>9.8039215686274508E-3</v>
      </c>
      <c r="AC235" s="232">
        <v>4</v>
      </c>
      <c r="AD235" s="154">
        <f t="shared" si="290"/>
        <v>3.9215686274509803E-2</v>
      </c>
      <c r="AE235" s="232">
        <v>1</v>
      </c>
      <c r="AF235" s="154">
        <f t="shared" si="291"/>
        <v>9.8039215686274508E-3</v>
      </c>
      <c r="AG235" s="152">
        <v>149</v>
      </c>
      <c r="AH235" s="231">
        <v>0</v>
      </c>
      <c r="AI235" s="154">
        <f t="shared" si="292"/>
        <v>0</v>
      </c>
      <c r="AJ235" s="232">
        <v>2</v>
      </c>
      <c r="AK235" s="154">
        <f t="shared" si="293"/>
        <v>1.3422818791946308E-2</v>
      </c>
      <c r="AL235" s="232">
        <v>1</v>
      </c>
      <c r="AM235" s="154">
        <f t="shared" si="294"/>
        <v>6.7114093959731542E-3</v>
      </c>
      <c r="AN235" s="152">
        <v>174</v>
      </c>
      <c r="AO235" s="231">
        <v>0</v>
      </c>
      <c r="AP235" s="154">
        <f t="shared" si="295"/>
        <v>0</v>
      </c>
      <c r="AQ235" s="232">
        <v>3</v>
      </c>
      <c r="AR235" s="154">
        <f t="shared" si="296"/>
        <v>1.7241379310344827E-2</v>
      </c>
      <c r="AS235" s="232">
        <v>1</v>
      </c>
      <c r="AT235" s="154">
        <f t="shared" si="297"/>
        <v>5.7471264367816091E-3</v>
      </c>
      <c r="AU235" s="152">
        <v>160</v>
      </c>
      <c r="AV235" s="231">
        <v>0</v>
      </c>
      <c r="AW235" s="154">
        <f t="shared" si="298"/>
        <v>0</v>
      </c>
      <c r="AX235" s="232">
        <v>0</v>
      </c>
      <c r="AY235" s="154">
        <f t="shared" si="299"/>
        <v>0</v>
      </c>
      <c r="AZ235" s="232">
        <v>0</v>
      </c>
      <c r="BA235" s="154">
        <f t="shared" si="300"/>
        <v>0</v>
      </c>
      <c r="BB235" s="152">
        <f t="shared" si="275"/>
        <v>632</v>
      </c>
      <c r="BC235" s="153">
        <f t="shared" si="276"/>
        <v>1</v>
      </c>
      <c r="BD235" s="154">
        <f t="shared" si="301"/>
        <v>1.5822784810126582E-3</v>
      </c>
      <c r="BE235" s="153">
        <f t="shared" si="277"/>
        <v>11</v>
      </c>
      <c r="BF235" s="154">
        <f t="shared" si="302"/>
        <v>1.740506329113924E-2</v>
      </c>
      <c r="BG235" s="153">
        <f t="shared" si="278"/>
        <v>5</v>
      </c>
      <c r="BH235" s="154">
        <f t="shared" si="303"/>
        <v>7.9113924050632917E-3</v>
      </c>
      <c r="BJ235" s="264"/>
      <c r="BK235" s="273"/>
      <c r="BL235" s="208" t="s">
        <v>199</v>
      </c>
      <c r="BM235" s="38">
        <v>271</v>
      </c>
      <c r="BN235" s="38">
        <v>1</v>
      </c>
      <c r="BO235" s="84">
        <v>3.6900369003690036E-3</v>
      </c>
      <c r="BP235" s="38">
        <v>10</v>
      </c>
      <c r="BQ235" s="84">
        <v>3.6900369003690037E-2</v>
      </c>
      <c r="BR235" s="38">
        <v>5</v>
      </c>
      <c r="BS235" s="84">
        <v>1.8450184501845018E-2</v>
      </c>
      <c r="BU235" s="184"/>
      <c r="BV235" s="188" t="s">
        <v>199</v>
      </c>
      <c r="BW235" s="36">
        <f t="shared" si="274"/>
        <v>0.97310126582278478</v>
      </c>
      <c r="BX235" s="36">
        <f t="shared" si="279"/>
        <v>0.94095940959409596</v>
      </c>
    </row>
    <row r="236" spans="2:262" ht="14.25" customHeight="1">
      <c r="B236" s="265"/>
      <c r="C236" s="274"/>
      <c r="D236" s="150" t="s">
        <v>67</v>
      </c>
      <c r="E236" s="37">
        <v>11</v>
      </c>
      <c r="F236" s="233">
        <v>0</v>
      </c>
      <c r="G236" s="13">
        <f t="shared" si="280"/>
        <v>0</v>
      </c>
      <c r="H236" s="33">
        <v>4</v>
      </c>
      <c r="I236" s="13">
        <f t="shared" si="281"/>
        <v>0.36363636363636365</v>
      </c>
      <c r="J236" s="33">
        <v>0</v>
      </c>
      <c r="K236" s="13">
        <f t="shared" si="282"/>
        <v>0</v>
      </c>
      <c r="L236" s="37">
        <v>95</v>
      </c>
      <c r="M236" s="233">
        <v>6</v>
      </c>
      <c r="N236" s="13">
        <f t="shared" si="283"/>
        <v>6.3157894736842107E-2</v>
      </c>
      <c r="O236" s="33">
        <v>14</v>
      </c>
      <c r="P236" s="13">
        <f t="shared" si="284"/>
        <v>0.14736842105263157</v>
      </c>
      <c r="Q236" s="33">
        <v>7</v>
      </c>
      <c r="R236" s="13">
        <f t="shared" si="285"/>
        <v>7.3684210526315783E-2</v>
      </c>
      <c r="S236" s="37">
        <v>7182</v>
      </c>
      <c r="T236" s="233">
        <v>660</v>
      </c>
      <c r="U236" s="13">
        <f t="shared" si="286"/>
        <v>9.1896407685881365E-2</v>
      </c>
      <c r="V236" s="33">
        <v>1807</v>
      </c>
      <c r="W236" s="13">
        <f t="shared" si="287"/>
        <v>0.25160122528543583</v>
      </c>
      <c r="X236" s="33">
        <v>523</v>
      </c>
      <c r="Y236" s="13">
        <f t="shared" si="288"/>
        <v>7.282094124199387E-2</v>
      </c>
      <c r="Z236" s="37">
        <v>5716</v>
      </c>
      <c r="AA236" s="233">
        <v>450</v>
      </c>
      <c r="AB236" s="13">
        <f t="shared" si="289"/>
        <v>7.8726382085374386E-2</v>
      </c>
      <c r="AC236" s="33">
        <v>1337</v>
      </c>
      <c r="AD236" s="13">
        <f t="shared" si="290"/>
        <v>0.23390482855143457</v>
      </c>
      <c r="AE236" s="33">
        <v>469</v>
      </c>
      <c r="AF236" s="13">
        <f t="shared" si="291"/>
        <v>8.2050384884534644E-2</v>
      </c>
      <c r="AG236" s="37">
        <v>3528</v>
      </c>
      <c r="AH236" s="233">
        <v>168</v>
      </c>
      <c r="AI236" s="13">
        <f t="shared" si="292"/>
        <v>4.7619047619047616E-2</v>
      </c>
      <c r="AJ236" s="33">
        <v>640</v>
      </c>
      <c r="AK236" s="13">
        <f t="shared" si="293"/>
        <v>0.18140589569160998</v>
      </c>
      <c r="AL236" s="33">
        <v>232</v>
      </c>
      <c r="AM236" s="13">
        <f t="shared" si="294"/>
        <v>6.5759637188208611E-2</v>
      </c>
      <c r="AN236" s="37">
        <v>1686</v>
      </c>
      <c r="AO236" s="233">
        <v>54</v>
      </c>
      <c r="AP236" s="13">
        <f t="shared" si="295"/>
        <v>3.2028469750889681E-2</v>
      </c>
      <c r="AQ236" s="33">
        <v>204</v>
      </c>
      <c r="AR236" s="13">
        <f t="shared" si="296"/>
        <v>0.12099644128113879</v>
      </c>
      <c r="AS236" s="33">
        <v>66</v>
      </c>
      <c r="AT236" s="13">
        <f t="shared" si="297"/>
        <v>3.9145907473309607E-2</v>
      </c>
      <c r="AU236" s="37">
        <v>652</v>
      </c>
      <c r="AV236" s="233">
        <v>6</v>
      </c>
      <c r="AW236" s="13">
        <f t="shared" si="298"/>
        <v>9.202453987730062E-3</v>
      </c>
      <c r="AX236" s="33">
        <v>42</v>
      </c>
      <c r="AY236" s="13">
        <f t="shared" si="299"/>
        <v>6.4417177914110432E-2</v>
      </c>
      <c r="AZ236" s="33">
        <v>12</v>
      </c>
      <c r="BA236" s="13">
        <f t="shared" si="300"/>
        <v>1.8404907975460124E-2</v>
      </c>
      <c r="BB236" s="37">
        <f t="shared" si="275"/>
        <v>18870</v>
      </c>
      <c r="BC236" s="69">
        <f t="shared" si="276"/>
        <v>1344</v>
      </c>
      <c r="BD236" s="13">
        <f t="shared" si="301"/>
        <v>7.1224165341812404E-2</v>
      </c>
      <c r="BE236" s="69">
        <f t="shared" si="277"/>
        <v>4048</v>
      </c>
      <c r="BF236" s="13">
        <f t="shared" si="302"/>
        <v>0.21452040275569687</v>
      </c>
      <c r="BG236" s="69">
        <f t="shared" si="278"/>
        <v>1309</v>
      </c>
      <c r="BH236" s="13">
        <f t="shared" si="303"/>
        <v>6.9369369369369369E-2</v>
      </c>
      <c r="BJ236" s="265"/>
      <c r="BK236" s="274"/>
      <c r="BL236" s="203" t="s">
        <v>67</v>
      </c>
      <c r="BM236" s="38">
        <v>17810</v>
      </c>
      <c r="BN236" s="38">
        <v>1201</v>
      </c>
      <c r="BO236" s="84">
        <v>6.7434025828186417E-2</v>
      </c>
      <c r="BP236" s="38">
        <v>3912</v>
      </c>
      <c r="BQ236" s="84">
        <v>0.21965188096574959</v>
      </c>
      <c r="BR236" s="38">
        <v>1207</v>
      </c>
      <c r="BS236" s="84">
        <v>6.7770915216170693E-2</v>
      </c>
      <c r="BU236" s="185"/>
      <c r="BV236" s="187" t="s">
        <v>67</v>
      </c>
      <c r="BW236" s="36">
        <f t="shared" si="274"/>
        <v>0.64488606253312131</v>
      </c>
      <c r="BX236" s="36">
        <f t="shared" si="279"/>
        <v>0.64514317798989329</v>
      </c>
    </row>
    <row r="237" spans="2:262" ht="14.25" customHeight="1">
      <c r="B237" s="263">
        <v>47</v>
      </c>
      <c r="C237" s="272" t="s">
        <v>13</v>
      </c>
      <c r="D237" s="134" t="s">
        <v>201</v>
      </c>
      <c r="E237" s="119">
        <v>16</v>
      </c>
      <c r="F237" s="82">
        <v>0</v>
      </c>
      <c r="G237" s="71">
        <f t="shared" ref="G237:G306" si="304">IFERROR(F237/E237,"-")</f>
        <v>0</v>
      </c>
      <c r="H237" s="72">
        <v>5</v>
      </c>
      <c r="I237" s="71">
        <f t="shared" ref="I237:I306" si="305">IFERROR(H237/E237,"-")</f>
        <v>0.3125</v>
      </c>
      <c r="J237" s="72">
        <v>0</v>
      </c>
      <c r="K237" s="71">
        <f t="shared" ref="K237:K306" si="306">IFERROR(J237/E237,"-")</f>
        <v>0</v>
      </c>
      <c r="L237" s="119">
        <v>98</v>
      </c>
      <c r="M237" s="82">
        <v>7</v>
      </c>
      <c r="N237" s="71">
        <f t="shared" ref="N237:N306" si="307">IFERROR(M237/L237,"-")</f>
        <v>7.1428571428571425E-2</v>
      </c>
      <c r="O237" s="72">
        <v>11</v>
      </c>
      <c r="P237" s="71">
        <f t="shared" ref="P237:P306" si="308">IFERROR(O237/L237,"-")</f>
        <v>0.11224489795918367</v>
      </c>
      <c r="Q237" s="72">
        <v>10</v>
      </c>
      <c r="R237" s="71">
        <f t="shared" ref="R237:R306" si="309">IFERROR(Q237/L237,"-")</f>
        <v>0.10204081632653061</v>
      </c>
      <c r="S237" s="119">
        <v>10829</v>
      </c>
      <c r="T237" s="82">
        <v>962</v>
      </c>
      <c r="U237" s="71">
        <f t="shared" ref="U237:U306" si="310">IFERROR(T237/S237,"-")</f>
        <v>8.883553421368548E-2</v>
      </c>
      <c r="V237" s="72">
        <v>2479</v>
      </c>
      <c r="W237" s="71">
        <f t="shared" ref="W237:W306" si="311">IFERROR(V237/S237,"-")</f>
        <v>0.22892233816603563</v>
      </c>
      <c r="X237" s="72">
        <v>761</v>
      </c>
      <c r="Y237" s="71">
        <f t="shared" ref="Y237:Y306" si="312">IFERROR(X237/S237,"-")</f>
        <v>7.027426355157447E-2</v>
      </c>
      <c r="Z237" s="119">
        <v>9587</v>
      </c>
      <c r="AA237" s="82">
        <v>734</v>
      </c>
      <c r="AB237" s="71">
        <f t="shared" ref="AB237:AB306" si="313">IFERROR(AA237/Z237,"-")</f>
        <v>7.6562011056639193E-2</v>
      </c>
      <c r="AC237" s="72">
        <v>2092</v>
      </c>
      <c r="AD237" s="71">
        <f t="shared" ref="AD237:AD306" si="314">IFERROR(AC237/Z237,"-")</f>
        <v>0.2182121623031188</v>
      </c>
      <c r="AE237" s="72">
        <v>668</v>
      </c>
      <c r="AF237" s="71">
        <f t="shared" ref="AF237:AF306" si="315">IFERROR(AE237/Z237,"-")</f>
        <v>6.9677688536559923E-2</v>
      </c>
      <c r="AG237" s="119">
        <v>5146</v>
      </c>
      <c r="AH237" s="82">
        <v>288</v>
      </c>
      <c r="AI237" s="71">
        <f t="shared" ref="AI237:AI306" si="316">IFERROR(AH237/AG237,"-")</f>
        <v>5.596579867858531E-2</v>
      </c>
      <c r="AJ237" s="72">
        <v>883</v>
      </c>
      <c r="AK237" s="71">
        <f t="shared" ref="AK237:AK306" si="317">IFERROR(AJ237/AG237,"-")</f>
        <v>0.17158958414302372</v>
      </c>
      <c r="AL237" s="72">
        <v>291</v>
      </c>
      <c r="AM237" s="71">
        <f t="shared" ref="AM237:AM306" si="318">IFERROR(AL237/AG237,"-")</f>
        <v>5.6548775748153909E-2</v>
      </c>
      <c r="AN237" s="119">
        <v>2060</v>
      </c>
      <c r="AO237" s="82">
        <v>74</v>
      </c>
      <c r="AP237" s="71">
        <f t="shared" ref="AP237:AP306" si="319">IFERROR(AO237/AN237,"-")</f>
        <v>3.5922330097087375E-2</v>
      </c>
      <c r="AQ237" s="72">
        <v>284</v>
      </c>
      <c r="AR237" s="71">
        <f t="shared" ref="AR237:AR306" si="320">IFERROR(AQ237/AN237,"-")</f>
        <v>0.13786407766990291</v>
      </c>
      <c r="AS237" s="72">
        <v>94</v>
      </c>
      <c r="AT237" s="71">
        <f t="shared" ref="AT237:AT306" si="321">IFERROR(AS237/AN237,"-")</f>
        <v>4.5631067961165048E-2</v>
      </c>
      <c r="AU237" s="119">
        <v>561</v>
      </c>
      <c r="AV237" s="82">
        <v>2</v>
      </c>
      <c r="AW237" s="71">
        <f t="shared" ref="AW237:AW306" si="322">IFERROR(AV237/AU237,"-")</f>
        <v>3.5650623885918001E-3</v>
      </c>
      <c r="AX237" s="72">
        <v>57</v>
      </c>
      <c r="AY237" s="71">
        <f t="shared" ref="AY237:AY306" si="323">IFERROR(AX237/AU237,"-")</f>
        <v>0.10160427807486631</v>
      </c>
      <c r="AZ237" s="72">
        <v>15</v>
      </c>
      <c r="BA237" s="71">
        <f t="shared" ref="BA237:BA306" si="324">IFERROR(AZ237/AU237,"-")</f>
        <v>2.6737967914438502E-2</v>
      </c>
      <c r="BB237" s="119">
        <f t="shared" si="275"/>
        <v>28297</v>
      </c>
      <c r="BC237" s="73">
        <f t="shared" si="276"/>
        <v>2067</v>
      </c>
      <c r="BD237" s="71">
        <f t="shared" ref="BD237:BD306" si="325">IFERROR(BC237/BB237,"-")</f>
        <v>7.3046612715128814E-2</v>
      </c>
      <c r="BE237" s="73">
        <f t="shared" si="277"/>
        <v>5811</v>
      </c>
      <c r="BF237" s="71">
        <f t="shared" ref="BF237:BF306" si="326">IFERROR(BE237/BB237,"-")</f>
        <v>0.20535745838781497</v>
      </c>
      <c r="BG237" s="73">
        <f t="shared" si="278"/>
        <v>1839</v>
      </c>
      <c r="BH237" s="71">
        <f t="shared" ref="BH237:BH306" si="327">IFERROR(BG237/BB237,"-")</f>
        <v>6.4989221472240871E-2</v>
      </c>
      <c r="BJ237" s="263">
        <v>47</v>
      </c>
      <c r="BK237" s="272" t="s">
        <v>13</v>
      </c>
      <c r="BL237" s="208" t="s">
        <v>148</v>
      </c>
      <c r="BM237" s="38">
        <v>26766</v>
      </c>
      <c r="BN237" s="38">
        <v>1752</v>
      </c>
      <c r="BO237" s="84">
        <v>6.545617574534858E-2</v>
      </c>
      <c r="BP237" s="38">
        <v>5430</v>
      </c>
      <c r="BQ237" s="84">
        <v>0.20286931181349474</v>
      </c>
      <c r="BR237" s="38">
        <v>1745</v>
      </c>
      <c r="BS237" s="84">
        <v>6.5194649929014414E-2</v>
      </c>
      <c r="BU237" s="183" t="s">
        <v>13</v>
      </c>
      <c r="BV237" s="188" t="s">
        <v>138</v>
      </c>
      <c r="BW237" s="36">
        <f t="shared" si="274"/>
        <v>0.65660670742481531</v>
      </c>
      <c r="BX237" s="36">
        <f t="shared" si="279"/>
        <v>0.66647986251214231</v>
      </c>
    </row>
    <row r="238" spans="2:262" ht="14.25" customHeight="1">
      <c r="B238" s="264"/>
      <c r="C238" s="273"/>
      <c r="D238" s="210" t="s">
        <v>277</v>
      </c>
      <c r="E238" s="166">
        <v>0</v>
      </c>
      <c r="F238" s="214">
        <v>0</v>
      </c>
      <c r="G238" s="83" t="str">
        <f t="shared" si="304"/>
        <v>-</v>
      </c>
      <c r="H238" s="230">
        <v>0</v>
      </c>
      <c r="I238" s="83" t="str">
        <f>IFERROR(H238/E238,"-")</f>
        <v>-</v>
      </c>
      <c r="J238" s="230">
        <v>0</v>
      </c>
      <c r="K238" s="83" t="str">
        <f>IFERROR(J238/E238,"-")</f>
        <v>-</v>
      </c>
      <c r="L238" s="166">
        <v>7</v>
      </c>
      <c r="M238" s="214">
        <v>0</v>
      </c>
      <c r="N238" s="83">
        <f>IFERROR(M238/L238,"-")</f>
        <v>0</v>
      </c>
      <c r="O238" s="230">
        <v>1</v>
      </c>
      <c r="P238" s="83">
        <f>IFERROR(O238/L238,"-")</f>
        <v>0.14285714285714285</v>
      </c>
      <c r="Q238" s="230">
        <v>1</v>
      </c>
      <c r="R238" s="83">
        <f>IFERROR(Q238/L238,"-")</f>
        <v>0.14285714285714285</v>
      </c>
      <c r="S238" s="166">
        <v>3009</v>
      </c>
      <c r="T238" s="214">
        <v>312</v>
      </c>
      <c r="U238" s="83">
        <f>IFERROR(T238/S238,"-")</f>
        <v>0.10368893320039881</v>
      </c>
      <c r="V238" s="230">
        <v>753</v>
      </c>
      <c r="W238" s="83">
        <f>IFERROR(V238/S238,"-")</f>
        <v>0.25024925224327021</v>
      </c>
      <c r="X238" s="230">
        <v>255</v>
      </c>
      <c r="Y238" s="83">
        <f>IFERROR(X238/S238,"-")</f>
        <v>8.4745762711864403E-2</v>
      </c>
      <c r="Z238" s="166">
        <v>2240</v>
      </c>
      <c r="AA238" s="214">
        <v>196</v>
      </c>
      <c r="AB238" s="83">
        <f>IFERROR(AA238/Z238,"-")</f>
        <v>8.7499999999999994E-2</v>
      </c>
      <c r="AC238" s="230">
        <v>566</v>
      </c>
      <c r="AD238" s="83">
        <f>IFERROR(AC238/Z238,"-")</f>
        <v>0.25267857142857142</v>
      </c>
      <c r="AE238" s="230">
        <v>192</v>
      </c>
      <c r="AF238" s="83">
        <f>IFERROR(AE238/Z238,"-")</f>
        <v>8.5714285714285715E-2</v>
      </c>
      <c r="AG238" s="166">
        <v>1199</v>
      </c>
      <c r="AH238" s="214">
        <v>81</v>
      </c>
      <c r="AI238" s="83">
        <f>IFERROR(AH238/AG238,"-")</f>
        <v>6.7556296914095079E-2</v>
      </c>
      <c r="AJ238" s="230">
        <v>244</v>
      </c>
      <c r="AK238" s="83">
        <f>IFERROR(AJ238/AG238,"-")</f>
        <v>0.20350291909924936</v>
      </c>
      <c r="AL238" s="230">
        <v>108</v>
      </c>
      <c r="AM238" s="83">
        <f>IFERROR(AL238/AG238,"-")</f>
        <v>9.0075062552126772E-2</v>
      </c>
      <c r="AN238" s="166">
        <v>424</v>
      </c>
      <c r="AO238" s="214">
        <v>15</v>
      </c>
      <c r="AP238" s="83">
        <f>IFERROR(AO238/AN238,"-")</f>
        <v>3.5377358490566037E-2</v>
      </c>
      <c r="AQ238" s="230">
        <v>64</v>
      </c>
      <c r="AR238" s="83">
        <f>IFERROR(AQ238/AN238,"-")</f>
        <v>0.15094339622641509</v>
      </c>
      <c r="AS238" s="230">
        <v>25</v>
      </c>
      <c r="AT238" s="83">
        <f>IFERROR(AS238/AN238,"-")</f>
        <v>5.8962264150943397E-2</v>
      </c>
      <c r="AU238" s="166">
        <v>85</v>
      </c>
      <c r="AV238" s="214">
        <v>4</v>
      </c>
      <c r="AW238" s="83">
        <f>IFERROR(AV238/AU238,"-")</f>
        <v>4.7058823529411764E-2</v>
      </c>
      <c r="AX238" s="230">
        <v>10</v>
      </c>
      <c r="AY238" s="83">
        <f>IFERROR(AX238/AU238,"-")</f>
        <v>0.11764705882352941</v>
      </c>
      <c r="AZ238" s="230">
        <v>3</v>
      </c>
      <c r="BA238" s="83">
        <f>IFERROR(AZ238/AU238,"-")</f>
        <v>3.5294117647058823E-2</v>
      </c>
      <c r="BB238" s="166">
        <f t="shared" si="275"/>
        <v>6964</v>
      </c>
      <c r="BC238" s="167">
        <f t="shared" si="276"/>
        <v>608</v>
      </c>
      <c r="BD238" s="83">
        <f>IFERROR(BC238/BB238,"-")</f>
        <v>8.7306145893164849E-2</v>
      </c>
      <c r="BE238" s="167">
        <f t="shared" si="277"/>
        <v>1638</v>
      </c>
      <c r="BF238" s="83">
        <f>IFERROR(BE238/BB238,"-")</f>
        <v>0.23520964962665136</v>
      </c>
      <c r="BG238" s="167">
        <f t="shared" si="278"/>
        <v>584</v>
      </c>
      <c r="BH238" s="83">
        <f>IFERROR(BG238/BB238,"-")</f>
        <v>8.3859850660539914E-2</v>
      </c>
      <c r="BJ238" s="264"/>
      <c r="BK238" s="273"/>
      <c r="BL238" s="208" t="s">
        <v>276</v>
      </c>
      <c r="BM238" s="38">
        <v>6823</v>
      </c>
      <c r="BN238" s="38">
        <v>633</v>
      </c>
      <c r="BO238" s="84">
        <v>9.2774439396160049E-2</v>
      </c>
      <c r="BP238" s="38">
        <v>1523</v>
      </c>
      <c r="BQ238" s="84">
        <v>0.22321559431335189</v>
      </c>
      <c r="BR238" s="38">
        <v>522</v>
      </c>
      <c r="BS238" s="84">
        <v>7.6505935805364203E-2</v>
      </c>
      <c r="BU238" s="218"/>
      <c r="BV238" s="208" t="s">
        <v>273</v>
      </c>
      <c r="BW238" s="36">
        <f t="shared" si="274"/>
        <v>0.59362435381964385</v>
      </c>
      <c r="BX238" s="36">
        <f t="shared" si="279"/>
        <v>0.6075040304851238</v>
      </c>
    </row>
    <row r="239" spans="2:262" ht="14.25" customHeight="1">
      <c r="B239" s="264"/>
      <c r="C239" s="273"/>
      <c r="D239" s="165" t="s">
        <v>156</v>
      </c>
      <c r="E239" s="160">
        <v>0</v>
      </c>
      <c r="F239" s="161">
        <v>0</v>
      </c>
      <c r="G239" s="61" t="str">
        <f t="shared" si="304"/>
        <v>-</v>
      </c>
      <c r="H239" s="62">
        <v>0</v>
      </c>
      <c r="I239" s="61" t="str">
        <f t="shared" si="305"/>
        <v>-</v>
      </c>
      <c r="J239" s="62">
        <v>0</v>
      </c>
      <c r="K239" s="61" t="str">
        <f t="shared" si="306"/>
        <v>-</v>
      </c>
      <c r="L239" s="160">
        <v>1</v>
      </c>
      <c r="M239" s="161">
        <v>0</v>
      </c>
      <c r="N239" s="61">
        <f t="shared" si="307"/>
        <v>0</v>
      </c>
      <c r="O239" s="62">
        <v>1</v>
      </c>
      <c r="P239" s="61">
        <f t="shared" si="308"/>
        <v>1</v>
      </c>
      <c r="Q239" s="62">
        <v>0</v>
      </c>
      <c r="R239" s="61">
        <f t="shared" si="309"/>
        <v>0</v>
      </c>
      <c r="S239" s="160">
        <v>1209</v>
      </c>
      <c r="T239" s="161">
        <v>97</v>
      </c>
      <c r="U239" s="61">
        <f t="shared" si="310"/>
        <v>8.0231596360628613E-2</v>
      </c>
      <c r="V239" s="62">
        <v>225</v>
      </c>
      <c r="W239" s="61">
        <f t="shared" si="311"/>
        <v>0.18610421836228289</v>
      </c>
      <c r="X239" s="62">
        <v>88</v>
      </c>
      <c r="Y239" s="61">
        <f t="shared" si="312"/>
        <v>7.278742762613731E-2</v>
      </c>
      <c r="Z239" s="160">
        <v>762</v>
      </c>
      <c r="AA239" s="161">
        <v>51</v>
      </c>
      <c r="AB239" s="61">
        <f t="shared" si="313"/>
        <v>6.6929133858267723E-2</v>
      </c>
      <c r="AC239" s="62">
        <v>179</v>
      </c>
      <c r="AD239" s="61">
        <f t="shared" si="314"/>
        <v>0.23490813648293962</v>
      </c>
      <c r="AE239" s="62">
        <v>61</v>
      </c>
      <c r="AF239" s="61">
        <f t="shared" si="315"/>
        <v>8.0052493438320216E-2</v>
      </c>
      <c r="AG239" s="160">
        <v>446</v>
      </c>
      <c r="AH239" s="161">
        <v>25</v>
      </c>
      <c r="AI239" s="61">
        <f t="shared" si="316"/>
        <v>5.6053811659192827E-2</v>
      </c>
      <c r="AJ239" s="62">
        <v>83</v>
      </c>
      <c r="AK239" s="61">
        <f t="shared" si="317"/>
        <v>0.18609865470852019</v>
      </c>
      <c r="AL239" s="62">
        <v>37</v>
      </c>
      <c r="AM239" s="61">
        <f t="shared" si="318"/>
        <v>8.2959641255605385E-2</v>
      </c>
      <c r="AN239" s="160">
        <v>174</v>
      </c>
      <c r="AO239" s="161">
        <v>9</v>
      </c>
      <c r="AP239" s="61">
        <f t="shared" si="319"/>
        <v>5.1724137931034482E-2</v>
      </c>
      <c r="AQ239" s="62">
        <v>21</v>
      </c>
      <c r="AR239" s="61">
        <f t="shared" si="320"/>
        <v>0.1206896551724138</v>
      </c>
      <c r="AS239" s="62">
        <v>6</v>
      </c>
      <c r="AT239" s="61">
        <f t="shared" si="321"/>
        <v>3.4482758620689655E-2</v>
      </c>
      <c r="AU239" s="160">
        <v>42</v>
      </c>
      <c r="AV239" s="161">
        <v>0</v>
      </c>
      <c r="AW239" s="61">
        <f t="shared" si="322"/>
        <v>0</v>
      </c>
      <c r="AX239" s="62">
        <v>3</v>
      </c>
      <c r="AY239" s="61">
        <f t="shared" si="323"/>
        <v>7.1428571428571425E-2</v>
      </c>
      <c r="AZ239" s="62">
        <v>2</v>
      </c>
      <c r="BA239" s="61">
        <f t="shared" si="324"/>
        <v>4.7619047619047616E-2</v>
      </c>
      <c r="BB239" s="160">
        <f t="shared" si="275"/>
        <v>2634</v>
      </c>
      <c r="BC239" s="63">
        <f t="shared" si="276"/>
        <v>182</v>
      </c>
      <c r="BD239" s="61">
        <f t="shared" si="325"/>
        <v>6.9096431283219434E-2</v>
      </c>
      <c r="BE239" s="63">
        <f t="shared" si="277"/>
        <v>512</v>
      </c>
      <c r="BF239" s="61">
        <f t="shared" si="326"/>
        <v>0.19438116932422173</v>
      </c>
      <c r="BG239" s="63">
        <f t="shared" si="278"/>
        <v>194</v>
      </c>
      <c r="BH239" s="61">
        <f t="shared" si="327"/>
        <v>7.365223993925589E-2</v>
      </c>
      <c r="BJ239" s="264"/>
      <c r="BK239" s="273"/>
      <c r="BL239" s="208" t="s">
        <v>156</v>
      </c>
      <c r="BM239" s="38">
        <v>2600</v>
      </c>
      <c r="BN239" s="38">
        <v>165</v>
      </c>
      <c r="BO239" s="84">
        <v>6.3461538461538458E-2</v>
      </c>
      <c r="BP239" s="38">
        <v>486</v>
      </c>
      <c r="BQ239" s="84">
        <v>0.18692307692307691</v>
      </c>
      <c r="BR239" s="38">
        <v>188</v>
      </c>
      <c r="BS239" s="84">
        <v>7.2307692307692309E-2</v>
      </c>
      <c r="BU239" s="184"/>
      <c r="BV239" s="188" t="s">
        <v>156</v>
      </c>
      <c r="BW239" s="36">
        <f t="shared" si="274"/>
        <v>0.66287015945330297</v>
      </c>
      <c r="BX239" s="36">
        <f t="shared" si="279"/>
        <v>0.67730769230769228</v>
      </c>
    </row>
    <row r="240" spans="2:262" ht="14.25" customHeight="1">
      <c r="B240" s="264"/>
      <c r="C240" s="273"/>
      <c r="D240" s="135" t="s">
        <v>200</v>
      </c>
      <c r="E240" s="152">
        <v>0</v>
      </c>
      <c r="F240" s="231">
        <v>0</v>
      </c>
      <c r="G240" s="154" t="str">
        <f>IFERROR(F240/E240,"-")</f>
        <v>-</v>
      </c>
      <c r="H240" s="232">
        <v>0</v>
      </c>
      <c r="I240" s="154" t="str">
        <f>IFERROR(H240/E240,"-")</f>
        <v>-</v>
      </c>
      <c r="J240" s="232">
        <v>0</v>
      </c>
      <c r="K240" s="154" t="str">
        <f>IFERROR(J240/E240,"-")</f>
        <v>-</v>
      </c>
      <c r="L240" s="152">
        <v>2</v>
      </c>
      <c r="M240" s="231">
        <v>0</v>
      </c>
      <c r="N240" s="154">
        <f>IFERROR(M240/L240,"-")</f>
        <v>0</v>
      </c>
      <c r="O240" s="232">
        <v>0</v>
      </c>
      <c r="P240" s="154">
        <f>IFERROR(O240/L240,"-")</f>
        <v>0</v>
      </c>
      <c r="Q240" s="232">
        <v>0</v>
      </c>
      <c r="R240" s="154">
        <f>IFERROR(Q240/L240,"-")</f>
        <v>0</v>
      </c>
      <c r="S240" s="152">
        <v>60</v>
      </c>
      <c r="T240" s="231">
        <v>0</v>
      </c>
      <c r="U240" s="154">
        <f>IFERROR(T240/S240,"-")</f>
        <v>0</v>
      </c>
      <c r="V240" s="232">
        <v>3</v>
      </c>
      <c r="W240" s="154">
        <f>IFERROR(V240/S240,"-")</f>
        <v>0.05</v>
      </c>
      <c r="X240" s="232">
        <v>4</v>
      </c>
      <c r="Y240" s="154">
        <f>IFERROR(X240/S240,"-")</f>
        <v>6.6666666666666666E-2</v>
      </c>
      <c r="Z240" s="152">
        <v>209</v>
      </c>
      <c r="AA240" s="231">
        <v>1</v>
      </c>
      <c r="AB240" s="154">
        <f>IFERROR(AA240/Z240,"-")</f>
        <v>4.7846889952153108E-3</v>
      </c>
      <c r="AC240" s="232">
        <v>7</v>
      </c>
      <c r="AD240" s="154">
        <f>IFERROR(AC240/Z240,"-")</f>
        <v>3.3492822966507178E-2</v>
      </c>
      <c r="AE240" s="232">
        <v>3</v>
      </c>
      <c r="AF240" s="154">
        <f>IFERROR(AE240/Z240,"-")</f>
        <v>1.4354066985645933E-2</v>
      </c>
      <c r="AG240" s="152">
        <v>267</v>
      </c>
      <c r="AH240" s="231">
        <v>0</v>
      </c>
      <c r="AI240" s="154">
        <f>IFERROR(AH240/AG240,"-")</f>
        <v>0</v>
      </c>
      <c r="AJ240" s="232">
        <v>6</v>
      </c>
      <c r="AK240" s="154">
        <f>IFERROR(AJ240/AG240,"-")</f>
        <v>2.247191011235955E-2</v>
      </c>
      <c r="AL240" s="232">
        <v>4</v>
      </c>
      <c r="AM240" s="154">
        <f>IFERROR(AL240/AG240,"-")</f>
        <v>1.4981273408239701E-2</v>
      </c>
      <c r="AN240" s="152">
        <v>257</v>
      </c>
      <c r="AO240" s="231">
        <v>2</v>
      </c>
      <c r="AP240" s="154">
        <f>IFERROR(AO240/AN240,"-")</f>
        <v>7.7821011673151752E-3</v>
      </c>
      <c r="AQ240" s="232">
        <v>1</v>
      </c>
      <c r="AR240" s="154">
        <f>IFERROR(AQ240/AN240,"-")</f>
        <v>3.8910505836575876E-3</v>
      </c>
      <c r="AS240" s="232">
        <v>3</v>
      </c>
      <c r="AT240" s="154">
        <f>IFERROR(AS240/AN240,"-")</f>
        <v>1.1673151750972763E-2</v>
      </c>
      <c r="AU240" s="152">
        <v>231</v>
      </c>
      <c r="AV240" s="231">
        <v>0</v>
      </c>
      <c r="AW240" s="154">
        <f>IFERROR(AV240/AU240,"-")</f>
        <v>0</v>
      </c>
      <c r="AX240" s="232">
        <v>1</v>
      </c>
      <c r="AY240" s="154">
        <f>IFERROR(AX240/AU240,"-")</f>
        <v>4.329004329004329E-3</v>
      </c>
      <c r="AZ240" s="232">
        <v>0</v>
      </c>
      <c r="BA240" s="154">
        <f>IFERROR(AZ240/AU240,"-")</f>
        <v>0</v>
      </c>
      <c r="BB240" s="152">
        <f t="shared" si="275"/>
        <v>1026</v>
      </c>
      <c r="BC240" s="153">
        <f t="shared" si="276"/>
        <v>3</v>
      </c>
      <c r="BD240" s="154">
        <f>IFERROR(BC240/BB240,"-")</f>
        <v>2.9239766081871343E-3</v>
      </c>
      <c r="BE240" s="153">
        <f t="shared" si="277"/>
        <v>18</v>
      </c>
      <c r="BF240" s="154">
        <f>IFERROR(BE240/BB240,"-")</f>
        <v>1.7543859649122806E-2</v>
      </c>
      <c r="BG240" s="153">
        <f t="shared" si="278"/>
        <v>14</v>
      </c>
      <c r="BH240" s="154">
        <f>IFERROR(BG240/BB240,"-")</f>
        <v>1.364522417153996E-2</v>
      </c>
      <c r="BJ240" s="264"/>
      <c r="BK240" s="273"/>
      <c r="BL240" s="208" t="s">
        <v>199</v>
      </c>
      <c r="BM240" s="38">
        <v>502</v>
      </c>
      <c r="BN240" s="38">
        <v>4</v>
      </c>
      <c r="BO240" s="84">
        <v>7.9681274900398405E-3</v>
      </c>
      <c r="BP240" s="38">
        <v>18</v>
      </c>
      <c r="BQ240" s="84">
        <v>3.5856573705179286E-2</v>
      </c>
      <c r="BR240" s="38">
        <v>12</v>
      </c>
      <c r="BS240" s="84">
        <v>2.3904382470119521E-2</v>
      </c>
      <c r="BU240" s="184"/>
      <c r="BV240" s="188" t="s">
        <v>199</v>
      </c>
      <c r="BW240" s="36">
        <f t="shared" si="274"/>
        <v>0.96588693957115013</v>
      </c>
      <c r="BX240" s="36">
        <f t="shared" si="279"/>
        <v>0.9322709163346613</v>
      </c>
    </row>
    <row r="241" spans="2:76" ht="14.25" customHeight="1">
      <c r="B241" s="265"/>
      <c r="C241" s="274"/>
      <c r="D241" s="150" t="s">
        <v>67</v>
      </c>
      <c r="E241" s="37">
        <v>16</v>
      </c>
      <c r="F241" s="233">
        <v>0</v>
      </c>
      <c r="G241" s="13">
        <f t="shared" si="304"/>
        <v>0</v>
      </c>
      <c r="H241" s="33">
        <v>5</v>
      </c>
      <c r="I241" s="13">
        <f t="shared" si="305"/>
        <v>0.3125</v>
      </c>
      <c r="J241" s="33">
        <v>0</v>
      </c>
      <c r="K241" s="13">
        <f t="shared" si="306"/>
        <v>0</v>
      </c>
      <c r="L241" s="37">
        <v>108</v>
      </c>
      <c r="M241" s="233">
        <v>7</v>
      </c>
      <c r="N241" s="13">
        <f t="shared" si="307"/>
        <v>6.4814814814814811E-2</v>
      </c>
      <c r="O241" s="33">
        <v>13</v>
      </c>
      <c r="P241" s="13">
        <f t="shared" si="308"/>
        <v>0.12037037037037036</v>
      </c>
      <c r="Q241" s="33">
        <v>11</v>
      </c>
      <c r="R241" s="13">
        <f t="shared" si="309"/>
        <v>0.10185185185185185</v>
      </c>
      <c r="S241" s="37">
        <v>15107</v>
      </c>
      <c r="T241" s="233">
        <v>1371</v>
      </c>
      <c r="U241" s="13">
        <f t="shared" si="310"/>
        <v>9.0752631230555367E-2</v>
      </c>
      <c r="V241" s="33">
        <v>3460</v>
      </c>
      <c r="W241" s="13">
        <f t="shared" si="311"/>
        <v>0.22903289865625207</v>
      </c>
      <c r="X241" s="33">
        <v>1108</v>
      </c>
      <c r="Y241" s="13">
        <f t="shared" si="312"/>
        <v>7.3343483153505001E-2</v>
      </c>
      <c r="Z241" s="37">
        <v>12798</v>
      </c>
      <c r="AA241" s="233">
        <v>982</v>
      </c>
      <c r="AB241" s="13">
        <f t="shared" si="313"/>
        <v>7.6730739177996568E-2</v>
      </c>
      <c r="AC241" s="33">
        <v>2844</v>
      </c>
      <c r="AD241" s="13">
        <f t="shared" si="314"/>
        <v>0.22222222222222221</v>
      </c>
      <c r="AE241" s="33">
        <v>924</v>
      </c>
      <c r="AF241" s="13">
        <f t="shared" si="315"/>
        <v>7.2198781059540557E-2</v>
      </c>
      <c r="AG241" s="37">
        <v>7058</v>
      </c>
      <c r="AH241" s="233">
        <v>394</v>
      </c>
      <c r="AI241" s="13">
        <f t="shared" si="316"/>
        <v>5.5823179370926609E-2</v>
      </c>
      <c r="AJ241" s="33">
        <v>1216</v>
      </c>
      <c r="AK241" s="13">
        <f t="shared" si="317"/>
        <v>0.17228676678945878</v>
      </c>
      <c r="AL241" s="33">
        <v>440</v>
      </c>
      <c r="AM241" s="13">
        <f t="shared" si="318"/>
        <v>6.2340606404080477E-2</v>
      </c>
      <c r="AN241" s="37">
        <v>2915</v>
      </c>
      <c r="AO241" s="233">
        <v>100</v>
      </c>
      <c r="AP241" s="13">
        <f t="shared" si="319"/>
        <v>3.430531732418525E-2</v>
      </c>
      <c r="AQ241" s="33">
        <v>370</v>
      </c>
      <c r="AR241" s="13">
        <f t="shared" si="320"/>
        <v>0.12692967409948541</v>
      </c>
      <c r="AS241" s="33">
        <v>128</v>
      </c>
      <c r="AT241" s="13">
        <f t="shared" si="321"/>
        <v>4.3910806174957115E-2</v>
      </c>
      <c r="AU241" s="37">
        <v>919</v>
      </c>
      <c r="AV241" s="233">
        <v>6</v>
      </c>
      <c r="AW241" s="13">
        <f t="shared" si="322"/>
        <v>6.5288356909684441E-3</v>
      </c>
      <c r="AX241" s="33">
        <v>71</v>
      </c>
      <c r="AY241" s="13">
        <f t="shared" si="323"/>
        <v>7.725788900979326E-2</v>
      </c>
      <c r="AZ241" s="33">
        <v>20</v>
      </c>
      <c r="BA241" s="13">
        <f t="shared" si="324"/>
        <v>2.176278563656148E-2</v>
      </c>
      <c r="BB241" s="37">
        <f t="shared" si="275"/>
        <v>38921</v>
      </c>
      <c r="BC241" s="69">
        <f t="shared" si="276"/>
        <v>2860</v>
      </c>
      <c r="BD241" s="13">
        <f t="shared" si="325"/>
        <v>7.3482181855553552E-2</v>
      </c>
      <c r="BE241" s="69">
        <f t="shared" si="277"/>
        <v>7979</v>
      </c>
      <c r="BF241" s="13">
        <f t="shared" si="326"/>
        <v>0.20500501014876288</v>
      </c>
      <c r="BG241" s="69">
        <f t="shared" si="278"/>
        <v>2631</v>
      </c>
      <c r="BH241" s="13">
        <f t="shared" si="327"/>
        <v>6.7598468692993505E-2</v>
      </c>
      <c r="BJ241" s="265"/>
      <c r="BK241" s="274"/>
      <c r="BL241" s="203" t="s">
        <v>67</v>
      </c>
      <c r="BM241" s="38">
        <v>36691</v>
      </c>
      <c r="BN241" s="38">
        <v>2554</v>
      </c>
      <c r="BO241" s="84">
        <v>6.9608350821727394E-2</v>
      </c>
      <c r="BP241" s="38">
        <v>7457</v>
      </c>
      <c r="BQ241" s="84">
        <v>0.20323785124417432</v>
      </c>
      <c r="BR241" s="38">
        <v>2467</v>
      </c>
      <c r="BS241" s="84">
        <v>6.7237197132811857E-2</v>
      </c>
      <c r="BU241" s="185"/>
      <c r="BV241" s="187" t="s">
        <v>67</v>
      </c>
      <c r="BW241" s="36">
        <f t="shared" si="274"/>
        <v>0.65391433930269005</v>
      </c>
      <c r="BX241" s="36">
        <f t="shared" si="279"/>
        <v>0.65991660080128645</v>
      </c>
    </row>
    <row r="242" spans="2:76" ht="14.25" customHeight="1">
      <c r="B242" s="263">
        <v>48</v>
      </c>
      <c r="C242" s="272" t="s">
        <v>22</v>
      </c>
      <c r="D242" s="134" t="s">
        <v>201</v>
      </c>
      <c r="E242" s="119">
        <v>12</v>
      </c>
      <c r="F242" s="82">
        <v>0</v>
      </c>
      <c r="G242" s="71">
        <f t="shared" si="304"/>
        <v>0</v>
      </c>
      <c r="H242" s="72">
        <v>2</v>
      </c>
      <c r="I242" s="71">
        <f t="shared" si="305"/>
        <v>0.16666666666666666</v>
      </c>
      <c r="J242" s="72">
        <v>2</v>
      </c>
      <c r="K242" s="71">
        <f t="shared" si="306"/>
        <v>0.16666666666666666</v>
      </c>
      <c r="L242" s="119">
        <v>43</v>
      </c>
      <c r="M242" s="82">
        <v>3</v>
      </c>
      <c r="N242" s="71">
        <f t="shared" si="307"/>
        <v>6.9767441860465115E-2</v>
      </c>
      <c r="O242" s="72">
        <v>6</v>
      </c>
      <c r="P242" s="71">
        <f t="shared" si="308"/>
        <v>0.13953488372093023</v>
      </c>
      <c r="Q242" s="72">
        <v>4</v>
      </c>
      <c r="R242" s="71">
        <f t="shared" si="309"/>
        <v>9.3023255813953487E-2</v>
      </c>
      <c r="S242" s="119">
        <v>4967</v>
      </c>
      <c r="T242" s="82">
        <v>571</v>
      </c>
      <c r="U242" s="71">
        <f t="shared" si="310"/>
        <v>0.11495872760217435</v>
      </c>
      <c r="V242" s="72">
        <v>1211</v>
      </c>
      <c r="W242" s="71">
        <f t="shared" si="311"/>
        <v>0.24380914032615261</v>
      </c>
      <c r="X242" s="72">
        <v>475</v>
      </c>
      <c r="Y242" s="71">
        <f t="shared" si="312"/>
        <v>9.5631165693577616E-2</v>
      </c>
      <c r="Z242" s="119">
        <v>4032</v>
      </c>
      <c r="AA242" s="82">
        <v>376</v>
      </c>
      <c r="AB242" s="71">
        <f t="shared" si="313"/>
        <v>9.3253968253968256E-2</v>
      </c>
      <c r="AC242" s="72">
        <v>954</v>
      </c>
      <c r="AD242" s="71">
        <f t="shared" si="314"/>
        <v>0.23660714285714285</v>
      </c>
      <c r="AE242" s="72">
        <v>332</v>
      </c>
      <c r="AF242" s="71">
        <f t="shared" si="315"/>
        <v>8.234126984126984E-2</v>
      </c>
      <c r="AG242" s="119">
        <v>2440</v>
      </c>
      <c r="AH242" s="82">
        <v>134</v>
      </c>
      <c r="AI242" s="71">
        <f t="shared" si="316"/>
        <v>5.4918032786885243E-2</v>
      </c>
      <c r="AJ242" s="72">
        <v>405</v>
      </c>
      <c r="AK242" s="71">
        <f t="shared" si="317"/>
        <v>0.16598360655737704</v>
      </c>
      <c r="AL242" s="72">
        <v>177</v>
      </c>
      <c r="AM242" s="71">
        <f t="shared" si="318"/>
        <v>7.2540983606557377E-2</v>
      </c>
      <c r="AN242" s="119">
        <v>1238</v>
      </c>
      <c r="AO242" s="82">
        <v>37</v>
      </c>
      <c r="AP242" s="71">
        <f t="shared" si="319"/>
        <v>2.9886914378029081E-2</v>
      </c>
      <c r="AQ242" s="72">
        <v>143</v>
      </c>
      <c r="AR242" s="71">
        <f t="shared" si="320"/>
        <v>0.11550888529886914</v>
      </c>
      <c r="AS242" s="72">
        <v>68</v>
      </c>
      <c r="AT242" s="71">
        <f t="shared" si="321"/>
        <v>5.492730210016155E-2</v>
      </c>
      <c r="AU242" s="119">
        <v>434</v>
      </c>
      <c r="AV242" s="82">
        <v>2</v>
      </c>
      <c r="AW242" s="71">
        <f t="shared" si="322"/>
        <v>4.608294930875576E-3</v>
      </c>
      <c r="AX242" s="72">
        <v>21</v>
      </c>
      <c r="AY242" s="71">
        <f t="shared" si="323"/>
        <v>4.8387096774193547E-2</v>
      </c>
      <c r="AZ242" s="72">
        <v>12</v>
      </c>
      <c r="BA242" s="71">
        <f t="shared" si="324"/>
        <v>2.7649769585253458E-2</v>
      </c>
      <c r="BB242" s="119">
        <f t="shared" si="275"/>
        <v>13166</v>
      </c>
      <c r="BC242" s="73">
        <f t="shared" si="276"/>
        <v>1123</v>
      </c>
      <c r="BD242" s="71">
        <f t="shared" si="325"/>
        <v>8.5295457997873317E-2</v>
      </c>
      <c r="BE242" s="73">
        <f t="shared" si="277"/>
        <v>2742</v>
      </c>
      <c r="BF242" s="71">
        <f t="shared" si="326"/>
        <v>0.20826370955491416</v>
      </c>
      <c r="BG242" s="73">
        <f t="shared" si="278"/>
        <v>1070</v>
      </c>
      <c r="BH242" s="71">
        <f t="shared" si="327"/>
        <v>8.1269937718365493E-2</v>
      </c>
      <c r="BJ242" s="263">
        <v>48</v>
      </c>
      <c r="BK242" s="272" t="s">
        <v>22</v>
      </c>
      <c r="BL242" s="208" t="s">
        <v>148</v>
      </c>
      <c r="BM242" s="38">
        <v>12376</v>
      </c>
      <c r="BN242" s="38">
        <v>926</v>
      </c>
      <c r="BO242" s="84">
        <v>7.4822236586942467E-2</v>
      </c>
      <c r="BP242" s="38">
        <v>2461</v>
      </c>
      <c r="BQ242" s="84">
        <v>0.19885261797026502</v>
      </c>
      <c r="BR242" s="38">
        <v>983</v>
      </c>
      <c r="BS242" s="84">
        <v>7.9427925016160306E-2</v>
      </c>
      <c r="BU242" s="183" t="s">
        <v>22</v>
      </c>
      <c r="BV242" s="188" t="s">
        <v>138</v>
      </c>
      <c r="BW242" s="36">
        <f t="shared" si="274"/>
        <v>0.62517089472884702</v>
      </c>
      <c r="BX242" s="36">
        <f t="shared" si="279"/>
        <v>0.64689722042663222</v>
      </c>
    </row>
    <row r="243" spans="2:76" ht="14.25" customHeight="1">
      <c r="B243" s="264"/>
      <c r="C243" s="273"/>
      <c r="D243" s="210" t="s">
        <v>277</v>
      </c>
      <c r="E243" s="166">
        <v>1</v>
      </c>
      <c r="F243" s="214">
        <v>0</v>
      </c>
      <c r="G243" s="83">
        <f t="shared" si="304"/>
        <v>0</v>
      </c>
      <c r="H243" s="230">
        <v>0</v>
      </c>
      <c r="I243" s="83">
        <f>IFERROR(H243/E243,"-")</f>
        <v>0</v>
      </c>
      <c r="J243" s="230">
        <v>0</v>
      </c>
      <c r="K243" s="83">
        <f>IFERROR(J243/E243,"-")</f>
        <v>0</v>
      </c>
      <c r="L243" s="166">
        <v>5</v>
      </c>
      <c r="M243" s="214">
        <v>0</v>
      </c>
      <c r="N243" s="83">
        <f>IFERROR(M243/L243,"-")</f>
        <v>0</v>
      </c>
      <c r="O243" s="230">
        <v>0</v>
      </c>
      <c r="P243" s="83">
        <f>IFERROR(O243/L243,"-")</f>
        <v>0</v>
      </c>
      <c r="Q243" s="230">
        <v>0</v>
      </c>
      <c r="R243" s="83">
        <f>IFERROR(Q243/L243,"-")</f>
        <v>0</v>
      </c>
      <c r="S243" s="166">
        <v>2394</v>
      </c>
      <c r="T243" s="214">
        <v>337</v>
      </c>
      <c r="U243" s="83">
        <f>IFERROR(T243/S243,"-")</f>
        <v>0.14076858813700918</v>
      </c>
      <c r="V243" s="230">
        <v>628</v>
      </c>
      <c r="W243" s="83">
        <f>IFERROR(V243/S243,"-")</f>
        <v>0.26232247284878862</v>
      </c>
      <c r="X243" s="230">
        <v>243</v>
      </c>
      <c r="Y243" s="83">
        <f>IFERROR(X243/S243,"-")</f>
        <v>0.10150375939849623</v>
      </c>
      <c r="Z243" s="166">
        <v>1845</v>
      </c>
      <c r="AA243" s="214">
        <v>222</v>
      </c>
      <c r="AB243" s="83">
        <f>IFERROR(AA243/Z243,"-")</f>
        <v>0.12032520325203253</v>
      </c>
      <c r="AC243" s="230">
        <v>552</v>
      </c>
      <c r="AD243" s="83">
        <f>IFERROR(AC243/Z243,"-")</f>
        <v>0.29918699186991871</v>
      </c>
      <c r="AE243" s="230">
        <v>162</v>
      </c>
      <c r="AF243" s="83">
        <f>IFERROR(AE243/Z243,"-")</f>
        <v>8.7804878048780483E-2</v>
      </c>
      <c r="AG243" s="166">
        <v>1039</v>
      </c>
      <c r="AH243" s="214">
        <v>82</v>
      </c>
      <c r="AI243" s="83">
        <f>IFERROR(AH243/AG243,"-")</f>
        <v>7.8922040423484122E-2</v>
      </c>
      <c r="AJ243" s="230">
        <v>224</v>
      </c>
      <c r="AK243" s="83">
        <f>IFERROR(AJ243/AG243,"-")</f>
        <v>0.21559191530317612</v>
      </c>
      <c r="AL243" s="230">
        <v>114</v>
      </c>
      <c r="AM243" s="83">
        <f>IFERROR(AL243/AG243,"-")</f>
        <v>0.109720885466795</v>
      </c>
      <c r="AN243" s="166">
        <v>375</v>
      </c>
      <c r="AO243" s="214">
        <v>20</v>
      </c>
      <c r="AP243" s="83">
        <f>IFERROR(AO243/AN243,"-")</f>
        <v>5.3333333333333337E-2</v>
      </c>
      <c r="AQ243" s="230">
        <v>44</v>
      </c>
      <c r="AR243" s="83">
        <f>IFERROR(AQ243/AN243,"-")</f>
        <v>0.11733333333333333</v>
      </c>
      <c r="AS243" s="230">
        <v>22</v>
      </c>
      <c r="AT243" s="83">
        <f>IFERROR(AS243/AN243,"-")</f>
        <v>5.8666666666666666E-2</v>
      </c>
      <c r="AU243" s="166">
        <v>103</v>
      </c>
      <c r="AV243" s="214">
        <v>5</v>
      </c>
      <c r="AW243" s="83">
        <f>IFERROR(AV243/AU243,"-")</f>
        <v>4.8543689320388349E-2</v>
      </c>
      <c r="AX243" s="230">
        <v>10</v>
      </c>
      <c r="AY243" s="83">
        <f>IFERROR(AX243/AU243,"-")</f>
        <v>9.7087378640776698E-2</v>
      </c>
      <c r="AZ243" s="230">
        <v>7</v>
      </c>
      <c r="BA243" s="83">
        <f>IFERROR(AZ243/AU243,"-")</f>
        <v>6.7961165048543687E-2</v>
      </c>
      <c r="BB243" s="166">
        <f t="shared" si="275"/>
        <v>5762</v>
      </c>
      <c r="BC243" s="167">
        <f t="shared" si="276"/>
        <v>666</v>
      </c>
      <c r="BD243" s="83">
        <f>IFERROR(BC243/BB243,"-")</f>
        <v>0.1155848663658452</v>
      </c>
      <c r="BE243" s="167">
        <f t="shared" si="277"/>
        <v>1458</v>
      </c>
      <c r="BF243" s="83">
        <f>IFERROR(BE243/BB243,"-")</f>
        <v>0.2530371398819854</v>
      </c>
      <c r="BG243" s="167">
        <f t="shared" si="278"/>
        <v>548</v>
      </c>
      <c r="BH243" s="83">
        <f>IFERROR(BG243/BB243,"-")</f>
        <v>9.510586601874349E-2</v>
      </c>
      <c r="BJ243" s="264"/>
      <c r="BK243" s="273"/>
      <c r="BL243" s="208" t="s">
        <v>276</v>
      </c>
      <c r="BM243" s="38">
        <v>5644</v>
      </c>
      <c r="BN243" s="38">
        <v>602</v>
      </c>
      <c r="BO243" s="84">
        <v>0.10666194188518781</v>
      </c>
      <c r="BP243" s="38">
        <v>1408</v>
      </c>
      <c r="BQ243" s="84">
        <v>0.24946846208362863</v>
      </c>
      <c r="BR243" s="38">
        <v>563</v>
      </c>
      <c r="BS243" s="84">
        <v>9.9751948972360033E-2</v>
      </c>
      <c r="BU243" s="218"/>
      <c r="BV243" s="208" t="s">
        <v>273</v>
      </c>
      <c r="BW243" s="36">
        <f t="shared" si="274"/>
        <v>0.53627212773342592</v>
      </c>
      <c r="BX243" s="36">
        <f t="shared" si="279"/>
        <v>0.54411764705882348</v>
      </c>
    </row>
    <row r="244" spans="2:76" ht="14.25" customHeight="1">
      <c r="B244" s="264"/>
      <c r="C244" s="273"/>
      <c r="D244" s="165" t="s">
        <v>156</v>
      </c>
      <c r="E244" s="160">
        <v>0</v>
      </c>
      <c r="F244" s="161">
        <v>0</v>
      </c>
      <c r="G244" s="61" t="str">
        <f t="shared" si="304"/>
        <v>-</v>
      </c>
      <c r="H244" s="62">
        <v>0</v>
      </c>
      <c r="I244" s="61" t="str">
        <f t="shared" si="305"/>
        <v>-</v>
      </c>
      <c r="J244" s="62">
        <v>0</v>
      </c>
      <c r="K244" s="61" t="str">
        <f t="shared" si="306"/>
        <v>-</v>
      </c>
      <c r="L244" s="160">
        <v>1</v>
      </c>
      <c r="M244" s="161">
        <v>0</v>
      </c>
      <c r="N244" s="61">
        <f t="shared" si="307"/>
        <v>0</v>
      </c>
      <c r="O244" s="62">
        <v>0</v>
      </c>
      <c r="P244" s="61">
        <f t="shared" si="308"/>
        <v>0</v>
      </c>
      <c r="Q244" s="62">
        <v>0</v>
      </c>
      <c r="R244" s="61">
        <f t="shared" si="309"/>
        <v>0</v>
      </c>
      <c r="S244" s="160">
        <v>810</v>
      </c>
      <c r="T244" s="161">
        <v>76</v>
      </c>
      <c r="U244" s="61">
        <f t="shared" si="310"/>
        <v>9.3827160493827166E-2</v>
      </c>
      <c r="V244" s="62">
        <v>218</v>
      </c>
      <c r="W244" s="61">
        <f t="shared" si="311"/>
        <v>0.26913580246913582</v>
      </c>
      <c r="X244" s="62">
        <v>74</v>
      </c>
      <c r="Y244" s="61">
        <f t="shared" si="312"/>
        <v>9.1358024691358022E-2</v>
      </c>
      <c r="Z244" s="160">
        <v>508</v>
      </c>
      <c r="AA244" s="161">
        <v>57</v>
      </c>
      <c r="AB244" s="61">
        <f t="shared" si="313"/>
        <v>0.11220472440944881</v>
      </c>
      <c r="AC244" s="62">
        <v>124</v>
      </c>
      <c r="AD244" s="61">
        <f t="shared" si="314"/>
        <v>0.24409448818897639</v>
      </c>
      <c r="AE244" s="62">
        <v>50</v>
      </c>
      <c r="AF244" s="61">
        <f t="shared" si="315"/>
        <v>9.8425196850393706E-2</v>
      </c>
      <c r="AG244" s="160">
        <v>213</v>
      </c>
      <c r="AH244" s="161">
        <v>21</v>
      </c>
      <c r="AI244" s="61">
        <f t="shared" si="316"/>
        <v>9.8591549295774641E-2</v>
      </c>
      <c r="AJ244" s="62">
        <v>54</v>
      </c>
      <c r="AK244" s="61">
        <f t="shared" si="317"/>
        <v>0.25352112676056338</v>
      </c>
      <c r="AL244" s="62">
        <v>21</v>
      </c>
      <c r="AM244" s="61">
        <f>IFERROR(AL244/AG244,"-")</f>
        <v>9.8591549295774641E-2</v>
      </c>
      <c r="AN244" s="160">
        <v>59</v>
      </c>
      <c r="AO244" s="161">
        <v>2</v>
      </c>
      <c r="AP244" s="61">
        <f t="shared" si="319"/>
        <v>3.3898305084745763E-2</v>
      </c>
      <c r="AQ244" s="62">
        <v>4</v>
      </c>
      <c r="AR244" s="61">
        <f t="shared" si="320"/>
        <v>6.7796610169491525E-2</v>
      </c>
      <c r="AS244" s="62">
        <v>8</v>
      </c>
      <c r="AT244" s="61">
        <f t="shared" si="321"/>
        <v>0.13559322033898305</v>
      </c>
      <c r="AU244" s="160">
        <v>21</v>
      </c>
      <c r="AV244" s="161">
        <v>0</v>
      </c>
      <c r="AW244" s="61">
        <f t="shared" si="322"/>
        <v>0</v>
      </c>
      <c r="AX244" s="62">
        <v>2</v>
      </c>
      <c r="AY244" s="61">
        <f t="shared" si="323"/>
        <v>9.5238095238095233E-2</v>
      </c>
      <c r="AZ244" s="62">
        <v>1</v>
      </c>
      <c r="BA244" s="61">
        <f t="shared" si="324"/>
        <v>4.7619047619047616E-2</v>
      </c>
      <c r="BB244" s="160">
        <f t="shared" si="275"/>
        <v>1612</v>
      </c>
      <c r="BC244" s="63">
        <f t="shared" si="276"/>
        <v>156</v>
      </c>
      <c r="BD244" s="61">
        <f t="shared" si="325"/>
        <v>9.6774193548387094E-2</v>
      </c>
      <c r="BE244" s="63">
        <f t="shared" si="277"/>
        <v>402</v>
      </c>
      <c r="BF244" s="61">
        <f t="shared" si="326"/>
        <v>0.24937965260545905</v>
      </c>
      <c r="BG244" s="63">
        <f t="shared" si="278"/>
        <v>154</v>
      </c>
      <c r="BH244" s="61">
        <f t="shared" si="327"/>
        <v>9.553349875930521E-2</v>
      </c>
      <c r="BJ244" s="264"/>
      <c r="BK244" s="273"/>
      <c r="BL244" s="208" t="s">
        <v>156</v>
      </c>
      <c r="BM244" s="38">
        <v>1534</v>
      </c>
      <c r="BN244" s="38">
        <v>150</v>
      </c>
      <c r="BO244" s="84">
        <v>9.7783572359843543E-2</v>
      </c>
      <c r="BP244" s="38">
        <v>329</v>
      </c>
      <c r="BQ244" s="84">
        <v>0.21447196870925683</v>
      </c>
      <c r="BR244" s="38">
        <v>169</v>
      </c>
      <c r="BS244" s="84">
        <v>0.11016949152542373</v>
      </c>
      <c r="BU244" s="184"/>
      <c r="BV244" s="188" t="s">
        <v>156</v>
      </c>
      <c r="BW244" s="36">
        <f t="shared" si="274"/>
        <v>0.55831265508684869</v>
      </c>
      <c r="BX244" s="36">
        <f t="shared" si="279"/>
        <v>0.57757496740547587</v>
      </c>
    </row>
    <row r="245" spans="2:76" ht="14.25" customHeight="1">
      <c r="B245" s="264"/>
      <c r="C245" s="273"/>
      <c r="D245" s="135" t="s">
        <v>200</v>
      </c>
      <c r="E245" s="152">
        <v>0</v>
      </c>
      <c r="F245" s="231">
        <v>0</v>
      </c>
      <c r="G245" s="154" t="str">
        <f>IFERROR(F245/E245,"-")</f>
        <v>-</v>
      </c>
      <c r="H245" s="232">
        <v>0</v>
      </c>
      <c r="I245" s="154" t="str">
        <f>IFERROR(H245/E245,"-")</f>
        <v>-</v>
      </c>
      <c r="J245" s="232">
        <v>0</v>
      </c>
      <c r="K245" s="154" t="str">
        <f>IFERROR(J245/E245,"-")</f>
        <v>-</v>
      </c>
      <c r="L245" s="152">
        <v>3</v>
      </c>
      <c r="M245" s="231">
        <v>0</v>
      </c>
      <c r="N245" s="154">
        <f>IFERROR(M245/L245,"-")</f>
        <v>0</v>
      </c>
      <c r="O245" s="232">
        <v>0</v>
      </c>
      <c r="P245" s="154">
        <f>IFERROR(O245/L245,"-")</f>
        <v>0</v>
      </c>
      <c r="Q245" s="232">
        <v>0</v>
      </c>
      <c r="R245" s="154">
        <f>IFERROR(Q245/L245,"-")</f>
        <v>0</v>
      </c>
      <c r="S245" s="152">
        <v>30</v>
      </c>
      <c r="T245" s="231">
        <v>0</v>
      </c>
      <c r="U245" s="154">
        <f>IFERROR(T245/S245,"-")</f>
        <v>0</v>
      </c>
      <c r="V245" s="232">
        <v>1</v>
      </c>
      <c r="W245" s="154">
        <f>IFERROR(V245/S245,"-")</f>
        <v>3.3333333333333333E-2</v>
      </c>
      <c r="X245" s="232">
        <v>0</v>
      </c>
      <c r="Y245" s="154">
        <f>IFERROR(X245/S245,"-")</f>
        <v>0</v>
      </c>
      <c r="Z245" s="152">
        <v>82</v>
      </c>
      <c r="AA245" s="231">
        <v>2</v>
      </c>
      <c r="AB245" s="154">
        <f>IFERROR(AA245/Z245,"-")</f>
        <v>2.4390243902439025E-2</v>
      </c>
      <c r="AC245" s="232">
        <v>1</v>
      </c>
      <c r="AD245" s="154">
        <f>IFERROR(AC245/Z245,"-")</f>
        <v>1.2195121951219513E-2</v>
      </c>
      <c r="AE245" s="232">
        <v>1</v>
      </c>
      <c r="AF245" s="154">
        <f>IFERROR(AE245/Z245,"-")</f>
        <v>1.2195121951219513E-2</v>
      </c>
      <c r="AG245" s="152">
        <v>116</v>
      </c>
      <c r="AH245" s="231">
        <v>0</v>
      </c>
      <c r="AI245" s="154">
        <f>IFERROR(AH245/AG245,"-")</f>
        <v>0</v>
      </c>
      <c r="AJ245" s="232">
        <v>3</v>
      </c>
      <c r="AK245" s="154">
        <f>IFERROR(AJ245/AG245,"-")</f>
        <v>2.5862068965517241E-2</v>
      </c>
      <c r="AL245" s="232">
        <v>2</v>
      </c>
      <c r="AM245" s="154">
        <f>IFERROR(AL245/AG245,"-")</f>
        <v>1.7241379310344827E-2</v>
      </c>
      <c r="AN245" s="152">
        <v>143</v>
      </c>
      <c r="AO245" s="231">
        <v>0</v>
      </c>
      <c r="AP245" s="154">
        <f>IFERROR(AO245/AN245,"-")</f>
        <v>0</v>
      </c>
      <c r="AQ245" s="232">
        <v>1</v>
      </c>
      <c r="AR245" s="154">
        <f>IFERROR(AQ245/AN245,"-")</f>
        <v>6.993006993006993E-3</v>
      </c>
      <c r="AS245" s="232">
        <v>0</v>
      </c>
      <c r="AT245" s="154">
        <f>IFERROR(AS245/AN245,"-")</f>
        <v>0</v>
      </c>
      <c r="AU245" s="152">
        <v>122</v>
      </c>
      <c r="AV245" s="231">
        <v>0</v>
      </c>
      <c r="AW245" s="154">
        <f>IFERROR(AV245/AU245,"-")</f>
        <v>0</v>
      </c>
      <c r="AX245" s="232">
        <v>0</v>
      </c>
      <c r="AY245" s="154">
        <f>IFERROR(AX245/AU245,"-")</f>
        <v>0</v>
      </c>
      <c r="AZ245" s="232">
        <v>1</v>
      </c>
      <c r="BA245" s="154">
        <f>IFERROR(AZ245/AU245,"-")</f>
        <v>8.1967213114754103E-3</v>
      </c>
      <c r="BB245" s="152">
        <f t="shared" si="275"/>
        <v>496</v>
      </c>
      <c r="BC245" s="153">
        <f t="shared" si="276"/>
        <v>2</v>
      </c>
      <c r="BD245" s="154">
        <f>IFERROR(BC245/BB245,"-")</f>
        <v>4.0322580645161289E-3</v>
      </c>
      <c r="BE245" s="153">
        <f t="shared" si="277"/>
        <v>6</v>
      </c>
      <c r="BF245" s="154">
        <f>IFERROR(BE245/BB245,"-")</f>
        <v>1.2096774193548387E-2</v>
      </c>
      <c r="BG245" s="153">
        <f t="shared" si="278"/>
        <v>4</v>
      </c>
      <c r="BH245" s="154">
        <f>IFERROR(BG245/BB245,"-")</f>
        <v>8.0645161290322578E-3</v>
      </c>
      <c r="BJ245" s="264"/>
      <c r="BK245" s="273"/>
      <c r="BL245" s="208" t="s">
        <v>199</v>
      </c>
      <c r="BM245" s="38">
        <v>256</v>
      </c>
      <c r="BN245" s="38">
        <v>2</v>
      </c>
      <c r="BO245" s="84">
        <v>7.8125E-3</v>
      </c>
      <c r="BP245" s="38">
        <v>6</v>
      </c>
      <c r="BQ245" s="84">
        <v>2.34375E-2</v>
      </c>
      <c r="BR245" s="38">
        <v>10</v>
      </c>
      <c r="BS245" s="84">
        <v>3.90625E-2</v>
      </c>
      <c r="BU245" s="184"/>
      <c r="BV245" s="188" t="s">
        <v>199</v>
      </c>
      <c r="BW245" s="36">
        <f t="shared" si="274"/>
        <v>0.97580645161290325</v>
      </c>
      <c r="BX245" s="36">
        <f t="shared" si="279"/>
        <v>0.9296875</v>
      </c>
    </row>
    <row r="246" spans="2:76" ht="14.25" customHeight="1">
      <c r="B246" s="265"/>
      <c r="C246" s="274"/>
      <c r="D246" s="203" t="s">
        <v>67</v>
      </c>
      <c r="E246" s="38">
        <v>13</v>
      </c>
      <c r="F246" s="34">
        <v>0</v>
      </c>
      <c r="G246" s="55">
        <f t="shared" si="304"/>
        <v>0</v>
      </c>
      <c r="H246" s="56">
        <v>2</v>
      </c>
      <c r="I246" s="55">
        <f t="shared" si="305"/>
        <v>0.15384615384615385</v>
      </c>
      <c r="J246" s="56">
        <v>2</v>
      </c>
      <c r="K246" s="55">
        <f t="shared" si="306"/>
        <v>0.15384615384615385</v>
      </c>
      <c r="L246" s="38">
        <v>52</v>
      </c>
      <c r="M246" s="34">
        <v>3</v>
      </c>
      <c r="N246" s="55">
        <f t="shared" si="307"/>
        <v>5.7692307692307696E-2</v>
      </c>
      <c r="O246" s="56">
        <v>6</v>
      </c>
      <c r="P246" s="55">
        <f t="shared" si="308"/>
        <v>0.11538461538461539</v>
      </c>
      <c r="Q246" s="56">
        <v>4</v>
      </c>
      <c r="R246" s="55">
        <f t="shared" si="309"/>
        <v>7.6923076923076927E-2</v>
      </c>
      <c r="S246" s="38">
        <v>8201</v>
      </c>
      <c r="T246" s="34">
        <v>984</v>
      </c>
      <c r="U246" s="55">
        <f t="shared" si="310"/>
        <v>0.11998536763809292</v>
      </c>
      <c r="V246" s="56">
        <v>2058</v>
      </c>
      <c r="W246" s="55">
        <f t="shared" si="311"/>
        <v>0.25094500670649922</v>
      </c>
      <c r="X246" s="56">
        <v>792</v>
      </c>
      <c r="Y246" s="55">
        <f t="shared" si="312"/>
        <v>9.6573588586757714E-2</v>
      </c>
      <c r="Z246" s="38">
        <v>6467</v>
      </c>
      <c r="AA246" s="34">
        <v>657</v>
      </c>
      <c r="AB246" s="55">
        <f t="shared" si="313"/>
        <v>0.10159270140714396</v>
      </c>
      <c r="AC246" s="56">
        <v>1631</v>
      </c>
      <c r="AD246" s="55">
        <f t="shared" si="314"/>
        <v>0.25220349466522346</v>
      </c>
      <c r="AE246" s="56">
        <v>545</v>
      </c>
      <c r="AF246" s="55">
        <f t="shared" si="315"/>
        <v>8.4274006494510598E-2</v>
      </c>
      <c r="AG246" s="38">
        <v>3808</v>
      </c>
      <c r="AH246" s="34">
        <v>237</v>
      </c>
      <c r="AI246" s="55">
        <f t="shared" si="316"/>
        <v>6.2237394957983194E-2</v>
      </c>
      <c r="AJ246" s="56">
        <v>686</v>
      </c>
      <c r="AK246" s="55">
        <f t="shared" si="317"/>
        <v>0.18014705882352941</v>
      </c>
      <c r="AL246" s="56">
        <v>314</v>
      </c>
      <c r="AM246" s="55">
        <f t="shared" si="318"/>
        <v>8.2457983193277309E-2</v>
      </c>
      <c r="AN246" s="38">
        <v>1815</v>
      </c>
      <c r="AO246" s="34">
        <v>59</v>
      </c>
      <c r="AP246" s="55">
        <f t="shared" si="319"/>
        <v>3.2506887052341595E-2</v>
      </c>
      <c r="AQ246" s="56">
        <v>192</v>
      </c>
      <c r="AR246" s="55">
        <f t="shared" si="320"/>
        <v>0.10578512396694215</v>
      </c>
      <c r="AS246" s="56">
        <v>98</v>
      </c>
      <c r="AT246" s="55">
        <f t="shared" si="321"/>
        <v>5.3994490358126722E-2</v>
      </c>
      <c r="AU246" s="38">
        <v>680</v>
      </c>
      <c r="AV246" s="34">
        <v>7</v>
      </c>
      <c r="AW246" s="55">
        <f t="shared" si="322"/>
        <v>1.0294117647058823E-2</v>
      </c>
      <c r="AX246" s="56">
        <v>33</v>
      </c>
      <c r="AY246" s="55">
        <f t="shared" si="323"/>
        <v>4.8529411764705883E-2</v>
      </c>
      <c r="AZ246" s="56">
        <v>21</v>
      </c>
      <c r="BA246" s="55">
        <f t="shared" si="324"/>
        <v>3.0882352941176472E-2</v>
      </c>
      <c r="BB246" s="38">
        <f t="shared" si="275"/>
        <v>21036</v>
      </c>
      <c r="BC246" s="57">
        <f t="shared" si="276"/>
        <v>1947</v>
      </c>
      <c r="BD246" s="55">
        <f t="shared" si="325"/>
        <v>9.2555618938961776E-2</v>
      </c>
      <c r="BE246" s="57">
        <f t="shared" si="277"/>
        <v>4608</v>
      </c>
      <c r="BF246" s="55">
        <f t="shared" si="326"/>
        <v>0.21905305191100971</v>
      </c>
      <c r="BG246" s="57">
        <f t="shared" si="278"/>
        <v>1776</v>
      </c>
      <c r="BH246" s="55">
        <f t="shared" si="327"/>
        <v>8.442669709070165E-2</v>
      </c>
      <c r="BJ246" s="265"/>
      <c r="BK246" s="274"/>
      <c r="BL246" s="203" t="s">
        <v>67</v>
      </c>
      <c r="BM246" s="38">
        <v>19810</v>
      </c>
      <c r="BN246" s="38">
        <v>1680</v>
      </c>
      <c r="BO246" s="84">
        <v>8.4805653710247356E-2</v>
      </c>
      <c r="BP246" s="38">
        <v>4204</v>
      </c>
      <c r="BQ246" s="84">
        <v>0.21221605249873801</v>
      </c>
      <c r="BR246" s="38">
        <v>1725</v>
      </c>
      <c r="BS246" s="84">
        <v>8.7077233720343261E-2</v>
      </c>
      <c r="BU246" s="185"/>
      <c r="BV246" s="187" t="s">
        <v>67</v>
      </c>
      <c r="BW246" s="36">
        <f t="shared" si="274"/>
        <v>0.60396463205932682</v>
      </c>
      <c r="BX246" s="36">
        <f t="shared" si="279"/>
        <v>0.61590106007067136</v>
      </c>
    </row>
    <row r="247" spans="2:76" ht="14.25" customHeight="1">
      <c r="B247" s="263">
        <v>49</v>
      </c>
      <c r="C247" s="272" t="s">
        <v>23</v>
      </c>
      <c r="D247" s="134" t="s">
        <v>201</v>
      </c>
      <c r="E247" s="119">
        <v>10</v>
      </c>
      <c r="F247" s="82">
        <v>0</v>
      </c>
      <c r="G247" s="71">
        <f t="shared" si="304"/>
        <v>0</v>
      </c>
      <c r="H247" s="72">
        <v>2</v>
      </c>
      <c r="I247" s="71">
        <f t="shared" si="305"/>
        <v>0.2</v>
      </c>
      <c r="J247" s="72">
        <v>0</v>
      </c>
      <c r="K247" s="71">
        <f t="shared" si="306"/>
        <v>0</v>
      </c>
      <c r="L247" s="119">
        <v>23</v>
      </c>
      <c r="M247" s="82">
        <v>0</v>
      </c>
      <c r="N247" s="71">
        <f t="shared" si="307"/>
        <v>0</v>
      </c>
      <c r="O247" s="72">
        <v>6</v>
      </c>
      <c r="P247" s="71">
        <f t="shared" si="308"/>
        <v>0.2608695652173913</v>
      </c>
      <c r="Q247" s="72">
        <v>0</v>
      </c>
      <c r="R247" s="71">
        <f t="shared" si="309"/>
        <v>0</v>
      </c>
      <c r="S247" s="119">
        <v>5657</v>
      </c>
      <c r="T247" s="82">
        <v>298</v>
      </c>
      <c r="U247" s="71">
        <f t="shared" si="310"/>
        <v>5.2678097931765956E-2</v>
      </c>
      <c r="V247" s="72">
        <v>1104</v>
      </c>
      <c r="W247" s="71">
        <f t="shared" si="311"/>
        <v>0.19515644334452889</v>
      </c>
      <c r="X247" s="72">
        <v>320</v>
      </c>
      <c r="Y247" s="71">
        <f t="shared" si="312"/>
        <v>5.6567085027399683E-2</v>
      </c>
      <c r="Z247" s="119">
        <v>5448</v>
      </c>
      <c r="AA247" s="82">
        <v>178</v>
      </c>
      <c r="AB247" s="71">
        <f t="shared" si="313"/>
        <v>3.267254038179148E-2</v>
      </c>
      <c r="AC247" s="72">
        <v>820</v>
      </c>
      <c r="AD247" s="71">
        <f t="shared" si="314"/>
        <v>0.15051395007342144</v>
      </c>
      <c r="AE247" s="72">
        <v>338</v>
      </c>
      <c r="AF247" s="71">
        <f t="shared" si="315"/>
        <v>6.2041116005873718E-2</v>
      </c>
      <c r="AG247" s="119">
        <v>3058</v>
      </c>
      <c r="AH247" s="82">
        <v>60</v>
      </c>
      <c r="AI247" s="71">
        <f t="shared" si="316"/>
        <v>1.962066710268149E-2</v>
      </c>
      <c r="AJ247" s="72">
        <v>330</v>
      </c>
      <c r="AK247" s="71">
        <f t="shared" si="317"/>
        <v>0.1079136690647482</v>
      </c>
      <c r="AL247" s="72">
        <v>141</v>
      </c>
      <c r="AM247" s="71">
        <f t="shared" si="318"/>
        <v>4.6108567691301505E-2</v>
      </c>
      <c r="AN247" s="119">
        <v>1176</v>
      </c>
      <c r="AO247" s="82">
        <v>14</v>
      </c>
      <c r="AP247" s="71">
        <f t="shared" si="319"/>
        <v>1.1904761904761904E-2</v>
      </c>
      <c r="AQ247" s="72">
        <v>94</v>
      </c>
      <c r="AR247" s="71">
        <f t="shared" si="320"/>
        <v>7.9931972789115652E-2</v>
      </c>
      <c r="AS247" s="72">
        <v>40</v>
      </c>
      <c r="AT247" s="71">
        <f t="shared" si="321"/>
        <v>3.4013605442176874E-2</v>
      </c>
      <c r="AU247" s="119">
        <v>352</v>
      </c>
      <c r="AV247" s="82">
        <v>1</v>
      </c>
      <c r="AW247" s="71">
        <f t="shared" si="322"/>
        <v>2.840909090909091E-3</v>
      </c>
      <c r="AX247" s="72">
        <v>12</v>
      </c>
      <c r="AY247" s="71">
        <f t="shared" si="323"/>
        <v>3.4090909090909088E-2</v>
      </c>
      <c r="AZ247" s="72">
        <v>3</v>
      </c>
      <c r="BA247" s="71">
        <f t="shared" si="324"/>
        <v>8.5227272727272721E-3</v>
      </c>
      <c r="BB247" s="119">
        <f t="shared" si="275"/>
        <v>15724</v>
      </c>
      <c r="BC247" s="73">
        <f t="shared" si="276"/>
        <v>551</v>
      </c>
      <c r="BD247" s="71">
        <f t="shared" si="325"/>
        <v>3.5041974052403967E-2</v>
      </c>
      <c r="BE247" s="73">
        <f t="shared" si="277"/>
        <v>2368</v>
      </c>
      <c r="BF247" s="71">
        <f t="shared" si="326"/>
        <v>0.15059781226151106</v>
      </c>
      <c r="BG247" s="73">
        <f t="shared" si="278"/>
        <v>842</v>
      </c>
      <c r="BH247" s="71">
        <f t="shared" si="327"/>
        <v>5.3548715339608241E-2</v>
      </c>
      <c r="BJ247" s="263">
        <v>49</v>
      </c>
      <c r="BK247" s="272" t="s">
        <v>23</v>
      </c>
      <c r="BL247" s="208" t="s">
        <v>148</v>
      </c>
      <c r="BM247" s="38">
        <v>15006</v>
      </c>
      <c r="BN247" s="38">
        <v>427</v>
      </c>
      <c r="BO247" s="84">
        <v>2.8455284552845527E-2</v>
      </c>
      <c r="BP247" s="38">
        <v>2132</v>
      </c>
      <c r="BQ247" s="84">
        <v>0.14207650273224043</v>
      </c>
      <c r="BR247" s="38">
        <v>786</v>
      </c>
      <c r="BS247" s="84">
        <v>5.237904838064774E-2</v>
      </c>
      <c r="BU247" s="183" t="s">
        <v>23</v>
      </c>
      <c r="BV247" s="188" t="s">
        <v>138</v>
      </c>
      <c r="BW247" s="36">
        <f t="shared" si="274"/>
        <v>0.76081149834647677</v>
      </c>
      <c r="BX247" s="36">
        <f t="shared" si="279"/>
        <v>0.77708916433426634</v>
      </c>
    </row>
    <row r="248" spans="2:76" ht="14.25" customHeight="1">
      <c r="B248" s="264"/>
      <c r="C248" s="273"/>
      <c r="D248" s="210" t="s">
        <v>277</v>
      </c>
      <c r="E248" s="166">
        <v>1</v>
      </c>
      <c r="F248" s="214">
        <v>0</v>
      </c>
      <c r="G248" s="83">
        <f t="shared" si="304"/>
        <v>0</v>
      </c>
      <c r="H248" s="230">
        <v>0</v>
      </c>
      <c r="I248" s="83">
        <f>IFERROR(H248/E248,"-")</f>
        <v>0</v>
      </c>
      <c r="J248" s="230">
        <v>0</v>
      </c>
      <c r="K248" s="83">
        <f>IFERROR(J248/E248,"-")</f>
        <v>0</v>
      </c>
      <c r="L248" s="166">
        <v>1</v>
      </c>
      <c r="M248" s="214">
        <v>0</v>
      </c>
      <c r="N248" s="83">
        <f>IFERROR(M248/L248,"-")</f>
        <v>0</v>
      </c>
      <c r="O248" s="230">
        <v>0</v>
      </c>
      <c r="P248" s="83">
        <f>IFERROR(O248/L248,"-")</f>
        <v>0</v>
      </c>
      <c r="Q248" s="230">
        <v>0</v>
      </c>
      <c r="R248" s="83">
        <f>IFERROR(Q248/L248,"-")</f>
        <v>0</v>
      </c>
      <c r="S248" s="166">
        <v>1255</v>
      </c>
      <c r="T248" s="214">
        <v>75</v>
      </c>
      <c r="U248" s="83">
        <f>IFERROR(T248/S248,"-")</f>
        <v>5.9760956175298807E-2</v>
      </c>
      <c r="V248" s="230">
        <v>282</v>
      </c>
      <c r="W248" s="83">
        <f>IFERROR(V248/S248,"-")</f>
        <v>0.22470119521912352</v>
      </c>
      <c r="X248" s="230">
        <v>81</v>
      </c>
      <c r="Y248" s="83">
        <f>IFERROR(X248/S248,"-")</f>
        <v>6.4541832669322716E-2</v>
      </c>
      <c r="Z248" s="166">
        <v>1047</v>
      </c>
      <c r="AA248" s="214">
        <v>50</v>
      </c>
      <c r="AB248" s="83">
        <f>IFERROR(AA248/Z248,"-")</f>
        <v>4.775549188156638E-2</v>
      </c>
      <c r="AC248" s="230">
        <v>201</v>
      </c>
      <c r="AD248" s="83">
        <f>IFERROR(AC248/Z248,"-")</f>
        <v>0.19197707736389685</v>
      </c>
      <c r="AE248" s="230">
        <v>86</v>
      </c>
      <c r="AF248" s="83">
        <f>IFERROR(AE248/Z248,"-")</f>
        <v>8.2139446036294167E-2</v>
      </c>
      <c r="AG248" s="166">
        <v>625</v>
      </c>
      <c r="AH248" s="214">
        <v>15</v>
      </c>
      <c r="AI248" s="83">
        <f>IFERROR(AH248/AG248,"-")</f>
        <v>2.4E-2</v>
      </c>
      <c r="AJ248" s="230">
        <v>74</v>
      </c>
      <c r="AK248" s="83">
        <f>IFERROR(AJ248/AG248,"-")</f>
        <v>0.11840000000000001</v>
      </c>
      <c r="AL248" s="230">
        <v>37</v>
      </c>
      <c r="AM248" s="83">
        <f>IFERROR(AL248/AG248,"-")</f>
        <v>5.9200000000000003E-2</v>
      </c>
      <c r="AN248" s="166">
        <v>230</v>
      </c>
      <c r="AO248" s="214">
        <v>8</v>
      </c>
      <c r="AP248" s="83">
        <f>IFERROR(AO248/AN248,"-")</f>
        <v>3.4782608695652174E-2</v>
      </c>
      <c r="AQ248" s="230">
        <v>22</v>
      </c>
      <c r="AR248" s="83">
        <f>IFERROR(AQ248/AN248,"-")</f>
        <v>9.5652173913043481E-2</v>
      </c>
      <c r="AS248" s="230">
        <v>15</v>
      </c>
      <c r="AT248" s="83">
        <f>IFERROR(AS248/AN248,"-")</f>
        <v>6.5217391304347824E-2</v>
      </c>
      <c r="AU248" s="166">
        <v>54</v>
      </c>
      <c r="AV248" s="214">
        <v>0</v>
      </c>
      <c r="AW248" s="83">
        <f>IFERROR(AV248/AU248,"-")</f>
        <v>0</v>
      </c>
      <c r="AX248" s="230">
        <v>2</v>
      </c>
      <c r="AY248" s="83">
        <f>IFERROR(AX248/AU248,"-")</f>
        <v>3.7037037037037035E-2</v>
      </c>
      <c r="AZ248" s="230">
        <v>2</v>
      </c>
      <c r="BA248" s="83">
        <f>IFERROR(AZ248/AU248,"-")</f>
        <v>3.7037037037037035E-2</v>
      </c>
      <c r="BB248" s="166">
        <f t="shared" si="275"/>
        <v>3213</v>
      </c>
      <c r="BC248" s="167">
        <f t="shared" si="276"/>
        <v>148</v>
      </c>
      <c r="BD248" s="83">
        <f>IFERROR(BC248/BB248,"-")</f>
        <v>4.6062869592281355E-2</v>
      </c>
      <c r="BE248" s="167">
        <f t="shared" si="277"/>
        <v>581</v>
      </c>
      <c r="BF248" s="83">
        <f>IFERROR(BE248/BB248,"-")</f>
        <v>0.18082788671023964</v>
      </c>
      <c r="BG248" s="167">
        <f t="shared" si="278"/>
        <v>221</v>
      </c>
      <c r="BH248" s="83">
        <f>IFERROR(BG248/BB248,"-")</f>
        <v>6.8783068783068779E-2</v>
      </c>
      <c r="BJ248" s="264"/>
      <c r="BK248" s="273"/>
      <c r="BL248" s="208" t="s">
        <v>276</v>
      </c>
      <c r="BM248" s="38">
        <v>3244</v>
      </c>
      <c r="BN248" s="38">
        <v>140</v>
      </c>
      <c r="BO248" s="84">
        <v>4.3156596794081382E-2</v>
      </c>
      <c r="BP248" s="38">
        <v>540</v>
      </c>
      <c r="BQ248" s="84">
        <v>0.16646115906288533</v>
      </c>
      <c r="BR248" s="38">
        <v>204</v>
      </c>
      <c r="BS248" s="84">
        <v>6.2885326757090007E-2</v>
      </c>
      <c r="BU248" s="218"/>
      <c r="BV248" s="208" t="s">
        <v>273</v>
      </c>
      <c r="BW248" s="36">
        <f t="shared" si="274"/>
        <v>0.70432617491441019</v>
      </c>
      <c r="BX248" s="36">
        <f t="shared" si="279"/>
        <v>0.72749691738594324</v>
      </c>
    </row>
    <row r="249" spans="2:76" ht="14.25" customHeight="1">
      <c r="B249" s="264"/>
      <c r="C249" s="273"/>
      <c r="D249" s="165" t="s">
        <v>156</v>
      </c>
      <c r="E249" s="160">
        <v>0</v>
      </c>
      <c r="F249" s="161">
        <v>0</v>
      </c>
      <c r="G249" s="61" t="str">
        <f t="shared" si="304"/>
        <v>-</v>
      </c>
      <c r="H249" s="62">
        <v>0</v>
      </c>
      <c r="I249" s="61" t="str">
        <f t="shared" si="305"/>
        <v>-</v>
      </c>
      <c r="J249" s="62">
        <v>0</v>
      </c>
      <c r="K249" s="61" t="str">
        <f t="shared" si="306"/>
        <v>-</v>
      </c>
      <c r="L249" s="160">
        <v>0</v>
      </c>
      <c r="M249" s="161">
        <v>0</v>
      </c>
      <c r="N249" s="61" t="str">
        <f t="shared" si="307"/>
        <v>-</v>
      </c>
      <c r="O249" s="62">
        <v>0</v>
      </c>
      <c r="P249" s="61" t="str">
        <f t="shared" si="308"/>
        <v>-</v>
      </c>
      <c r="Q249" s="62">
        <v>0</v>
      </c>
      <c r="R249" s="61" t="str">
        <f t="shared" si="309"/>
        <v>-</v>
      </c>
      <c r="S249" s="160">
        <v>638</v>
      </c>
      <c r="T249" s="161">
        <v>34</v>
      </c>
      <c r="U249" s="61">
        <f t="shared" si="310"/>
        <v>5.329153605015674E-2</v>
      </c>
      <c r="V249" s="62">
        <v>138</v>
      </c>
      <c r="W249" s="61">
        <f t="shared" si="311"/>
        <v>0.21630094043887146</v>
      </c>
      <c r="X249" s="62">
        <v>40</v>
      </c>
      <c r="Y249" s="61">
        <f t="shared" si="312"/>
        <v>6.2695924764890276E-2</v>
      </c>
      <c r="Z249" s="160">
        <v>369</v>
      </c>
      <c r="AA249" s="161">
        <v>14</v>
      </c>
      <c r="AB249" s="61">
        <f t="shared" si="313"/>
        <v>3.7940379403794036E-2</v>
      </c>
      <c r="AC249" s="62">
        <v>70</v>
      </c>
      <c r="AD249" s="61">
        <f t="shared" si="314"/>
        <v>0.18970189701897019</v>
      </c>
      <c r="AE249" s="62">
        <v>22</v>
      </c>
      <c r="AF249" s="61">
        <f t="shared" si="315"/>
        <v>5.9620596205962058E-2</v>
      </c>
      <c r="AG249" s="160">
        <v>187</v>
      </c>
      <c r="AH249" s="161">
        <v>3</v>
      </c>
      <c r="AI249" s="61">
        <f t="shared" si="316"/>
        <v>1.6042780748663103E-2</v>
      </c>
      <c r="AJ249" s="62">
        <v>17</v>
      </c>
      <c r="AK249" s="61">
        <f t="shared" si="317"/>
        <v>9.0909090909090912E-2</v>
      </c>
      <c r="AL249" s="62">
        <v>11</v>
      </c>
      <c r="AM249" s="61">
        <f t="shared" si="318"/>
        <v>5.8823529411764705E-2</v>
      </c>
      <c r="AN249" s="160">
        <v>70</v>
      </c>
      <c r="AO249" s="161">
        <v>1</v>
      </c>
      <c r="AP249" s="61">
        <f t="shared" si="319"/>
        <v>1.4285714285714285E-2</v>
      </c>
      <c r="AQ249" s="62">
        <v>5</v>
      </c>
      <c r="AR249" s="61">
        <f t="shared" si="320"/>
        <v>7.1428571428571425E-2</v>
      </c>
      <c r="AS249" s="62">
        <v>1</v>
      </c>
      <c r="AT249" s="61">
        <f t="shared" si="321"/>
        <v>1.4285714285714285E-2</v>
      </c>
      <c r="AU249" s="160">
        <v>22</v>
      </c>
      <c r="AV249" s="161">
        <v>0</v>
      </c>
      <c r="AW249" s="61">
        <f t="shared" si="322"/>
        <v>0</v>
      </c>
      <c r="AX249" s="62">
        <v>1</v>
      </c>
      <c r="AY249" s="61">
        <f t="shared" si="323"/>
        <v>4.5454545454545456E-2</v>
      </c>
      <c r="AZ249" s="62">
        <v>1</v>
      </c>
      <c r="BA249" s="61">
        <f t="shared" si="324"/>
        <v>4.5454545454545456E-2</v>
      </c>
      <c r="BB249" s="160">
        <f t="shared" si="275"/>
        <v>1286</v>
      </c>
      <c r="BC249" s="63">
        <f t="shared" si="276"/>
        <v>52</v>
      </c>
      <c r="BD249" s="61">
        <f t="shared" si="325"/>
        <v>4.0435458786936239E-2</v>
      </c>
      <c r="BE249" s="63">
        <f t="shared" si="277"/>
        <v>231</v>
      </c>
      <c r="BF249" s="61">
        <f t="shared" si="326"/>
        <v>0.17962674961119751</v>
      </c>
      <c r="BG249" s="63">
        <f t="shared" si="278"/>
        <v>75</v>
      </c>
      <c r="BH249" s="61">
        <f t="shared" si="327"/>
        <v>5.8320373250388802E-2</v>
      </c>
      <c r="BJ249" s="264"/>
      <c r="BK249" s="273"/>
      <c r="BL249" s="208" t="s">
        <v>156</v>
      </c>
      <c r="BM249" s="38">
        <v>1272</v>
      </c>
      <c r="BN249" s="38">
        <v>44</v>
      </c>
      <c r="BO249" s="84">
        <v>3.4591194968553458E-2</v>
      </c>
      <c r="BP249" s="38">
        <v>224</v>
      </c>
      <c r="BQ249" s="84">
        <v>0.1761006289308176</v>
      </c>
      <c r="BR249" s="38">
        <v>75</v>
      </c>
      <c r="BS249" s="84">
        <v>5.8962264150943397E-2</v>
      </c>
      <c r="BU249" s="184"/>
      <c r="BV249" s="188" t="s">
        <v>156</v>
      </c>
      <c r="BW249" s="36">
        <f t="shared" si="274"/>
        <v>0.72161741835147741</v>
      </c>
      <c r="BX249" s="36">
        <f t="shared" si="279"/>
        <v>0.73034591194968557</v>
      </c>
    </row>
    <row r="250" spans="2:76" ht="14.25" customHeight="1">
      <c r="B250" s="264"/>
      <c r="C250" s="273"/>
      <c r="D250" s="135" t="s">
        <v>200</v>
      </c>
      <c r="E250" s="152">
        <v>1</v>
      </c>
      <c r="F250" s="231">
        <v>0</v>
      </c>
      <c r="G250" s="154">
        <f>IFERROR(F250/E250,"-")</f>
        <v>0</v>
      </c>
      <c r="H250" s="232">
        <v>0</v>
      </c>
      <c r="I250" s="154">
        <f>IFERROR(H250/E250,"-")</f>
        <v>0</v>
      </c>
      <c r="J250" s="232">
        <v>0</v>
      </c>
      <c r="K250" s="154">
        <f>IFERROR(J250/E250,"-")</f>
        <v>0</v>
      </c>
      <c r="L250" s="152">
        <v>1</v>
      </c>
      <c r="M250" s="231">
        <v>0</v>
      </c>
      <c r="N250" s="154">
        <f>IFERROR(M250/L250,"-")</f>
        <v>0</v>
      </c>
      <c r="O250" s="232">
        <v>0</v>
      </c>
      <c r="P250" s="154">
        <f>IFERROR(O250/L250,"-")</f>
        <v>0</v>
      </c>
      <c r="Q250" s="232">
        <v>0</v>
      </c>
      <c r="R250" s="154">
        <f>IFERROR(Q250/L250,"-")</f>
        <v>0</v>
      </c>
      <c r="S250" s="152">
        <v>48</v>
      </c>
      <c r="T250" s="231">
        <v>1</v>
      </c>
      <c r="U250" s="154">
        <f>IFERROR(T250/S250,"-")</f>
        <v>2.0833333333333332E-2</v>
      </c>
      <c r="V250" s="232">
        <v>0</v>
      </c>
      <c r="W250" s="154">
        <f>IFERROR(V250/S250,"-")</f>
        <v>0</v>
      </c>
      <c r="X250" s="232">
        <v>2</v>
      </c>
      <c r="Y250" s="154">
        <f>IFERROR(X250/S250,"-")</f>
        <v>4.1666666666666664E-2</v>
      </c>
      <c r="Z250" s="152">
        <v>109</v>
      </c>
      <c r="AA250" s="231">
        <v>0</v>
      </c>
      <c r="AB250" s="154">
        <f>IFERROR(AA250/Z250,"-")</f>
        <v>0</v>
      </c>
      <c r="AC250" s="232">
        <v>1</v>
      </c>
      <c r="AD250" s="154">
        <f>IFERROR(AC250/Z250,"-")</f>
        <v>9.1743119266055051E-3</v>
      </c>
      <c r="AE250" s="232">
        <v>0</v>
      </c>
      <c r="AF250" s="154">
        <f>IFERROR(AE250/Z250,"-")</f>
        <v>0</v>
      </c>
      <c r="AG250" s="152">
        <v>161</v>
      </c>
      <c r="AH250" s="231">
        <v>1</v>
      </c>
      <c r="AI250" s="154">
        <f>IFERROR(AH250/AG250,"-")</f>
        <v>6.2111801242236021E-3</v>
      </c>
      <c r="AJ250" s="232">
        <v>1</v>
      </c>
      <c r="AK250" s="154">
        <f>IFERROR(AJ250/AG250,"-")</f>
        <v>6.2111801242236021E-3</v>
      </c>
      <c r="AL250" s="232">
        <v>2</v>
      </c>
      <c r="AM250" s="154">
        <f>IFERROR(AL250/AG250,"-")</f>
        <v>1.2422360248447204E-2</v>
      </c>
      <c r="AN250" s="152">
        <v>175</v>
      </c>
      <c r="AO250" s="231">
        <v>0</v>
      </c>
      <c r="AP250" s="154">
        <f>IFERROR(AO250/AN250,"-")</f>
        <v>0</v>
      </c>
      <c r="AQ250" s="232">
        <v>2</v>
      </c>
      <c r="AR250" s="154">
        <f>IFERROR(AQ250/AN250,"-")</f>
        <v>1.1428571428571429E-2</v>
      </c>
      <c r="AS250" s="232">
        <v>0</v>
      </c>
      <c r="AT250" s="154">
        <f>IFERROR(AS250/AN250,"-")</f>
        <v>0</v>
      </c>
      <c r="AU250" s="152">
        <v>144</v>
      </c>
      <c r="AV250" s="231">
        <v>0</v>
      </c>
      <c r="AW250" s="154">
        <f>IFERROR(AV250/AU250,"-")</f>
        <v>0</v>
      </c>
      <c r="AX250" s="232">
        <v>1</v>
      </c>
      <c r="AY250" s="154">
        <f>IFERROR(AX250/AU250,"-")</f>
        <v>6.9444444444444441E-3</v>
      </c>
      <c r="AZ250" s="232">
        <v>0</v>
      </c>
      <c r="BA250" s="154">
        <f>IFERROR(AZ250/AU250,"-")</f>
        <v>0</v>
      </c>
      <c r="BB250" s="152">
        <f t="shared" si="275"/>
        <v>639</v>
      </c>
      <c r="BC250" s="153">
        <f t="shared" si="276"/>
        <v>2</v>
      </c>
      <c r="BD250" s="154">
        <f>IFERROR(BC250/BB250,"-")</f>
        <v>3.1298904538341159E-3</v>
      </c>
      <c r="BE250" s="153">
        <f t="shared" si="277"/>
        <v>5</v>
      </c>
      <c r="BF250" s="154">
        <f>IFERROR(BE250/BB250,"-")</f>
        <v>7.8247261345852897E-3</v>
      </c>
      <c r="BG250" s="153">
        <f t="shared" si="278"/>
        <v>4</v>
      </c>
      <c r="BH250" s="154">
        <f>IFERROR(BG250/BB250,"-")</f>
        <v>6.2597809076682318E-3</v>
      </c>
      <c r="BJ250" s="264"/>
      <c r="BK250" s="273"/>
      <c r="BL250" s="208" t="s">
        <v>199</v>
      </c>
      <c r="BM250" s="38">
        <v>286</v>
      </c>
      <c r="BN250" s="38">
        <v>0</v>
      </c>
      <c r="BO250" s="84">
        <v>0</v>
      </c>
      <c r="BP250" s="38">
        <v>4</v>
      </c>
      <c r="BQ250" s="84">
        <v>1.3986013986013986E-2</v>
      </c>
      <c r="BR250" s="38">
        <v>2</v>
      </c>
      <c r="BS250" s="84">
        <v>6.993006993006993E-3</v>
      </c>
      <c r="BU250" s="184"/>
      <c r="BV250" s="188" t="s">
        <v>199</v>
      </c>
      <c r="BW250" s="36">
        <f t="shared" si="274"/>
        <v>0.98278560250391234</v>
      </c>
      <c r="BX250" s="36">
        <f t="shared" si="279"/>
        <v>0.97902097902097907</v>
      </c>
    </row>
    <row r="251" spans="2:76" ht="14.25" customHeight="1">
      <c r="B251" s="265"/>
      <c r="C251" s="274"/>
      <c r="D251" s="150" t="s">
        <v>67</v>
      </c>
      <c r="E251" s="37">
        <v>12</v>
      </c>
      <c r="F251" s="233">
        <v>0</v>
      </c>
      <c r="G251" s="13">
        <f t="shared" si="304"/>
        <v>0</v>
      </c>
      <c r="H251" s="33">
        <v>2</v>
      </c>
      <c r="I251" s="13">
        <f t="shared" si="305"/>
        <v>0.16666666666666666</v>
      </c>
      <c r="J251" s="33">
        <v>0</v>
      </c>
      <c r="K251" s="13">
        <f t="shared" si="306"/>
        <v>0</v>
      </c>
      <c r="L251" s="37">
        <v>25</v>
      </c>
      <c r="M251" s="233">
        <v>0</v>
      </c>
      <c r="N251" s="13">
        <f t="shared" si="307"/>
        <v>0</v>
      </c>
      <c r="O251" s="33">
        <v>6</v>
      </c>
      <c r="P251" s="13">
        <f t="shared" si="308"/>
        <v>0.24</v>
      </c>
      <c r="Q251" s="33">
        <v>0</v>
      </c>
      <c r="R251" s="13">
        <f t="shared" si="309"/>
        <v>0</v>
      </c>
      <c r="S251" s="37">
        <v>7598</v>
      </c>
      <c r="T251" s="233">
        <v>408</v>
      </c>
      <c r="U251" s="13">
        <f t="shared" si="310"/>
        <v>5.3698341668860228E-2</v>
      </c>
      <c r="V251" s="33">
        <v>1524</v>
      </c>
      <c r="W251" s="13">
        <f t="shared" si="311"/>
        <v>0.20057909976309554</v>
      </c>
      <c r="X251" s="33">
        <v>443</v>
      </c>
      <c r="Y251" s="13">
        <f t="shared" si="312"/>
        <v>5.8304817057120296E-2</v>
      </c>
      <c r="Z251" s="37">
        <v>6973</v>
      </c>
      <c r="AA251" s="233">
        <v>242</v>
      </c>
      <c r="AB251" s="13">
        <f t="shared" si="313"/>
        <v>3.4705291839954105E-2</v>
      </c>
      <c r="AC251" s="33">
        <v>1092</v>
      </c>
      <c r="AD251" s="13">
        <f t="shared" si="314"/>
        <v>0.15660404417037144</v>
      </c>
      <c r="AE251" s="33">
        <v>446</v>
      </c>
      <c r="AF251" s="13">
        <f t="shared" si="315"/>
        <v>6.3960992399254263E-2</v>
      </c>
      <c r="AG251" s="37">
        <v>4031</v>
      </c>
      <c r="AH251" s="233">
        <v>79</v>
      </c>
      <c r="AI251" s="13">
        <f t="shared" si="316"/>
        <v>1.9598114611758869E-2</v>
      </c>
      <c r="AJ251" s="33">
        <v>422</v>
      </c>
      <c r="AK251" s="13">
        <f t="shared" si="317"/>
        <v>0.1046886628628132</v>
      </c>
      <c r="AL251" s="33">
        <v>191</v>
      </c>
      <c r="AM251" s="13">
        <f t="shared" si="318"/>
        <v>4.7382783428429671E-2</v>
      </c>
      <c r="AN251" s="37">
        <v>1651</v>
      </c>
      <c r="AO251" s="233">
        <v>23</v>
      </c>
      <c r="AP251" s="13">
        <f t="shared" si="319"/>
        <v>1.3930950938824955E-2</v>
      </c>
      <c r="AQ251" s="33">
        <v>123</v>
      </c>
      <c r="AR251" s="13">
        <f t="shared" si="320"/>
        <v>7.4500302846759542E-2</v>
      </c>
      <c r="AS251" s="33">
        <v>56</v>
      </c>
      <c r="AT251" s="13">
        <f t="shared" si="321"/>
        <v>3.3918837068443369E-2</v>
      </c>
      <c r="AU251" s="37">
        <v>572</v>
      </c>
      <c r="AV251" s="233">
        <v>1</v>
      </c>
      <c r="AW251" s="13">
        <f t="shared" si="322"/>
        <v>1.7482517482517483E-3</v>
      </c>
      <c r="AX251" s="33">
        <v>16</v>
      </c>
      <c r="AY251" s="13">
        <f t="shared" si="323"/>
        <v>2.7972027972027972E-2</v>
      </c>
      <c r="AZ251" s="33">
        <v>6</v>
      </c>
      <c r="BA251" s="13">
        <f t="shared" si="324"/>
        <v>1.048951048951049E-2</v>
      </c>
      <c r="BB251" s="37">
        <f t="shared" si="275"/>
        <v>20862</v>
      </c>
      <c r="BC251" s="69">
        <f t="shared" si="276"/>
        <v>753</v>
      </c>
      <c r="BD251" s="13">
        <f t="shared" si="325"/>
        <v>3.6094334196146105E-2</v>
      </c>
      <c r="BE251" s="69">
        <f t="shared" si="277"/>
        <v>3185</v>
      </c>
      <c r="BF251" s="13">
        <f t="shared" si="326"/>
        <v>0.15266992618157416</v>
      </c>
      <c r="BG251" s="69">
        <f t="shared" si="278"/>
        <v>1142</v>
      </c>
      <c r="BH251" s="13">
        <f t="shared" si="327"/>
        <v>5.4740676828683728E-2</v>
      </c>
      <c r="BJ251" s="265"/>
      <c r="BK251" s="274"/>
      <c r="BL251" s="203" t="s">
        <v>67</v>
      </c>
      <c r="BM251" s="38">
        <v>19808</v>
      </c>
      <c r="BN251" s="38">
        <v>611</v>
      </c>
      <c r="BO251" s="84">
        <v>3.0846122778675284E-2</v>
      </c>
      <c r="BP251" s="38">
        <v>2900</v>
      </c>
      <c r="BQ251" s="84">
        <v>0.14640549273021003</v>
      </c>
      <c r="BR251" s="38">
        <v>1067</v>
      </c>
      <c r="BS251" s="84">
        <v>5.3867124394184167E-2</v>
      </c>
      <c r="BU251" s="185"/>
      <c r="BV251" s="187" t="s">
        <v>67</v>
      </c>
      <c r="BW251" s="36">
        <f t="shared" si="274"/>
        <v>0.75649506279359602</v>
      </c>
      <c r="BX251" s="36">
        <f t="shared" si="279"/>
        <v>0.76888126009693059</v>
      </c>
    </row>
    <row r="252" spans="2:76" ht="14.25" customHeight="1">
      <c r="B252" s="263">
        <v>50</v>
      </c>
      <c r="C252" s="272" t="s">
        <v>14</v>
      </c>
      <c r="D252" s="134" t="s">
        <v>201</v>
      </c>
      <c r="E252" s="119">
        <v>10</v>
      </c>
      <c r="F252" s="82">
        <v>1</v>
      </c>
      <c r="G252" s="71">
        <f t="shared" si="304"/>
        <v>0.1</v>
      </c>
      <c r="H252" s="72">
        <v>1</v>
      </c>
      <c r="I252" s="71">
        <f t="shared" si="305"/>
        <v>0.1</v>
      </c>
      <c r="J252" s="72">
        <v>0</v>
      </c>
      <c r="K252" s="71">
        <f t="shared" si="306"/>
        <v>0</v>
      </c>
      <c r="L252" s="119">
        <v>61</v>
      </c>
      <c r="M252" s="82">
        <v>4</v>
      </c>
      <c r="N252" s="71">
        <f t="shared" si="307"/>
        <v>6.5573770491803282E-2</v>
      </c>
      <c r="O252" s="72">
        <v>9</v>
      </c>
      <c r="P252" s="71">
        <f t="shared" si="308"/>
        <v>0.14754098360655737</v>
      </c>
      <c r="Q252" s="72">
        <v>4</v>
      </c>
      <c r="R252" s="71">
        <f t="shared" si="309"/>
        <v>6.5573770491803282E-2</v>
      </c>
      <c r="S252" s="119">
        <v>5418</v>
      </c>
      <c r="T252" s="82">
        <v>413</v>
      </c>
      <c r="U252" s="71">
        <f t="shared" si="310"/>
        <v>7.6227390180878554E-2</v>
      </c>
      <c r="V252" s="72">
        <v>1086</v>
      </c>
      <c r="W252" s="71">
        <f t="shared" si="311"/>
        <v>0.20044296788482835</v>
      </c>
      <c r="X252" s="72">
        <v>406</v>
      </c>
      <c r="Y252" s="71">
        <f t="shared" si="312"/>
        <v>7.4935400516795869E-2</v>
      </c>
      <c r="Z252" s="119">
        <v>4751</v>
      </c>
      <c r="AA252" s="82">
        <v>279</v>
      </c>
      <c r="AB252" s="71">
        <f t="shared" si="313"/>
        <v>5.8724479057040625E-2</v>
      </c>
      <c r="AC252" s="72">
        <v>880</v>
      </c>
      <c r="AD252" s="71">
        <f t="shared" si="314"/>
        <v>0.18522416333403494</v>
      </c>
      <c r="AE252" s="72">
        <v>356</v>
      </c>
      <c r="AF252" s="71">
        <f t="shared" si="315"/>
        <v>7.4931593348768685E-2</v>
      </c>
      <c r="AG252" s="119">
        <v>2569</v>
      </c>
      <c r="AH252" s="82">
        <v>102</v>
      </c>
      <c r="AI252" s="71">
        <f t="shared" si="316"/>
        <v>3.9704165044764497E-2</v>
      </c>
      <c r="AJ252" s="72">
        <v>367</v>
      </c>
      <c r="AK252" s="71">
        <f t="shared" si="317"/>
        <v>0.14285714285714285</v>
      </c>
      <c r="AL252" s="72">
        <v>148</v>
      </c>
      <c r="AM252" s="71">
        <f t="shared" si="318"/>
        <v>5.7609964966913195E-2</v>
      </c>
      <c r="AN252" s="119">
        <v>955</v>
      </c>
      <c r="AO252" s="82">
        <v>14</v>
      </c>
      <c r="AP252" s="71">
        <f t="shared" si="319"/>
        <v>1.4659685863874346E-2</v>
      </c>
      <c r="AQ252" s="72">
        <v>123</v>
      </c>
      <c r="AR252" s="71">
        <f t="shared" si="320"/>
        <v>0.12879581151832462</v>
      </c>
      <c r="AS252" s="72">
        <v>45</v>
      </c>
      <c r="AT252" s="71">
        <f t="shared" si="321"/>
        <v>4.712041884816754E-2</v>
      </c>
      <c r="AU252" s="119">
        <v>268</v>
      </c>
      <c r="AV252" s="82">
        <v>0</v>
      </c>
      <c r="AW252" s="71">
        <f t="shared" si="322"/>
        <v>0</v>
      </c>
      <c r="AX252" s="72">
        <v>20</v>
      </c>
      <c r="AY252" s="71">
        <f t="shared" si="323"/>
        <v>7.4626865671641784E-2</v>
      </c>
      <c r="AZ252" s="72">
        <v>9</v>
      </c>
      <c r="BA252" s="71">
        <f t="shared" si="324"/>
        <v>3.3582089552238806E-2</v>
      </c>
      <c r="BB252" s="119">
        <f t="shared" si="275"/>
        <v>14032</v>
      </c>
      <c r="BC252" s="73">
        <f t="shared" si="276"/>
        <v>813</v>
      </c>
      <c r="BD252" s="71">
        <f t="shared" si="325"/>
        <v>5.7938996579247434E-2</v>
      </c>
      <c r="BE252" s="73">
        <f t="shared" si="277"/>
        <v>2486</v>
      </c>
      <c r="BF252" s="71">
        <f t="shared" si="326"/>
        <v>0.17716647662485746</v>
      </c>
      <c r="BG252" s="73">
        <f t="shared" si="278"/>
        <v>968</v>
      </c>
      <c r="BH252" s="71">
        <f t="shared" si="327"/>
        <v>6.8985176738882548E-2</v>
      </c>
      <c r="BJ252" s="263">
        <v>50</v>
      </c>
      <c r="BK252" s="272" t="s">
        <v>14</v>
      </c>
      <c r="BL252" s="208" t="s">
        <v>148</v>
      </c>
      <c r="BM252" s="38">
        <v>13482</v>
      </c>
      <c r="BN252" s="38">
        <v>693</v>
      </c>
      <c r="BO252" s="84">
        <v>5.1401869158878503E-2</v>
      </c>
      <c r="BP252" s="38">
        <v>2284</v>
      </c>
      <c r="BQ252" s="84">
        <v>0.1694110666073283</v>
      </c>
      <c r="BR252" s="38">
        <v>987</v>
      </c>
      <c r="BS252" s="84">
        <v>7.3208722741433016E-2</v>
      </c>
      <c r="BU252" s="183" t="s">
        <v>14</v>
      </c>
      <c r="BV252" s="188" t="s">
        <v>138</v>
      </c>
      <c r="BW252" s="36">
        <f t="shared" si="274"/>
        <v>0.69590935005701249</v>
      </c>
      <c r="BX252" s="36">
        <f t="shared" si="279"/>
        <v>0.70597834149236016</v>
      </c>
    </row>
    <row r="253" spans="2:76" ht="14.25" customHeight="1">
      <c r="B253" s="264"/>
      <c r="C253" s="273"/>
      <c r="D253" s="210" t="s">
        <v>277</v>
      </c>
      <c r="E253" s="166">
        <v>0</v>
      </c>
      <c r="F253" s="214">
        <v>0</v>
      </c>
      <c r="G253" s="83" t="str">
        <f t="shared" si="304"/>
        <v>-</v>
      </c>
      <c r="H253" s="230">
        <v>0</v>
      </c>
      <c r="I253" s="83" t="str">
        <f>IFERROR(H253/E253,"-")</f>
        <v>-</v>
      </c>
      <c r="J253" s="230">
        <v>0</v>
      </c>
      <c r="K253" s="83" t="str">
        <f>IFERROR(J253/E253,"-")</f>
        <v>-</v>
      </c>
      <c r="L253" s="166">
        <v>5</v>
      </c>
      <c r="M253" s="214">
        <v>0</v>
      </c>
      <c r="N253" s="83">
        <f>IFERROR(M253/L253,"-")</f>
        <v>0</v>
      </c>
      <c r="O253" s="230">
        <v>1</v>
      </c>
      <c r="P253" s="83">
        <f>IFERROR(O253/L253,"-")</f>
        <v>0.2</v>
      </c>
      <c r="Q253" s="230">
        <v>0</v>
      </c>
      <c r="R253" s="83">
        <f>IFERROR(Q253/L253,"-")</f>
        <v>0</v>
      </c>
      <c r="S253" s="166">
        <v>1269</v>
      </c>
      <c r="T253" s="214">
        <v>101</v>
      </c>
      <c r="U253" s="83">
        <f>IFERROR(T253/S253,"-")</f>
        <v>7.9590228526398743E-2</v>
      </c>
      <c r="V253" s="230">
        <v>277</v>
      </c>
      <c r="W253" s="83">
        <f>IFERROR(V253/S253,"-")</f>
        <v>0.21828211189913319</v>
      </c>
      <c r="X253" s="230">
        <v>92</v>
      </c>
      <c r="Y253" s="83">
        <f>IFERROR(X253/S253,"-")</f>
        <v>7.2498029944838449E-2</v>
      </c>
      <c r="Z253" s="166">
        <v>1016</v>
      </c>
      <c r="AA253" s="214">
        <v>63</v>
      </c>
      <c r="AB253" s="83">
        <f>IFERROR(AA253/Z253,"-")</f>
        <v>6.2007874015748032E-2</v>
      </c>
      <c r="AC253" s="230">
        <v>238</v>
      </c>
      <c r="AD253" s="83">
        <f>IFERROR(AC253/Z253,"-")</f>
        <v>0.23425196850393701</v>
      </c>
      <c r="AE253" s="230">
        <v>84</v>
      </c>
      <c r="AF253" s="83">
        <f>IFERROR(AE253/Z253,"-")</f>
        <v>8.2677165354330714E-2</v>
      </c>
      <c r="AG253" s="166">
        <v>521</v>
      </c>
      <c r="AH253" s="214">
        <v>29</v>
      </c>
      <c r="AI253" s="83">
        <f>IFERROR(AH253/AG253,"-")</f>
        <v>5.5662188099808059E-2</v>
      </c>
      <c r="AJ253" s="230">
        <v>105</v>
      </c>
      <c r="AK253" s="83">
        <f>IFERROR(AJ253/AG253,"-")</f>
        <v>0.20153550863723607</v>
      </c>
      <c r="AL253" s="230">
        <v>40</v>
      </c>
      <c r="AM253" s="83">
        <f>IFERROR(AL253/AG253,"-")</f>
        <v>7.6775431861804216E-2</v>
      </c>
      <c r="AN253" s="166">
        <v>182</v>
      </c>
      <c r="AO253" s="214">
        <v>7</v>
      </c>
      <c r="AP253" s="83">
        <f>IFERROR(AO253/AN253,"-")</f>
        <v>3.8461538461538464E-2</v>
      </c>
      <c r="AQ253" s="230">
        <v>29</v>
      </c>
      <c r="AR253" s="83">
        <f>IFERROR(AQ253/AN253,"-")</f>
        <v>0.15934065934065933</v>
      </c>
      <c r="AS253" s="230">
        <v>9</v>
      </c>
      <c r="AT253" s="83">
        <f>IFERROR(AS253/AN253,"-")</f>
        <v>4.9450549450549448E-2</v>
      </c>
      <c r="AU253" s="166">
        <v>38</v>
      </c>
      <c r="AV253" s="214">
        <v>0</v>
      </c>
      <c r="AW253" s="83">
        <f>IFERROR(AV253/AU253,"-")</f>
        <v>0</v>
      </c>
      <c r="AX253" s="230">
        <v>3</v>
      </c>
      <c r="AY253" s="83">
        <f>IFERROR(AX253/AU253,"-")</f>
        <v>7.8947368421052627E-2</v>
      </c>
      <c r="AZ253" s="230">
        <v>3</v>
      </c>
      <c r="BA253" s="83">
        <f>IFERROR(AZ253/AU253,"-")</f>
        <v>7.8947368421052627E-2</v>
      </c>
      <c r="BB253" s="166">
        <f t="shared" si="275"/>
        <v>3031</v>
      </c>
      <c r="BC253" s="167">
        <f t="shared" si="276"/>
        <v>200</v>
      </c>
      <c r="BD253" s="83">
        <f>IFERROR(BC253/BB253,"-")</f>
        <v>6.5984823490597158E-2</v>
      </c>
      <c r="BE253" s="167">
        <f t="shared" si="277"/>
        <v>653</v>
      </c>
      <c r="BF253" s="83">
        <f>IFERROR(BE253/BB253,"-")</f>
        <v>0.21544044869679974</v>
      </c>
      <c r="BG253" s="167">
        <f t="shared" si="278"/>
        <v>228</v>
      </c>
      <c r="BH253" s="83">
        <f>IFERROR(BG253/BB253,"-")</f>
        <v>7.5222698779280769E-2</v>
      </c>
      <c r="BJ253" s="264"/>
      <c r="BK253" s="273"/>
      <c r="BL253" s="208" t="s">
        <v>276</v>
      </c>
      <c r="BM253" s="38">
        <v>2942</v>
      </c>
      <c r="BN253" s="38">
        <v>200</v>
      </c>
      <c r="BO253" s="84">
        <v>6.7980965329707682E-2</v>
      </c>
      <c r="BP253" s="38">
        <v>600</v>
      </c>
      <c r="BQ253" s="84">
        <v>0.20394289598912305</v>
      </c>
      <c r="BR253" s="38">
        <v>239</v>
      </c>
      <c r="BS253" s="84">
        <v>8.1237253569000675E-2</v>
      </c>
      <c r="BU253" s="218"/>
      <c r="BV253" s="208" t="s">
        <v>273</v>
      </c>
      <c r="BW253" s="36">
        <f t="shared" si="274"/>
        <v>0.64335202903332234</v>
      </c>
      <c r="BX253" s="36">
        <f t="shared" si="279"/>
        <v>0.64683888511216858</v>
      </c>
    </row>
    <row r="254" spans="2:76" ht="14.25" customHeight="1">
      <c r="B254" s="264"/>
      <c r="C254" s="273"/>
      <c r="D254" s="165" t="s">
        <v>156</v>
      </c>
      <c r="E254" s="160">
        <v>0</v>
      </c>
      <c r="F254" s="161">
        <v>0</v>
      </c>
      <c r="G254" s="61" t="str">
        <f t="shared" si="304"/>
        <v>-</v>
      </c>
      <c r="H254" s="62">
        <v>0</v>
      </c>
      <c r="I254" s="61" t="str">
        <f t="shared" si="305"/>
        <v>-</v>
      </c>
      <c r="J254" s="62">
        <v>0</v>
      </c>
      <c r="K254" s="61" t="str">
        <f t="shared" si="306"/>
        <v>-</v>
      </c>
      <c r="L254" s="160">
        <v>1</v>
      </c>
      <c r="M254" s="161">
        <v>0</v>
      </c>
      <c r="N254" s="61">
        <f t="shared" si="307"/>
        <v>0</v>
      </c>
      <c r="O254" s="62">
        <v>0</v>
      </c>
      <c r="P254" s="61">
        <f t="shared" si="308"/>
        <v>0</v>
      </c>
      <c r="Q254" s="62">
        <v>0</v>
      </c>
      <c r="R254" s="61">
        <f t="shared" si="309"/>
        <v>0</v>
      </c>
      <c r="S254" s="160">
        <v>581</v>
      </c>
      <c r="T254" s="161">
        <v>42</v>
      </c>
      <c r="U254" s="61">
        <f t="shared" si="310"/>
        <v>7.2289156626506021E-2</v>
      </c>
      <c r="V254" s="62">
        <v>109</v>
      </c>
      <c r="W254" s="61">
        <f t="shared" si="311"/>
        <v>0.18760757314974183</v>
      </c>
      <c r="X254" s="62">
        <v>29</v>
      </c>
      <c r="Y254" s="61">
        <f t="shared" si="312"/>
        <v>4.9913941480206538E-2</v>
      </c>
      <c r="Z254" s="160">
        <v>348</v>
      </c>
      <c r="AA254" s="161">
        <v>17</v>
      </c>
      <c r="AB254" s="61">
        <f t="shared" si="313"/>
        <v>4.8850574712643681E-2</v>
      </c>
      <c r="AC254" s="62">
        <v>68</v>
      </c>
      <c r="AD254" s="61">
        <f t="shared" si="314"/>
        <v>0.19540229885057472</v>
      </c>
      <c r="AE254" s="62">
        <v>27</v>
      </c>
      <c r="AF254" s="61">
        <f t="shared" si="315"/>
        <v>7.7586206896551727E-2</v>
      </c>
      <c r="AG254" s="160">
        <v>147</v>
      </c>
      <c r="AH254" s="161">
        <v>5</v>
      </c>
      <c r="AI254" s="61">
        <f t="shared" si="316"/>
        <v>3.4013605442176874E-2</v>
      </c>
      <c r="AJ254" s="62">
        <v>32</v>
      </c>
      <c r="AK254" s="61">
        <f t="shared" si="317"/>
        <v>0.21768707482993196</v>
      </c>
      <c r="AL254" s="62">
        <v>13</v>
      </c>
      <c r="AM254" s="61">
        <f t="shared" si="318"/>
        <v>8.8435374149659865E-2</v>
      </c>
      <c r="AN254" s="160">
        <v>60</v>
      </c>
      <c r="AO254" s="161">
        <v>1</v>
      </c>
      <c r="AP254" s="61">
        <f t="shared" si="319"/>
        <v>1.6666666666666666E-2</v>
      </c>
      <c r="AQ254" s="62">
        <v>8</v>
      </c>
      <c r="AR254" s="61">
        <f t="shared" si="320"/>
        <v>0.13333333333333333</v>
      </c>
      <c r="AS254" s="62">
        <v>7</v>
      </c>
      <c r="AT254" s="61">
        <f t="shared" si="321"/>
        <v>0.11666666666666667</v>
      </c>
      <c r="AU254" s="160">
        <v>19</v>
      </c>
      <c r="AV254" s="161">
        <v>0</v>
      </c>
      <c r="AW254" s="61">
        <f t="shared" si="322"/>
        <v>0</v>
      </c>
      <c r="AX254" s="62">
        <v>2</v>
      </c>
      <c r="AY254" s="61">
        <f t="shared" si="323"/>
        <v>0.10526315789473684</v>
      </c>
      <c r="AZ254" s="62">
        <v>1</v>
      </c>
      <c r="BA254" s="61">
        <f t="shared" si="324"/>
        <v>5.2631578947368418E-2</v>
      </c>
      <c r="BB254" s="160">
        <f t="shared" si="275"/>
        <v>1156</v>
      </c>
      <c r="BC254" s="63">
        <f t="shared" si="276"/>
        <v>65</v>
      </c>
      <c r="BD254" s="61">
        <f t="shared" si="325"/>
        <v>5.6228373702422146E-2</v>
      </c>
      <c r="BE254" s="63">
        <f t="shared" si="277"/>
        <v>219</v>
      </c>
      <c r="BF254" s="61">
        <f t="shared" si="326"/>
        <v>0.18944636678200691</v>
      </c>
      <c r="BG254" s="63">
        <f t="shared" si="278"/>
        <v>77</v>
      </c>
      <c r="BH254" s="61">
        <f t="shared" si="327"/>
        <v>6.6608996539792381E-2</v>
      </c>
      <c r="BJ254" s="264"/>
      <c r="BK254" s="273"/>
      <c r="BL254" s="208" t="s">
        <v>156</v>
      </c>
      <c r="BM254" s="38">
        <v>1059</v>
      </c>
      <c r="BN254" s="38">
        <v>53</v>
      </c>
      <c r="BO254" s="84">
        <v>5.0047214353163359E-2</v>
      </c>
      <c r="BP254" s="38">
        <v>181</v>
      </c>
      <c r="BQ254" s="84">
        <v>0.17091595845136923</v>
      </c>
      <c r="BR254" s="38">
        <v>87</v>
      </c>
      <c r="BS254" s="84">
        <v>8.2152974504249299E-2</v>
      </c>
      <c r="BU254" s="184"/>
      <c r="BV254" s="188" t="s">
        <v>156</v>
      </c>
      <c r="BW254" s="36">
        <f t="shared" si="274"/>
        <v>0.68771626297577859</v>
      </c>
      <c r="BX254" s="36">
        <f t="shared" si="279"/>
        <v>0.69688385269121811</v>
      </c>
    </row>
    <row r="255" spans="2:76" ht="14.25" customHeight="1">
      <c r="B255" s="264"/>
      <c r="C255" s="273"/>
      <c r="D255" s="135" t="s">
        <v>200</v>
      </c>
      <c r="E255" s="152">
        <v>0</v>
      </c>
      <c r="F255" s="231">
        <v>0</v>
      </c>
      <c r="G255" s="154" t="str">
        <f>IFERROR(F255/E255,"-")</f>
        <v>-</v>
      </c>
      <c r="H255" s="232">
        <v>0</v>
      </c>
      <c r="I255" s="154" t="str">
        <f>IFERROR(H255/E255,"-")</f>
        <v>-</v>
      </c>
      <c r="J255" s="232">
        <v>0</v>
      </c>
      <c r="K255" s="154" t="str">
        <f>IFERROR(J255/E255,"-")</f>
        <v>-</v>
      </c>
      <c r="L255" s="152">
        <v>2</v>
      </c>
      <c r="M255" s="231">
        <v>0</v>
      </c>
      <c r="N255" s="154">
        <f>IFERROR(M255/L255,"-")</f>
        <v>0</v>
      </c>
      <c r="O255" s="232">
        <v>0</v>
      </c>
      <c r="P255" s="154">
        <f>IFERROR(O255/L255,"-")</f>
        <v>0</v>
      </c>
      <c r="Q255" s="232">
        <v>0</v>
      </c>
      <c r="R255" s="154">
        <f>IFERROR(Q255/L255,"-")</f>
        <v>0</v>
      </c>
      <c r="S255" s="152">
        <v>56</v>
      </c>
      <c r="T255" s="231">
        <v>2</v>
      </c>
      <c r="U255" s="154">
        <f>IFERROR(T255/S255,"-")</f>
        <v>3.5714285714285712E-2</v>
      </c>
      <c r="V255" s="232">
        <v>5</v>
      </c>
      <c r="W255" s="154">
        <f>IFERROR(V255/S255,"-")</f>
        <v>8.9285714285714288E-2</v>
      </c>
      <c r="X255" s="232">
        <v>0</v>
      </c>
      <c r="Y255" s="154">
        <f>IFERROR(X255/S255,"-")</f>
        <v>0</v>
      </c>
      <c r="Z255" s="152">
        <v>139</v>
      </c>
      <c r="AA255" s="231">
        <v>1</v>
      </c>
      <c r="AB255" s="154">
        <f>IFERROR(AA255/Z255,"-")</f>
        <v>7.1942446043165471E-3</v>
      </c>
      <c r="AC255" s="232">
        <v>2</v>
      </c>
      <c r="AD255" s="154">
        <f>IFERROR(AC255/Z255,"-")</f>
        <v>1.4388489208633094E-2</v>
      </c>
      <c r="AE255" s="232">
        <v>1</v>
      </c>
      <c r="AF255" s="154">
        <f>IFERROR(AE255/Z255,"-")</f>
        <v>7.1942446043165471E-3</v>
      </c>
      <c r="AG255" s="152">
        <v>192</v>
      </c>
      <c r="AH255" s="231">
        <v>0</v>
      </c>
      <c r="AI255" s="154">
        <f>IFERROR(AH255/AG255,"-")</f>
        <v>0</v>
      </c>
      <c r="AJ255" s="232">
        <v>1</v>
      </c>
      <c r="AK255" s="154">
        <f>IFERROR(AJ255/AG255,"-")</f>
        <v>5.208333333333333E-3</v>
      </c>
      <c r="AL255" s="232">
        <v>2</v>
      </c>
      <c r="AM255" s="154">
        <f>IFERROR(AL255/AG255,"-")</f>
        <v>1.0416666666666666E-2</v>
      </c>
      <c r="AN255" s="152">
        <v>169</v>
      </c>
      <c r="AO255" s="231">
        <v>1</v>
      </c>
      <c r="AP255" s="154">
        <f>IFERROR(AO255/AN255,"-")</f>
        <v>5.9171597633136093E-3</v>
      </c>
      <c r="AQ255" s="232">
        <v>3</v>
      </c>
      <c r="AR255" s="154">
        <f>IFERROR(AQ255/AN255,"-")</f>
        <v>1.7751479289940829E-2</v>
      </c>
      <c r="AS255" s="232">
        <v>0</v>
      </c>
      <c r="AT255" s="154">
        <f>IFERROR(AS255/AN255,"-")</f>
        <v>0</v>
      </c>
      <c r="AU255" s="152">
        <v>127</v>
      </c>
      <c r="AV255" s="231">
        <v>0</v>
      </c>
      <c r="AW255" s="154">
        <f>IFERROR(AV255/AU255,"-")</f>
        <v>0</v>
      </c>
      <c r="AX255" s="232">
        <v>2</v>
      </c>
      <c r="AY255" s="154">
        <f>IFERROR(AX255/AU255,"-")</f>
        <v>1.5748031496062992E-2</v>
      </c>
      <c r="AZ255" s="232">
        <v>0</v>
      </c>
      <c r="BA255" s="154">
        <f>IFERROR(AZ255/AU255,"-")</f>
        <v>0</v>
      </c>
      <c r="BB255" s="152">
        <f t="shared" si="275"/>
        <v>685</v>
      </c>
      <c r="BC255" s="153">
        <f t="shared" si="276"/>
        <v>4</v>
      </c>
      <c r="BD255" s="154">
        <f>IFERROR(BC255/BB255,"-")</f>
        <v>5.8394160583941602E-3</v>
      </c>
      <c r="BE255" s="153">
        <f t="shared" si="277"/>
        <v>13</v>
      </c>
      <c r="BF255" s="154">
        <f>IFERROR(BE255/BB255,"-")</f>
        <v>1.8978102189781021E-2</v>
      </c>
      <c r="BG255" s="153">
        <f t="shared" si="278"/>
        <v>3</v>
      </c>
      <c r="BH255" s="154">
        <f>IFERROR(BG255/BB255,"-")</f>
        <v>4.3795620437956208E-3</v>
      </c>
      <c r="BJ255" s="264"/>
      <c r="BK255" s="273"/>
      <c r="BL255" s="208" t="s">
        <v>199</v>
      </c>
      <c r="BM255" s="38">
        <v>324</v>
      </c>
      <c r="BN255" s="38">
        <v>1</v>
      </c>
      <c r="BO255" s="84">
        <v>3.0864197530864196E-3</v>
      </c>
      <c r="BP255" s="38">
        <v>7</v>
      </c>
      <c r="BQ255" s="84">
        <v>2.1604938271604937E-2</v>
      </c>
      <c r="BR255" s="38">
        <v>5</v>
      </c>
      <c r="BS255" s="84">
        <v>1.5432098765432098E-2</v>
      </c>
      <c r="BU255" s="184"/>
      <c r="BV255" s="188" t="s">
        <v>199</v>
      </c>
      <c r="BW255" s="36">
        <f t="shared" si="274"/>
        <v>0.97080291970802923</v>
      </c>
      <c r="BX255" s="36">
        <f t="shared" si="279"/>
        <v>0.95987654320987659</v>
      </c>
    </row>
    <row r="256" spans="2:76" ht="14.25" customHeight="1">
      <c r="B256" s="265"/>
      <c r="C256" s="274"/>
      <c r="D256" s="150" t="s">
        <v>67</v>
      </c>
      <c r="E256" s="37">
        <v>10</v>
      </c>
      <c r="F256" s="233">
        <v>1</v>
      </c>
      <c r="G256" s="13">
        <f t="shared" si="304"/>
        <v>0.1</v>
      </c>
      <c r="H256" s="33">
        <v>1</v>
      </c>
      <c r="I256" s="13">
        <f t="shared" si="305"/>
        <v>0.1</v>
      </c>
      <c r="J256" s="33">
        <v>0</v>
      </c>
      <c r="K256" s="13">
        <f t="shared" si="306"/>
        <v>0</v>
      </c>
      <c r="L256" s="37">
        <v>69</v>
      </c>
      <c r="M256" s="233">
        <v>4</v>
      </c>
      <c r="N256" s="13">
        <f t="shared" si="307"/>
        <v>5.7971014492753624E-2</v>
      </c>
      <c r="O256" s="33">
        <v>10</v>
      </c>
      <c r="P256" s="13">
        <f t="shared" si="308"/>
        <v>0.14492753623188406</v>
      </c>
      <c r="Q256" s="33">
        <v>4</v>
      </c>
      <c r="R256" s="13">
        <f t="shared" si="309"/>
        <v>5.7971014492753624E-2</v>
      </c>
      <c r="S256" s="37">
        <v>7324</v>
      </c>
      <c r="T256" s="233">
        <v>558</v>
      </c>
      <c r="U256" s="13">
        <f t="shared" si="310"/>
        <v>7.6187875477880945E-2</v>
      </c>
      <c r="V256" s="33">
        <v>1477</v>
      </c>
      <c r="W256" s="13">
        <f t="shared" si="311"/>
        <v>0.20166575641725834</v>
      </c>
      <c r="X256" s="33">
        <v>527</v>
      </c>
      <c r="Y256" s="13">
        <f t="shared" si="312"/>
        <v>7.1955215729109775E-2</v>
      </c>
      <c r="Z256" s="37">
        <v>6254</v>
      </c>
      <c r="AA256" s="233">
        <v>360</v>
      </c>
      <c r="AB256" s="13">
        <f t="shared" si="313"/>
        <v>5.7563159577870164E-2</v>
      </c>
      <c r="AC256" s="33">
        <v>1188</v>
      </c>
      <c r="AD256" s="13">
        <f t="shared" si="314"/>
        <v>0.18995842660697154</v>
      </c>
      <c r="AE256" s="33">
        <v>468</v>
      </c>
      <c r="AF256" s="13">
        <f t="shared" si="315"/>
        <v>7.4832107451231214E-2</v>
      </c>
      <c r="AG256" s="37">
        <v>3429</v>
      </c>
      <c r="AH256" s="233">
        <v>136</v>
      </c>
      <c r="AI256" s="13">
        <f t="shared" si="316"/>
        <v>3.9661708953047534E-2</v>
      </c>
      <c r="AJ256" s="33">
        <v>505</v>
      </c>
      <c r="AK256" s="13">
        <f t="shared" si="317"/>
        <v>0.14727325750947798</v>
      </c>
      <c r="AL256" s="33">
        <v>203</v>
      </c>
      <c r="AM256" s="13">
        <f t="shared" si="318"/>
        <v>5.9200933216681247E-2</v>
      </c>
      <c r="AN256" s="37">
        <v>1366</v>
      </c>
      <c r="AO256" s="233">
        <v>23</v>
      </c>
      <c r="AP256" s="13">
        <f t="shared" si="319"/>
        <v>1.6837481698389459E-2</v>
      </c>
      <c r="AQ256" s="33">
        <v>163</v>
      </c>
      <c r="AR256" s="13">
        <f t="shared" si="320"/>
        <v>0.11932650073206442</v>
      </c>
      <c r="AS256" s="33">
        <v>61</v>
      </c>
      <c r="AT256" s="13">
        <f t="shared" si="321"/>
        <v>4.4655929721815521E-2</v>
      </c>
      <c r="AU256" s="37">
        <v>452</v>
      </c>
      <c r="AV256" s="233">
        <v>0</v>
      </c>
      <c r="AW256" s="13">
        <f t="shared" si="322"/>
        <v>0</v>
      </c>
      <c r="AX256" s="33">
        <v>27</v>
      </c>
      <c r="AY256" s="13">
        <f t="shared" si="323"/>
        <v>5.9734513274336286E-2</v>
      </c>
      <c r="AZ256" s="33">
        <v>13</v>
      </c>
      <c r="BA256" s="13">
        <f t="shared" si="324"/>
        <v>2.8761061946902654E-2</v>
      </c>
      <c r="BB256" s="37">
        <f t="shared" si="275"/>
        <v>18904</v>
      </c>
      <c r="BC256" s="69">
        <f t="shared" si="276"/>
        <v>1082</v>
      </c>
      <c r="BD256" s="13">
        <f t="shared" si="325"/>
        <v>5.7236563690224292E-2</v>
      </c>
      <c r="BE256" s="69">
        <f t="shared" si="277"/>
        <v>3371</v>
      </c>
      <c r="BF256" s="13">
        <f t="shared" si="326"/>
        <v>0.17832204824375794</v>
      </c>
      <c r="BG256" s="69">
        <f t="shared" si="278"/>
        <v>1276</v>
      </c>
      <c r="BH256" s="13">
        <f t="shared" si="327"/>
        <v>6.749894202285231E-2</v>
      </c>
      <c r="BJ256" s="265"/>
      <c r="BK256" s="274"/>
      <c r="BL256" s="203" t="s">
        <v>67</v>
      </c>
      <c r="BM256" s="38">
        <v>17807</v>
      </c>
      <c r="BN256" s="38">
        <v>947</v>
      </c>
      <c r="BO256" s="84">
        <v>5.3181333183579489E-2</v>
      </c>
      <c r="BP256" s="38">
        <v>3072</v>
      </c>
      <c r="BQ256" s="84">
        <v>0.17251642612455775</v>
      </c>
      <c r="BR256" s="38">
        <v>1318</v>
      </c>
      <c r="BS256" s="84">
        <v>7.40158364688044E-2</v>
      </c>
      <c r="BU256" s="185"/>
      <c r="BV256" s="187" t="s">
        <v>67</v>
      </c>
      <c r="BW256" s="36">
        <f t="shared" si="274"/>
        <v>0.69694244604316546</v>
      </c>
      <c r="BX256" s="36">
        <f t="shared" si="279"/>
        <v>0.70028640422305832</v>
      </c>
    </row>
    <row r="257" spans="2:76" ht="14.25" customHeight="1">
      <c r="B257" s="263">
        <v>51</v>
      </c>
      <c r="C257" s="272" t="s">
        <v>42</v>
      </c>
      <c r="D257" s="134" t="s">
        <v>201</v>
      </c>
      <c r="E257" s="119">
        <v>37</v>
      </c>
      <c r="F257" s="73">
        <v>1</v>
      </c>
      <c r="G257" s="71">
        <f t="shared" si="304"/>
        <v>2.7027027027027029E-2</v>
      </c>
      <c r="H257" s="73">
        <v>9</v>
      </c>
      <c r="I257" s="71">
        <f t="shared" si="305"/>
        <v>0.24324324324324326</v>
      </c>
      <c r="J257" s="73">
        <v>5</v>
      </c>
      <c r="K257" s="71">
        <f t="shared" si="306"/>
        <v>0.13513513513513514</v>
      </c>
      <c r="L257" s="119">
        <v>101</v>
      </c>
      <c r="M257" s="73">
        <v>7</v>
      </c>
      <c r="N257" s="71">
        <f t="shared" si="307"/>
        <v>6.9306930693069313E-2</v>
      </c>
      <c r="O257" s="73">
        <v>13</v>
      </c>
      <c r="P257" s="71">
        <f t="shared" si="308"/>
        <v>0.12871287128712872</v>
      </c>
      <c r="Q257" s="73">
        <v>7</v>
      </c>
      <c r="R257" s="71">
        <f t="shared" si="309"/>
        <v>6.9306930693069313E-2</v>
      </c>
      <c r="S257" s="119">
        <v>7215</v>
      </c>
      <c r="T257" s="73">
        <v>826</v>
      </c>
      <c r="U257" s="71">
        <f t="shared" si="310"/>
        <v>0.11448371448371449</v>
      </c>
      <c r="V257" s="73">
        <v>1723</v>
      </c>
      <c r="W257" s="71">
        <f t="shared" si="311"/>
        <v>0.2388080388080388</v>
      </c>
      <c r="X257" s="73">
        <v>694</v>
      </c>
      <c r="Y257" s="71">
        <f t="shared" si="312"/>
        <v>9.6188496188496189E-2</v>
      </c>
      <c r="Z257" s="119">
        <v>5659</v>
      </c>
      <c r="AA257" s="73">
        <v>603</v>
      </c>
      <c r="AB257" s="71">
        <f t="shared" si="313"/>
        <v>0.10655592860929493</v>
      </c>
      <c r="AC257" s="73">
        <v>1337</v>
      </c>
      <c r="AD257" s="71">
        <f t="shared" si="314"/>
        <v>0.23626082346704363</v>
      </c>
      <c r="AE257" s="73">
        <v>571</v>
      </c>
      <c r="AF257" s="71">
        <f t="shared" si="315"/>
        <v>0.10090121929669553</v>
      </c>
      <c r="AG257" s="119">
        <v>3338</v>
      </c>
      <c r="AH257" s="73">
        <v>264</v>
      </c>
      <c r="AI257" s="71">
        <f t="shared" si="316"/>
        <v>7.9089275014979032E-2</v>
      </c>
      <c r="AJ257" s="73">
        <v>684</v>
      </c>
      <c r="AK257" s="71">
        <f t="shared" si="317"/>
        <v>0.20491312162971839</v>
      </c>
      <c r="AL257" s="73">
        <v>268</v>
      </c>
      <c r="AM257" s="71">
        <f t="shared" si="318"/>
        <v>8.028759736369083E-2</v>
      </c>
      <c r="AN257" s="119">
        <v>1500</v>
      </c>
      <c r="AO257" s="73">
        <v>64</v>
      </c>
      <c r="AP257" s="71">
        <f t="shared" si="319"/>
        <v>4.2666666666666665E-2</v>
      </c>
      <c r="AQ257" s="73">
        <v>244</v>
      </c>
      <c r="AR257" s="71">
        <f t="shared" si="320"/>
        <v>0.16266666666666665</v>
      </c>
      <c r="AS257" s="73">
        <v>93</v>
      </c>
      <c r="AT257" s="71">
        <f t="shared" si="321"/>
        <v>6.2E-2</v>
      </c>
      <c r="AU257" s="119">
        <v>506</v>
      </c>
      <c r="AV257" s="73">
        <v>5</v>
      </c>
      <c r="AW257" s="71">
        <f t="shared" si="322"/>
        <v>9.881422924901186E-3</v>
      </c>
      <c r="AX257" s="73">
        <v>71</v>
      </c>
      <c r="AY257" s="71">
        <f t="shared" si="323"/>
        <v>0.14031620553359683</v>
      </c>
      <c r="AZ257" s="73">
        <v>8</v>
      </c>
      <c r="BA257" s="71">
        <f t="shared" si="324"/>
        <v>1.5810276679841896E-2</v>
      </c>
      <c r="BB257" s="119">
        <f t="shared" si="275"/>
        <v>18356</v>
      </c>
      <c r="BC257" s="73">
        <f t="shared" si="276"/>
        <v>1770</v>
      </c>
      <c r="BD257" s="71">
        <f t="shared" si="325"/>
        <v>9.6426236652865552E-2</v>
      </c>
      <c r="BE257" s="73">
        <f t="shared" si="277"/>
        <v>4081</v>
      </c>
      <c r="BF257" s="71">
        <f t="shared" si="326"/>
        <v>0.22232512529962956</v>
      </c>
      <c r="BG257" s="73">
        <f t="shared" si="278"/>
        <v>1646</v>
      </c>
      <c r="BH257" s="71">
        <f t="shared" si="327"/>
        <v>8.9670952277184565E-2</v>
      </c>
      <c r="BJ257" s="263">
        <v>51</v>
      </c>
      <c r="BK257" s="272" t="s">
        <v>42</v>
      </c>
      <c r="BL257" s="208" t="s">
        <v>148</v>
      </c>
      <c r="BM257" s="38">
        <v>17193</v>
      </c>
      <c r="BN257" s="38">
        <v>1549</v>
      </c>
      <c r="BO257" s="84">
        <v>9.0094806025708143E-2</v>
      </c>
      <c r="BP257" s="38">
        <v>3705</v>
      </c>
      <c r="BQ257" s="84">
        <v>0.21549467806665504</v>
      </c>
      <c r="BR257" s="38">
        <v>1560</v>
      </c>
      <c r="BS257" s="84">
        <v>9.0734601291223169E-2</v>
      </c>
      <c r="BU257" s="183" t="s">
        <v>42</v>
      </c>
      <c r="BV257" s="188" t="s">
        <v>138</v>
      </c>
      <c r="BW257" s="36">
        <f t="shared" si="274"/>
        <v>0.59157768577032033</v>
      </c>
      <c r="BX257" s="36">
        <f t="shared" si="279"/>
        <v>0.60367591461641368</v>
      </c>
    </row>
    <row r="258" spans="2:76" ht="14.25" customHeight="1">
      <c r="B258" s="264"/>
      <c r="C258" s="273"/>
      <c r="D258" s="210" t="s">
        <v>277</v>
      </c>
      <c r="E258" s="166">
        <v>4</v>
      </c>
      <c r="F258" s="167">
        <v>0</v>
      </c>
      <c r="G258" s="83">
        <f t="shared" si="304"/>
        <v>0</v>
      </c>
      <c r="H258" s="167">
        <v>2</v>
      </c>
      <c r="I258" s="83">
        <f>IFERROR(H258/E258,"-")</f>
        <v>0.5</v>
      </c>
      <c r="J258" s="167">
        <v>0</v>
      </c>
      <c r="K258" s="83">
        <f>IFERROR(J258/E258,"-")</f>
        <v>0</v>
      </c>
      <c r="L258" s="166">
        <v>4</v>
      </c>
      <c r="M258" s="167">
        <v>0</v>
      </c>
      <c r="N258" s="83">
        <f>IFERROR(M258/L258,"-")</f>
        <v>0</v>
      </c>
      <c r="O258" s="167">
        <v>0</v>
      </c>
      <c r="P258" s="83">
        <f>IFERROR(O258/L258,"-")</f>
        <v>0</v>
      </c>
      <c r="Q258" s="167">
        <v>0</v>
      </c>
      <c r="R258" s="83">
        <f>IFERROR(Q258/L258,"-")</f>
        <v>0</v>
      </c>
      <c r="S258" s="166">
        <v>2360</v>
      </c>
      <c r="T258" s="167">
        <v>344</v>
      </c>
      <c r="U258" s="83">
        <f>IFERROR(T258/S258,"-")</f>
        <v>0.14576271186440679</v>
      </c>
      <c r="V258" s="167">
        <v>629</v>
      </c>
      <c r="W258" s="83">
        <f>IFERROR(V258/S258,"-")</f>
        <v>0.26652542372881355</v>
      </c>
      <c r="X258" s="167">
        <v>255</v>
      </c>
      <c r="Y258" s="83">
        <f>IFERROR(X258/S258,"-")</f>
        <v>0.10805084745762712</v>
      </c>
      <c r="Z258" s="166">
        <v>1591</v>
      </c>
      <c r="AA258" s="167">
        <v>254</v>
      </c>
      <c r="AB258" s="83">
        <f>IFERROR(AA258/Z258,"-")</f>
        <v>0.15964802011313639</v>
      </c>
      <c r="AC258" s="167">
        <v>467</v>
      </c>
      <c r="AD258" s="83">
        <f>IFERROR(AC258/Z258,"-")</f>
        <v>0.29352608422375864</v>
      </c>
      <c r="AE258" s="167">
        <v>158</v>
      </c>
      <c r="AF258" s="83">
        <f>IFERROR(AE258/Z258,"-")</f>
        <v>9.930861093651791E-2</v>
      </c>
      <c r="AG258" s="166">
        <v>834</v>
      </c>
      <c r="AH258" s="167">
        <v>86</v>
      </c>
      <c r="AI258" s="83">
        <f>IFERROR(AH258/AG258,"-")</f>
        <v>0.10311750599520383</v>
      </c>
      <c r="AJ258" s="167">
        <v>233</v>
      </c>
      <c r="AK258" s="83">
        <f>IFERROR(AJ258/AG258,"-")</f>
        <v>0.27937649880095922</v>
      </c>
      <c r="AL258" s="167">
        <v>81</v>
      </c>
      <c r="AM258" s="83">
        <f>IFERROR(AL258/AG258,"-")</f>
        <v>9.7122302158273388E-2</v>
      </c>
      <c r="AN258" s="166">
        <v>328</v>
      </c>
      <c r="AO258" s="167">
        <v>21</v>
      </c>
      <c r="AP258" s="83">
        <f>IFERROR(AO258/AN258,"-")</f>
        <v>6.402439024390244E-2</v>
      </c>
      <c r="AQ258" s="167">
        <v>78</v>
      </c>
      <c r="AR258" s="83">
        <f>IFERROR(AQ258/AN258,"-")</f>
        <v>0.23780487804878048</v>
      </c>
      <c r="AS258" s="167">
        <v>21</v>
      </c>
      <c r="AT258" s="83">
        <f>IFERROR(AS258/AN258,"-")</f>
        <v>6.402439024390244E-2</v>
      </c>
      <c r="AU258" s="166">
        <v>87</v>
      </c>
      <c r="AV258" s="167">
        <v>0</v>
      </c>
      <c r="AW258" s="83">
        <f>IFERROR(AV258/AU258,"-")</f>
        <v>0</v>
      </c>
      <c r="AX258" s="167">
        <v>19</v>
      </c>
      <c r="AY258" s="83">
        <f>IFERROR(AX258/AU258,"-")</f>
        <v>0.21839080459770116</v>
      </c>
      <c r="AZ258" s="167">
        <v>6</v>
      </c>
      <c r="BA258" s="83">
        <f>IFERROR(AZ258/AU258,"-")</f>
        <v>6.8965517241379309E-2</v>
      </c>
      <c r="BB258" s="166">
        <f t="shared" si="275"/>
        <v>5208</v>
      </c>
      <c r="BC258" s="167">
        <f t="shared" si="276"/>
        <v>705</v>
      </c>
      <c r="BD258" s="83">
        <f>IFERROR(BC258/BB258,"-")</f>
        <v>0.13536866359447006</v>
      </c>
      <c r="BE258" s="167">
        <f t="shared" si="277"/>
        <v>1428</v>
      </c>
      <c r="BF258" s="83">
        <f>IFERROR(BE258/BB258,"-")</f>
        <v>0.27419354838709675</v>
      </c>
      <c r="BG258" s="167">
        <f t="shared" si="278"/>
        <v>521</v>
      </c>
      <c r="BH258" s="83">
        <f>IFERROR(BG258/BB258,"-")</f>
        <v>0.1000384024577573</v>
      </c>
      <c r="BJ258" s="264"/>
      <c r="BK258" s="273"/>
      <c r="BL258" s="208" t="s">
        <v>276</v>
      </c>
      <c r="BM258" s="38">
        <v>5009</v>
      </c>
      <c r="BN258" s="38">
        <v>661</v>
      </c>
      <c r="BO258" s="84">
        <v>0.13196246755839489</v>
      </c>
      <c r="BP258" s="38">
        <v>1298</v>
      </c>
      <c r="BQ258" s="84">
        <v>0.2591335595927331</v>
      </c>
      <c r="BR258" s="38">
        <v>524</v>
      </c>
      <c r="BS258" s="84">
        <v>0.10461169894190457</v>
      </c>
      <c r="BU258" s="218"/>
      <c r="BV258" s="208" t="s">
        <v>273</v>
      </c>
      <c r="BW258" s="36">
        <f t="shared" si="274"/>
        <v>0.49039938556067586</v>
      </c>
      <c r="BX258" s="36">
        <f t="shared" si="279"/>
        <v>0.5042922739069674</v>
      </c>
    </row>
    <row r="259" spans="2:76" ht="14.25" customHeight="1">
      <c r="B259" s="264"/>
      <c r="C259" s="273"/>
      <c r="D259" s="165" t="s">
        <v>156</v>
      </c>
      <c r="E259" s="160">
        <v>2</v>
      </c>
      <c r="F259" s="63">
        <v>0</v>
      </c>
      <c r="G259" s="61">
        <f t="shared" si="304"/>
        <v>0</v>
      </c>
      <c r="H259" s="63">
        <v>0</v>
      </c>
      <c r="I259" s="61">
        <f t="shared" si="305"/>
        <v>0</v>
      </c>
      <c r="J259" s="63">
        <v>0</v>
      </c>
      <c r="K259" s="61">
        <f t="shared" si="306"/>
        <v>0</v>
      </c>
      <c r="L259" s="160">
        <v>2</v>
      </c>
      <c r="M259" s="63">
        <v>0</v>
      </c>
      <c r="N259" s="61">
        <f t="shared" si="307"/>
        <v>0</v>
      </c>
      <c r="O259" s="63">
        <v>0</v>
      </c>
      <c r="P259" s="61">
        <f t="shared" si="308"/>
        <v>0</v>
      </c>
      <c r="Q259" s="63">
        <v>0</v>
      </c>
      <c r="R259" s="61">
        <f t="shared" si="309"/>
        <v>0</v>
      </c>
      <c r="S259" s="160">
        <v>878</v>
      </c>
      <c r="T259" s="63">
        <v>96</v>
      </c>
      <c r="U259" s="61">
        <f t="shared" si="310"/>
        <v>0.10933940774487472</v>
      </c>
      <c r="V259" s="63">
        <v>201</v>
      </c>
      <c r="W259" s="61">
        <f t="shared" si="311"/>
        <v>0.22892938496583143</v>
      </c>
      <c r="X259" s="63">
        <v>80</v>
      </c>
      <c r="Y259" s="61">
        <f t="shared" si="312"/>
        <v>9.1116173120728935E-2</v>
      </c>
      <c r="Z259" s="160">
        <v>436</v>
      </c>
      <c r="AA259" s="63">
        <v>53</v>
      </c>
      <c r="AB259" s="61">
        <f t="shared" si="313"/>
        <v>0.12155963302752294</v>
      </c>
      <c r="AC259" s="63">
        <v>115</v>
      </c>
      <c r="AD259" s="61">
        <f t="shared" si="314"/>
        <v>0.26376146788990823</v>
      </c>
      <c r="AE259" s="63">
        <v>54</v>
      </c>
      <c r="AF259" s="61">
        <f t="shared" si="315"/>
        <v>0.12385321100917432</v>
      </c>
      <c r="AG259" s="160">
        <v>199</v>
      </c>
      <c r="AH259" s="63">
        <v>13</v>
      </c>
      <c r="AI259" s="61">
        <f t="shared" si="316"/>
        <v>6.5326633165829151E-2</v>
      </c>
      <c r="AJ259" s="63">
        <v>52</v>
      </c>
      <c r="AK259" s="61">
        <f t="shared" si="317"/>
        <v>0.2613065326633166</v>
      </c>
      <c r="AL259" s="63">
        <v>19</v>
      </c>
      <c r="AM259" s="61">
        <f t="shared" si="318"/>
        <v>9.5477386934673364E-2</v>
      </c>
      <c r="AN259" s="160">
        <v>64</v>
      </c>
      <c r="AO259" s="63">
        <v>2</v>
      </c>
      <c r="AP259" s="61">
        <f t="shared" si="319"/>
        <v>3.125E-2</v>
      </c>
      <c r="AQ259" s="63">
        <v>15</v>
      </c>
      <c r="AR259" s="61">
        <f t="shared" si="320"/>
        <v>0.234375</v>
      </c>
      <c r="AS259" s="63">
        <v>2</v>
      </c>
      <c r="AT259" s="61">
        <f t="shared" si="321"/>
        <v>3.125E-2</v>
      </c>
      <c r="AU259" s="160">
        <v>22</v>
      </c>
      <c r="AV259" s="63">
        <v>0</v>
      </c>
      <c r="AW259" s="61">
        <f t="shared" si="322"/>
        <v>0</v>
      </c>
      <c r="AX259" s="63">
        <v>1</v>
      </c>
      <c r="AY259" s="61">
        <f t="shared" si="323"/>
        <v>4.5454545454545456E-2</v>
      </c>
      <c r="AZ259" s="63">
        <v>2</v>
      </c>
      <c r="BA259" s="61">
        <f t="shared" si="324"/>
        <v>9.0909090909090912E-2</v>
      </c>
      <c r="BB259" s="160">
        <f t="shared" si="275"/>
        <v>1603</v>
      </c>
      <c r="BC259" s="63">
        <f t="shared" si="276"/>
        <v>164</v>
      </c>
      <c r="BD259" s="61">
        <f t="shared" si="325"/>
        <v>0.10230817217716781</v>
      </c>
      <c r="BE259" s="63">
        <f t="shared" si="277"/>
        <v>384</v>
      </c>
      <c r="BF259" s="61">
        <f t="shared" si="326"/>
        <v>0.23955084217092951</v>
      </c>
      <c r="BG259" s="63">
        <f t="shared" si="278"/>
        <v>157</v>
      </c>
      <c r="BH259" s="61">
        <f t="shared" si="327"/>
        <v>9.7941359950093579E-2</v>
      </c>
      <c r="BJ259" s="264"/>
      <c r="BK259" s="273"/>
      <c r="BL259" s="208" t="s">
        <v>156</v>
      </c>
      <c r="BM259" s="38">
        <v>1535</v>
      </c>
      <c r="BN259" s="38">
        <v>141</v>
      </c>
      <c r="BO259" s="84">
        <v>9.1856677524429969E-2</v>
      </c>
      <c r="BP259" s="38">
        <v>347</v>
      </c>
      <c r="BQ259" s="84">
        <v>0.2260586319218241</v>
      </c>
      <c r="BR259" s="38">
        <v>145</v>
      </c>
      <c r="BS259" s="84">
        <v>9.4462540716612378E-2</v>
      </c>
      <c r="BU259" s="184"/>
      <c r="BV259" s="188" t="s">
        <v>156</v>
      </c>
      <c r="BW259" s="36">
        <f t="shared" si="274"/>
        <v>0.56019962570180915</v>
      </c>
      <c r="BX259" s="36">
        <f t="shared" si="279"/>
        <v>0.58762214983713357</v>
      </c>
    </row>
    <row r="260" spans="2:76" ht="14.25" customHeight="1">
      <c r="B260" s="264"/>
      <c r="C260" s="273"/>
      <c r="D260" s="135" t="s">
        <v>200</v>
      </c>
      <c r="E260" s="152">
        <v>0</v>
      </c>
      <c r="F260" s="153">
        <v>0</v>
      </c>
      <c r="G260" s="154" t="str">
        <f>IFERROR(F260/E260,"-")</f>
        <v>-</v>
      </c>
      <c r="H260" s="153">
        <v>0</v>
      </c>
      <c r="I260" s="154" t="str">
        <f>IFERROR(H260/E260,"-")</f>
        <v>-</v>
      </c>
      <c r="J260" s="153">
        <v>0</v>
      </c>
      <c r="K260" s="154" t="str">
        <f>IFERROR(J260/E260,"-")</f>
        <v>-</v>
      </c>
      <c r="L260" s="152">
        <v>4</v>
      </c>
      <c r="M260" s="153">
        <v>0</v>
      </c>
      <c r="N260" s="154">
        <f>IFERROR(M260/L260,"-")</f>
        <v>0</v>
      </c>
      <c r="O260" s="153">
        <v>0</v>
      </c>
      <c r="P260" s="154">
        <f>IFERROR(O260/L260,"-")</f>
        <v>0</v>
      </c>
      <c r="Q260" s="153">
        <v>0</v>
      </c>
      <c r="R260" s="154">
        <f>IFERROR(Q260/L260,"-")</f>
        <v>0</v>
      </c>
      <c r="S260" s="152">
        <v>42</v>
      </c>
      <c r="T260" s="153">
        <v>0</v>
      </c>
      <c r="U260" s="154">
        <f>IFERROR(T260/S260,"-")</f>
        <v>0</v>
      </c>
      <c r="V260" s="153">
        <v>1</v>
      </c>
      <c r="W260" s="154">
        <f>IFERROR(V260/S260,"-")</f>
        <v>2.3809523809523808E-2</v>
      </c>
      <c r="X260" s="153">
        <v>5</v>
      </c>
      <c r="Y260" s="154">
        <f>IFERROR(X260/S260,"-")</f>
        <v>0.11904761904761904</v>
      </c>
      <c r="Z260" s="152">
        <v>134</v>
      </c>
      <c r="AA260" s="153">
        <v>0</v>
      </c>
      <c r="AB260" s="154">
        <f>IFERROR(AA260/Z260,"-")</f>
        <v>0</v>
      </c>
      <c r="AC260" s="153">
        <v>5</v>
      </c>
      <c r="AD260" s="154">
        <f>IFERROR(AC260/Z260,"-")</f>
        <v>3.7313432835820892E-2</v>
      </c>
      <c r="AE260" s="153">
        <v>0</v>
      </c>
      <c r="AF260" s="154">
        <f>IFERROR(AE260/Z260,"-")</f>
        <v>0</v>
      </c>
      <c r="AG260" s="152">
        <v>172</v>
      </c>
      <c r="AH260" s="153">
        <v>0</v>
      </c>
      <c r="AI260" s="154">
        <f>IFERROR(AH260/AG260,"-")</f>
        <v>0</v>
      </c>
      <c r="AJ260" s="153">
        <v>5</v>
      </c>
      <c r="AK260" s="154">
        <f>IFERROR(AJ260/AG260,"-")</f>
        <v>2.9069767441860465E-2</v>
      </c>
      <c r="AL260" s="153">
        <v>1</v>
      </c>
      <c r="AM260" s="154">
        <f>IFERROR(AL260/AG260,"-")</f>
        <v>5.8139534883720929E-3</v>
      </c>
      <c r="AN260" s="152">
        <v>210</v>
      </c>
      <c r="AO260" s="153">
        <v>2</v>
      </c>
      <c r="AP260" s="154">
        <f>IFERROR(AO260/AN260,"-")</f>
        <v>9.5238095238095247E-3</v>
      </c>
      <c r="AQ260" s="153">
        <v>3</v>
      </c>
      <c r="AR260" s="154">
        <f>IFERROR(AQ260/AN260,"-")</f>
        <v>1.4285714285714285E-2</v>
      </c>
      <c r="AS260" s="153">
        <v>1</v>
      </c>
      <c r="AT260" s="154">
        <f>IFERROR(AS260/AN260,"-")</f>
        <v>4.7619047619047623E-3</v>
      </c>
      <c r="AU260" s="152">
        <v>165</v>
      </c>
      <c r="AV260" s="153">
        <v>1</v>
      </c>
      <c r="AW260" s="154">
        <f>IFERROR(AV260/AU260,"-")</f>
        <v>6.0606060606060606E-3</v>
      </c>
      <c r="AX260" s="153">
        <v>2</v>
      </c>
      <c r="AY260" s="154">
        <f>IFERROR(AX260/AU260,"-")</f>
        <v>1.2121212121212121E-2</v>
      </c>
      <c r="AZ260" s="153">
        <v>1</v>
      </c>
      <c r="BA260" s="154">
        <f>IFERROR(AZ260/AU260,"-")</f>
        <v>6.0606060606060606E-3</v>
      </c>
      <c r="BB260" s="152">
        <f t="shared" si="275"/>
        <v>727</v>
      </c>
      <c r="BC260" s="153">
        <f t="shared" si="276"/>
        <v>3</v>
      </c>
      <c r="BD260" s="154">
        <f>IFERROR(BC260/BB260,"-")</f>
        <v>4.1265474552957355E-3</v>
      </c>
      <c r="BE260" s="153">
        <f t="shared" si="277"/>
        <v>16</v>
      </c>
      <c r="BF260" s="154">
        <f>IFERROR(BE260/BB260,"-")</f>
        <v>2.2008253094910592E-2</v>
      </c>
      <c r="BG260" s="153">
        <f t="shared" si="278"/>
        <v>8</v>
      </c>
      <c r="BH260" s="154">
        <f>IFERROR(BG260/BB260,"-")</f>
        <v>1.1004126547455296E-2</v>
      </c>
      <c r="BJ260" s="264"/>
      <c r="BK260" s="273"/>
      <c r="BL260" s="208" t="s">
        <v>199</v>
      </c>
      <c r="BM260" s="38">
        <v>335</v>
      </c>
      <c r="BN260" s="38">
        <v>2</v>
      </c>
      <c r="BO260" s="84">
        <v>5.9701492537313433E-3</v>
      </c>
      <c r="BP260" s="38">
        <v>12</v>
      </c>
      <c r="BQ260" s="84">
        <v>3.5820895522388062E-2</v>
      </c>
      <c r="BR260" s="38">
        <v>16</v>
      </c>
      <c r="BS260" s="84">
        <v>4.7761194029850747E-2</v>
      </c>
      <c r="BU260" s="184"/>
      <c r="BV260" s="188" t="s">
        <v>199</v>
      </c>
      <c r="BW260" s="36">
        <f t="shared" si="274"/>
        <v>0.96286107290233836</v>
      </c>
      <c r="BX260" s="36">
        <f t="shared" si="279"/>
        <v>0.91044776119402981</v>
      </c>
    </row>
    <row r="261" spans="2:76" ht="14.25" customHeight="1">
      <c r="B261" s="265"/>
      <c r="C261" s="274"/>
      <c r="D261" s="150" t="s">
        <v>67</v>
      </c>
      <c r="E261" s="38">
        <v>43</v>
      </c>
      <c r="F261" s="57">
        <v>1</v>
      </c>
      <c r="G261" s="55">
        <f t="shared" si="304"/>
        <v>2.3255813953488372E-2</v>
      </c>
      <c r="H261" s="57">
        <v>11</v>
      </c>
      <c r="I261" s="55">
        <f t="shared" si="305"/>
        <v>0.2558139534883721</v>
      </c>
      <c r="J261" s="57">
        <v>5</v>
      </c>
      <c r="K261" s="55">
        <f t="shared" si="306"/>
        <v>0.11627906976744186</v>
      </c>
      <c r="L261" s="38">
        <v>111</v>
      </c>
      <c r="M261" s="57">
        <v>7</v>
      </c>
      <c r="N261" s="55">
        <f t="shared" si="307"/>
        <v>6.3063063063063057E-2</v>
      </c>
      <c r="O261" s="57">
        <v>13</v>
      </c>
      <c r="P261" s="55">
        <f t="shared" si="308"/>
        <v>0.11711711711711711</v>
      </c>
      <c r="Q261" s="57">
        <v>7</v>
      </c>
      <c r="R261" s="55">
        <f t="shared" si="309"/>
        <v>6.3063063063063057E-2</v>
      </c>
      <c r="S261" s="38">
        <v>10495</v>
      </c>
      <c r="T261" s="57">
        <v>1266</v>
      </c>
      <c r="U261" s="55">
        <f t="shared" si="310"/>
        <v>0.12062887089090042</v>
      </c>
      <c r="V261" s="57">
        <v>2554</v>
      </c>
      <c r="W261" s="55">
        <f t="shared" si="311"/>
        <v>0.24335397808480227</v>
      </c>
      <c r="X261" s="57">
        <v>1034</v>
      </c>
      <c r="Y261" s="55">
        <f t="shared" si="312"/>
        <v>9.8523106241067179E-2</v>
      </c>
      <c r="Z261" s="38">
        <v>7820</v>
      </c>
      <c r="AA261" s="57">
        <v>910</v>
      </c>
      <c r="AB261" s="55">
        <f t="shared" si="313"/>
        <v>0.11636828644501279</v>
      </c>
      <c r="AC261" s="57">
        <v>1924</v>
      </c>
      <c r="AD261" s="55">
        <f t="shared" si="314"/>
        <v>0.24603580562659846</v>
      </c>
      <c r="AE261" s="57">
        <v>783</v>
      </c>
      <c r="AF261" s="55">
        <f t="shared" si="315"/>
        <v>0.10012787723785166</v>
      </c>
      <c r="AG261" s="38">
        <v>4543</v>
      </c>
      <c r="AH261" s="57">
        <v>363</v>
      </c>
      <c r="AI261" s="55">
        <f t="shared" si="316"/>
        <v>7.990314769975787E-2</v>
      </c>
      <c r="AJ261" s="57">
        <v>974</v>
      </c>
      <c r="AK261" s="55">
        <f t="shared" si="317"/>
        <v>0.2143957737178076</v>
      </c>
      <c r="AL261" s="57">
        <v>369</v>
      </c>
      <c r="AM261" s="55">
        <f t="shared" si="318"/>
        <v>8.1223860884877833E-2</v>
      </c>
      <c r="AN261" s="38">
        <v>2102</v>
      </c>
      <c r="AO261" s="57">
        <v>89</v>
      </c>
      <c r="AP261" s="55">
        <f t="shared" si="319"/>
        <v>4.2340627973358705E-2</v>
      </c>
      <c r="AQ261" s="57">
        <v>340</v>
      </c>
      <c r="AR261" s="55">
        <f t="shared" si="320"/>
        <v>0.16175071360608945</v>
      </c>
      <c r="AS261" s="57">
        <v>117</v>
      </c>
      <c r="AT261" s="55">
        <f t="shared" si="321"/>
        <v>5.5661274976213128E-2</v>
      </c>
      <c r="AU261" s="38">
        <v>780</v>
      </c>
      <c r="AV261" s="57">
        <v>6</v>
      </c>
      <c r="AW261" s="55">
        <f t="shared" si="322"/>
        <v>7.6923076923076927E-3</v>
      </c>
      <c r="AX261" s="57">
        <v>93</v>
      </c>
      <c r="AY261" s="55">
        <f t="shared" si="323"/>
        <v>0.11923076923076924</v>
      </c>
      <c r="AZ261" s="57">
        <v>17</v>
      </c>
      <c r="BA261" s="55">
        <f t="shared" si="324"/>
        <v>2.1794871794871794E-2</v>
      </c>
      <c r="BB261" s="38">
        <f t="shared" si="275"/>
        <v>25894</v>
      </c>
      <c r="BC261" s="57">
        <f t="shared" si="276"/>
        <v>2642</v>
      </c>
      <c r="BD261" s="55">
        <f t="shared" si="325"/>
        <v>0.10203135861589557</v>
      </c>
      <c r="BE261" s="57">
        <f t="shared" si="277"/>
        <v>5909</v>
      </c>
      <c r="BF261" s="55">
        <f t="shared" si="326"/>
        <v>0.22819958291496101</v>
      </c>
      <c r="BG261" s="57">
        <f t="shared" si="278"/>
        <v>2332</v>
      </c>
      <c r="BH261" s="55">
        <f t="shared" si="327"/>
        <v>9.005947323704333E-2</v>
      </c>
      <c r="BJ261" s="265"/>
      <c r="BK261" s="274"/>
      <c r="BL261" s="203" t="s">
        <v>67</v>
      </c>
      <c r="BM261" s="38">
        <v>24072</v>
      </c>
      <c r="BN261" s="38">
        <v>2353</v>
      </c>
      <c r="BO261" s="84">
        <v>9.774842140245929E-2</v>
      </c>
      <c r="BP261" s="38">
        <v>5362</v>
      </c>
      <c r="BQ261" s="84">
        <v>0.22274842140245929</v>
      </c>
      <c r="BR261" s="38">
        <v>2245</v>
      </c>
      <c r="BS261" s="84">
        <v>9.326188102359588E-2</v>
      </c>
      <c r="BU261" s="185"/>
      <c r="BV261" s="187" t="s">
        <v>67</v>
      </c>
      <c r="BW261" s="36">
        <f t="shared" si="274"/>
        <v>0.57970958523210014</v>
      </c>
      <c r="BX261" s="36">
        <f t="shared" si="279"/>
        <v>0.58624127617148558</v>
      </c>
    </row>
    <row r="262" spans="2:76" ht="14.25" customHeight="1">
      <c r="B262" s="263">
        <v>52</v>
      </c>
      <c r="C262" s="272" t="s">
        <v>4</v>
      </c>
      <c r="D262" s="134" t="s">
        <v>201</v>
      </c>
      <c r="E262" s="119">
        <v>8</v>
      </c>
      <c r="F262" s="82">
        <v>1</v>
      </c>
      <c r="G262" s="71">
        <f t="shared" si="304"/>
        <v>0.125</v>
      </c>
      <c r="H262" s="72">
        <v>1</v>
      </c>
      <c r="I262" s="71">
        <f t="shared" si="305"/>
        <v>0.125</v>
      </c>
      <c r="J262" s="72">
        <v>0</v>
      </c>
      <c r="K262" s="71">
        <f t="shared" si="306"/>
        <v>0</v>
      </c>
      <c r="L262" s="119">
        <v>12</v>
      </c>
      <c r="M262" s="82">
        <v>0</v>
      </c>
      <c r="N262" s="71">
        <f t="shared" si="307"/>
        <v>0</v>
      </c>
      <c r="O262" s="72">
        <v>2</v>
      </c>
      <c r="P262" s="71">
        <f t="shared" si="308"/>
        <v>0.16666666666666666</v>
      </c>
      <c r="Q262" s="72">
        <v>1</v>
      </c>
      <c r="R262" s="71">
        <f t="shared" si="309"/>
        <v>8.3333333333333329E-2</v>
      </c>
      <c r="S262" s="119">
        <v>4553</v>
      </c>
      <c r="T262" s="82">
        <v>494</v>
      </c>
      <c r="U262" s="71">
        <f t="shared" si="310"/>
        <v>0.10849989018229739</v>
      </c>
      <c r="V262" s="72">
        <v>977</v>
      </c>
      <c r="W262" s="71">
        <f t="shared" si="311"/>
        <v>0.21458379090709423</v>
      </c>
      <c r="X262" s="72">
        <v>500</v>
      </c>
      <c r="Y262" s="71">
        <f t="shared" si="312"/>
        <v>0.10981770261366132</v>
      </c>
      <c r="Z262" s="119">
        <v>3802</v>
      </c>
      <c r="AA262" s="82">
        <v>422</v>
      </c>
      <c r="AB262" s="71">
        <f t="shared" si="313"/>
        <v>0.11099421357180431</v>
      </c>
      <c r="AC262" s="72">
        <v>712</v>
      </c>
      <c r="AD262" s="71">
        <f t="shared" si="314"/>
        <v>0.18726985796948975</v>
      </c>
      <c r="AE262" s="72">
        <v>523</v>
      </c>
      <c r="AF262" s="71">
        <f t="shared" si="315"/>
        <v>0.13755917937927406</v>
      </c>
      <c r="AG262" s="119">
        <v>2157</v>
      </c>
      <c r="AH262" s="82">
        <v>146</v>
      </c>
      <c r="AI262" s="71">
        <f t="shared" si="316"/>
        <v>6.7686601761706072E-2</v>
      </c>
      <c r="AJ262" s="72">
        <v>343</v>
      </c>
      <c r="AK262" s="71">
        <f t="shared" si="317"/>
        <v>0.15901715345387113</v>
      </c>
      <c r="AL262" s="72">
        <v>227</v>
      </c>
      <c r="AM262" s="71">
        <f t="shared" si="318"/>
        <v>0.10523875753361149</v>
      </c>
      <c r="AN262" s="119">
        <v>1175</v>
      </c>
      <c r="AO262" s="82">
        <v>50</v>
      </c>
      <c r="AP262" s="71">
        <f t="shared" si="319"/>
        <v>4.2553191489361701E-2</v>
      </c>
      <c r="AQ262" s="72">
        <v>127</v>
      </c>
      <c r="AR262" s="71">
        <f t="shared" si="320"/>
        <v>0.10808510638297872</v>
      </c>
      <c r="AS262" s="72">
        <v>87</v>
      </c>
      <c r="AT262" s="71">
        <f t="shared" si="321"/>
        <v>7.4042553191489363E-2</v>
      </c>
      <c r="AU262" s="119">
        <v>453</v>
      </c>
      <c r="AV262" s="82">
        <v>7</v>
      </c>
      <c r="AW262" s="71">
        <f t="shared" si="322"/>
        <v>1.5452538631346579E-2</v>
      </c>
      <c r="AX262" s="72">
        <v>23</v>
      </c>
      <c r="AY262" s="71">
        <f t="shared" si="323"/>
        <v>5.0772626931567331E-2</v>
      </c>
      <c r="AZ262" s="72">
        <v>20</v>
      </c>
      <c r="BA262" s="71">
        <f t="shared" si="324"/>
        <v>4.4150110375275942E-2</v>
      </c>
      <c r="BB262" s="119">
        <f t="shared" si="275"/>
        <v>12160</v>
      </c>
      <c r="BC262" s="73">
        <f t="shared" si="276"/>
        <v>1120</v>
      </c>
      <c r="BD262" s="71">
        <f t="shared" si="325"/>
        <v>9.2105263157894732E-2</v>
      </c>
      <c r="BE262" s="73">
        <f t="shared" si="277"/>
        <v>2185</v>
      </c>
      <c r="BF262" s="71">
        <f t="shared" si="326"/>
        <v>0.1796875</v>
      </c>
      <c r="BG262" s="73">
        <f t="shared" si="278"/>
        <v>1358</v>
      </c>
      <c r="BH262" s="71">
        <f t="shared" si="327"/>
        <v>0.11167763157894736</v>
      </c>
      <c r="BJ262" s="263">
        <v>52</v>
      </c>
      <c r="BK262" s="272" t="s">
        <v>4</v>
      </c>
      <c r="BL262" s="208" t="s">
        <v>148</v>
      </c>
      <c r="BM262" s="38">
        <v>11297</v>
      </c>
      <c r="BN262" s="38">
        <v>947</v>
      </c>
      <c r="BO262" s="84">
        <v>8.3827564840223065E-2</v>
      </c>
      <c r="BP262" s="38">
        <v>1896</v>
      </c>
      <c r="BQ262" s="84">
        <v>0.16783216783216784</v>
      </c>
      <c r="BR262" s="38">
        <v>1278</v>
      </c>
      <c r="BS262" s="84">
        <v>0.11312737895016375</v>
      </c>
      <c r="BU262" s="183" t="s">
        <v>4</v>
      </c>
      <c r="BV262" s="188" t="s">
        <v>138</v>
      </c>
      <c r="BW262" s="36">
        <f t="shared" si="274"/>
        <v>0.61652960526315792</v>
      </c>
      <c r="BX262" s="36">
        <f t="shared" si="279"/>
        <v>0.63521288837744538</v>
      </c>
    </row>
    <row r="263" spans="2:76" ht="14.25" customHeight="1">
      <c r="B263" s="264"/>
      <c r="C263" s="273"/>
      <c r="D263" s="210" t="s">
        <v>277</v>
      </c>
      <c r="E263" s="166">
        <v>1</v>
      </c>
      <c r="F263" s="214">
        <v>0</v>
      </c>
      <c r="G263" s="83">
        <f t="shared" si="304"/>
        <v>0</v>
      </c>
      <c r="H263" s="230">
        <v>1</v>
      </c>
      <c r="I263" s="83">
        <f>IFERROR(H263/E263,"-")</f>
        <v>1</v>
      </c>
      <c r="J263" s="230">
        <v>0</v>
      </c>
      <c r="K263" s="83">
        <f>IFERROR(J263/E263,"-")</f>
        <v>0</v>
      </c>
      <c r="L263" s="166">
        <v>0</v>
      </c>
      <c r="M263" s="214">
        <v>0</v>
      </c>
      <c r="N263" s="83" t="str">
        <f>IFERROR(M263/L263,"-")</f>
        <v>-</v>
      </c>
      <c r="O263" s="230">
        <v>0</v>
      </c>
      <c r="P263" s="83" t="str">
        <f>IFERROR(O263/L263,"-")</f>
        <v>-</v>
      </c>
      <c r="Q263" s="230">
        <v>0</v>
      </c>
      <c r="R263" s="83" t="str">
        <f>IFERROR(Q263/L263,"-")</f>
        <v>-</v>
      </c>
      <c r="S263" s="166">
        <v>2220</v>
      </c>
      <c r="T263" s="214">
        <v>308</v>
      </c>
      <c r="U263" s="83">
        <f>IFERROR(T263/S263,"-")</f>
        <v>0.13873873873873874</v>
      </c>
      <c r="V263" s="230">
        <v>542</v>
      </c>
      <c r="W263" s="83">
        <f>IFERROR(V263/S263,"-")</f>
        <v>0.24414414414414415</v>
      </c>
      <c r="X263" s="230">
        <v>260</v>
      </c>
      <c r="Y263" s="83">
        <f>IFERROR(X263/S263,"-")</f>
        <v>0.11711711711711711</v>
      </c>
      <c r="Z263" s="166">
        <v>1764</v>
      </c>
      <c r="AA263" s="214">
        <v>239</v>
      </c>
      <c r="AB263" s="83">
        <f>IFERROR(AA263/Z263,"-")</f>
        <v>0.1354875283446712</v>
      </c>
      <c r="AC263" s="230">
        <v>419</v>
      </c>
      <c r="AD263" s="83">
        <f>IFERROR(AC263/Z263,"-")</f>
        <v>0.23752834467120182</v>
      </c>
      <c r="AE263" s="230">
        <v>241</v>
      </c>
      <c r="AF263" s="83">
        <f>IFERROR(AE263/Z263,"-")</f>
        <v>0.13662131519274376</v>
      </c>
      <c r="AG263" s="166">
        <v>1012</v>
      </c>
      <c r="AH263" s="214">
        <v>94</v>
      </c>
      <c r="AI263" s="83">
        <f>IFERROR(AH263/AG263,"-")</f>
        <v>9.2885375494071151E-2</v>
      </c>
      <c r="AJ263" s="230">
        <v>199</v>
      </c>
      <c r="AK263" s="83">
        <f>IFERROR(AJ263/AG263,"-")</f>
        <v>0.1966403162055336</v>
      </c>
      <c r="AL263" s="230">
        <v>127</v>
      </c>
      <c r="AM263" s="83">
        <f>IFERROR(AL263/AG263,"-")</f>
        <v>0.12549407114624506</v>
      </c>
      <c r="AN263" s="166">
        <v>401</v>
      </c>
      <c r="AO263" s="214">
        <v>26</v>
      </c>
      <c r="AP263" s="83">
        <f>IFERROR(AO263/AN263,"-")</f>
        <v>6.4837905236907731E-2</v>
      </c>
      <c r="AQ263" s="230">
        <v>58</v>
      </c>
      <c r="AR263" s="83">
        <f>IFERROR(AQ263/AN263,"-")</f>
        <v>0.14463840399002495</v>
      </c>
      <c r="AS263" s="230">
        <v>39</v>
      </c>
      <c r="AT263" s="83">
        <f>IFERROR(AS263/AN263,"-")</f>
        <v>9.7256857855361589E-2</v>
      </c>
      <c r="AU263" s="166">
        <v>105</v>
      </c>
      <c r="AV263" s="214">
        <v>3</v>
      </c>
      <c r="AW263" s="83">
        <f>IFERROR(AV263/AU263,"-")</f>
        <v>2.8571428571428571E-2</v>
      </c>
      <c r="AX263" s="230">
        <v>17</v>
      </c>
      <c r="AY263" s="83">
        <f>IFERROR(AX263/AU263,"-")</f>
        <v>0.16190476190476191</v>
      </c>
      <c r="AZ263" s="230">
        <v>5</v>
      </c>
      <c r="BA263" s="83">
        <f>IFERROR(AZ263/AU263,"-")</f>
        <v>4.7619047619047616E-2</v>
      </c>
      <c r="BB263" s="166">
        <f t="shared" si="275"/>
        <v>5503</v>
      </c>
      <c r="BC263" s="167">
        <f t="shared" si="276"/>
        <v>670</v>
      </c>
      <c r="BD263" s="83">
        <f>IFERROR(BC263/BB263,"-")</f>
        <v>0.12175177176085772</v>
      </c>
      <c r="BE263" s="167">
        <f t="shared" si="277"/>
        <v>1236</v>
      </c>
      <c r="BF263" s="83">
        <f>IFERROR(BE263/BB263,"-")</f>
        <v>0.22460476103943303</v>
      </c>
      <c r="BG263" s="167">
        <f t="shared" si="278"/>
        <v>672</v>
      </c>
      <c r="BH263" s="83">
        <f>IFERROR(BG263/BB263,"-")</f>
        <v>0.122115209885517</v>
      </c>
      <c r="BJ263" s="264"/>
      <c r="BK263" s="273"/>
      <c r="BL263" s="208" t="s">
        <v>276</v>
      </c>
      <c r="BM263" s="38">
        <v>5461</v>
      </c>
      <c r="BN263" s="38">
        <v>613</v>
      </c>
      <c r="BO263" s="84">
        <v>0.11225050357077458</v>
      </c>
      <c r="BP263" s="38">
        <v>1217</v>
      </c>
      <c r="BQ263" s="84">
        <v>0.22285295733382166</v>
      </c>
      <c r="BR263" s="38">
        <v>676</v>
      </c>
      <c r="BS263" s="84">
        <v>0.12378685222486724</v>
      </c>
      <c r="BU263" s="218"/>
      <c r="BV263" s="208" t="s">
        <v>273</v>
      </c>
      <c r="BW263" s="36">
        <f t="shared" ref="BW263:BW326" si="328">(BB263-SUM(BC263,BE263,BG263))/BB263</f>
        <v>0.53152825731419229</v>
      </c>
      <c r="BX263" s="36">
        <f t="shared" si="279"/>
        <v>0.54110968687053651</v>
      </c>
    </row>
    <row r="264" spans="2:76" ht="14.25" customHeight="1">
      <c r="B264" s="264"/>
      <c r="C264" s="273"/>
      <c r="D264" s="165" t="s">
        <v>156</v>
      </c>
      <c r="E264" s="160">
        <v>0</v>
      </c>
      <c r="F264" s="161">
        <v>0</v>
      </c>
      <c r="G264" s="61" t="str">
        <f t="shared" si="304"/>
        <v>-</v>
      </c>
      <c r="H264" s="62">
        <v>0</v>
      </c>
      <c r="I264" s="61" t="str">
        <f t="shared" si="305"/>
        <v>-</v>
      </c>
      <c r="J264" s="62">
        <v>0</v>
      </c>
      <c r="K264" s="61" t="str">
        <f t="shared" si="306"/>
        <v>-</v>
      </c>
      <c r="L264" s="160">
        <v>0</v>
      </c>
      <c r="M264" s="161">
        <v>0</v>
      </c>
      <c r="N264" s="61" t="str">
        <f t="shared" si="307"/>
        <v>-</v>
      </c>
      <c r="O264" s="62">
        <v>0</v>
      </c>
      <c r="P264" s="61" t="str">
        <f t="shared" si="308"/>
        <v>-</v>
      </c>
      <c r="Q264" s="62">
        <v>0</v>
      </c>
      <c r="R264" s="61" t="str">
        <f t="shared" si="309"/>
        <v>-</v>
      </c>
      <c r="S264" s="160">
        <v>1149</v>
      </c>
      <c r="T264" s="161">
        <v>118</v>
      </c>
      <c r="U264" s="61">
        <f t="shared" si="310"/>
        <v>0.10269799825935597</v>
      </c>
      <c r="V264" s="62">
        <v>232</v>
      </c>
      <c r="W264" s="61">
        <f t="shared" si="311"/>
        <v>0.20191470844212359</v>
      </c>
      <c r="X264" s="62">
        <v>129</v>
      </c>
      <c r="Y264" s="61">
        <f t="shared" si="312"/>
        <v>0.1122715404699739</v>
      </c>
      <c r="Z264" s="160">
        <v>779</v>
      </c>
      <c r="AA264" s="161">
        <v>85</v>
      </c>
      <c r="AB264" s="61">
        <f t="shared" si="313"/>
        <v>0.10911424903722722</v>
      </c>
      <c r="AC264" s="62">
        <v>171</v>
      </c>
      <c r="AD264" s="61">
        <f t="shared" si="314"/>
        <v>0.21951219512195122</v>
      </c>
      <c r="AE264" s="62">
        <v>106</v>
      </c>
      <c r="AF264" s="61">
        <f t="shared" si="315"/>
        <v>0.13607188703465983</v>
      </c>
      <c r="AG264" s="160">
        <v>371</v>
      </c>
      <c r="AH264" s="161">
        <v>32</v>
      </c>
      <c r="AI264" s="61">
        <f t="shared" si="316"/>
        <v>8.6253369272237201E-2</v>
      </c>
      <c r="AJ264" s="62">
        <v>70</v>
      </c>
      <c r="AK264" s="61">
        <f t="shared" si="317"/>
        <v>0.18867924528301888</v>
      </c>
      <c r="AL264" s="62">
        <v>50</v>
      </c>
      <c r="AM264" s="61">
        <f t="shared" si="318"/>
        <v>0.13477088948787061</v>
      </c>
      <c r="AN264" s="160">
        <v>124</v>
      </c>
      <c r="AO264" s="161">
        <v>10</v>
      </c>
      <c r="AP264" s="61">
        <f t="shared" si="319"/>
        <v>8.0645161290322578E-2</v>
      </c>
      <c r="AQ264" s="62">
        <v>13</v>
      </c>
      <c r="AR264" s="61">
        <f t="shared" si="320"/>
        <v>0.10483870967741936</v>
      </c>
      <c r="AS264" s="62">
        <v>12</v>
      </c>
      <c r="AT264" s="61">
        <f t="shared" si="321"/>
        <v>9.6774193548387094E-2</v>
      </c>
      <c r="AU264" s="160">
        <v>39</v>
      </c>
      <c r="AV264" s="161">
        <v>1</v>
      </c>
      <c r="AW264" s="61">
        <f t="shared" si="322"/>
        <v>2.564102564102564E-2</v>
      </c>
      <c r="AX264" s="62">
        <v>6</v>
      </c>
      <c r="AY264" s="61">
        <f t="shared" si="323"/>
        <v>0.15384615384615385</v>
      </c>
      <c r="AZ264" s="62">
        <v>3</v>
      </c>
      <c r="BA264" s="61">
        <f t="shared" si="324"/>
        <v>7.6923076923076927E-2</v>
      </c>
      <c r="BB264" s="160">
        <f t="shared" ref="BB264:BB327" si="329">SUM(E264,L264,S264,Z264,AG264,AN264,AU264)</f>
        <v>2462</v>
      </c>
      <c r="BC264" s="63">
        <f t="shared" ref="BC264:BC327" si="330">SUM(F264,M264,T264,AA264,AH264,AO264,AV264)</f>
        <v>246</v>
      </c>
      <c r="BD264" s="61">
        <f t="shared" si="325"/>
        <v>9.9918765231519088E-2</v>
      </c>
      <c r="BE264" s="63">
        <f t="shared" ref="BE264:BE327" si="331">SUM(H264,O264,V264,AC264,AJ264,AQ264,AX264)</f>
        <v>492</v>
      </c>
      <c r="BF264" s="61">
        <f t="shared" si="326"/>
        <v>0.19983753046303818</v>
      </c>
      <c r="BG264" s="63">
        <f t="shared" ref="BG264:BG327" si="332">SUM(J264,Q264,X264,AE264,AL264,AS264,AZ264)</f>
        <v>300</v>
      </c>
      <c r="BH264" s="61">
        <f t="shared" si="327"/>
        <v>0.12185215272136475</v>
      </c>
      <c r="BJ264" s="264"/>
      <c r="BK264" s="273"/>
      <c r="BL264" s="208" t="s">
        <v>156</v>
      </c>
      <c r="BM264" s="38">
        <v>2411</v>
      </c>
      <c r="BN264" s="38">
        <v>259</v>
      </c>
      <c r="BO264" s="84">
        <v>0.10742430526752385</v>
      </c>
      <c r="BP264" s="38">
        <v>478</v>
      </c>
      <c r="BQ264" s="84">
        <v>0.19825798423890501</v>
      </c>
      <c r="BR264" s="38">
        <v>285</v>
      </c>
      <c r="BS264" s="84">
        <v>0.11820821236001659</v>
      </c>
      <c r="BU264" s="184"/>
      <c r="BV264" s="188" t="s">
        <v>156</v>
      </c>
      <c r="BW264" s="36">
        <f t="shared" si="328"/>
        <v>0.57839155158407796</v>
      </c>
      <c r="BX264" s="36">
        <f t="shared" si="279"/>
        <v>0.5761094981335545</v>
      </c>
    </row>
    <row r="265" spans="2:76" ht="14.25" customHeight="1">
      <c r="B265" s="264"/>
      <c r="C265" s="273"/>
      <c r="D265" s="135" t="s">
        <v>200</v>
      </c>
      <c r="E265" s="160">
        <v>0</v>
      </c>
      <c r="F265" s="161">
        <v>0</v>
      </c>
      <c r="G265" s="61" t="str">
        <f>IFERROR(F265/E265,"-")</f>
        <v>-</v>
      </c>
      <c r="H265" s="62">
        <v>0</v>
      </c>
      <c r="I265" s="61" t="str">
        <f>IFERROR(H265/E265,"-")</f>
        <v>-</v>
      </c>
      <c r="J265" s="62">
        <v>0</v>
      </c>
      <c r="K265" s="61" t="str">
        <f>IFERROR(J265/E265,"-")</f>
        <v>-</v>
      </c>
      <c r="L265" s="160">
        <v>0</v>
      </c>
      <c r="M265" s="161">
        <v>0</v>
      </c>
      <c r="N265" s="61" t="str">
        <f>IFERROR(M265/L265,"-")</f>
        <v>-</v>
      </c>
      <c r="O265" s="62">
        <v>0</v>
      </c>
      <c r="P265" s="61" t="str">
        <f>IFERROR(O265/L265,"-")</f>
        <v>-</v>
      </c>
      <c r="Q265" s="62">
        <v>0</v>
      </c>
      <c r="R265" s="61" t="str">
        <f>IFERROR(Q265/L265,"-")</f>
        <v>-</v>
      </c>
      <c r="S265" s="160">
        <v>44</v>
      </c>
      <c r="T265" s="161">
        <v>0</v>
      </c>
      <c r="U265" s="61">
        <f>IFERROR(T265/S265,"-")</f>
        <v>0</v>
      </c>
      <c r="V265" s="62">
        <v>4</v>
      </c>
      <c r="W265" s="61">
        <f>IFERROR(V265/S265,"-")</f>
        <v>9.0909090909090912E-2</v>
      </c>
      <c r="X265" s="62">
        <v>3</v>
      </c>
      <c r="Y265" s="61">
        <f>IFERROR(X265/S265,"-")</f>
        <v>6.8181818181818177E-2</v>
      </c>
      <c r="Z265" s="160">
        <v>98</v>
      </c>
      <c r="AA265" s="161">
        <v>0</v>
      </c>
      <c r="AB265" s="61">
        <f>IFERROR(AA265/Z265,"-")</f>
        <v>0</v>
      </c>
      <c r="AC265" s="62">
        <v>2</v>
      </c>
      <c r="AD265" s="61">
        <f>IFERROR(AC265/Z265,"-")</f>
        <v>2.0408163265306121E-2</v>
      </c>
      <c r="AE265" s="62">
        <v>3</v>
      </c>
      <c r="AF265" s="61">
        <f>IFERROR(AE265/Z265,"-")</f>
        <v>3.0612244897959183E-2</v>
      </c>
      <c r="AG265" s="160">
        <v>139</v>
      </c>
      <c r="AH265" s="161">
        <v>3</v>
      </c>
      <c r="AI265" s="61">
        <f>IFERROR(AH265/AG265,"-")</f>
        <v>2.1582733812949641E-2</v>
      </c>
      <c r="AJ265" s="62">
        <v>3</v>
      </c>
      <c r="AK265" s="61">
        <f>IFERROR(AJ265/AG265,"-")</f>
        <v>2.1582733812949641E-2</v>
      </c>
      <c r="AL265" s="62">
        <v>1</v>
      </c>
      <c r="AM265" s="61">
        <f>IFERROR(AL265/AG265,"-")</f>
        <v>7.1942446043165471E-3</v>
      </c>
      <c r="AN265" s="160">
        <v>131</v>
      </c>
      <c r="AO265" s="161">
        <v>0</v>
      </c>
      <c r="AP265" s="61">
        <f>IFERROR(AO265/AN265,"-")</f>
        <v>0</v>
      </c>
      <c r="AQ265" s="62">
        <v>1</v>
      </c>
      <c r="AR265" s="61">
        <f>IFERROR(AQ265/AN265,"-")</f>
        <v>7.6335877862595417E-3</v>
      </c>
      <c r="AS265" s="62">
        <v>0</v>
      </c>
      <c r="AT265" s="61">
        <f>IFERROR(AS265/AN265,"-")</f>
        <v>0</v>
      </c>
      <c r="AU265" s="160">
        <v>188</v>
      </c>
      <c r="AV265" s="161">
        <v>0</v>
      </c>
      <c r="AW265" s="61">
        <f>IFERROR(AV265/AU265,"-")</f>
        <v>0</v>
      </c>
      <c r="AX265" s="62">
        <v>1</v>
      </c>
      <c r="AY265" s="61">
        <f>IFERROR(AX265/AU265,"-")</f>
        <v>5.3191489361702126E-3</v>
      </c>
      <c r="AZ265" s="62">
        <v>1</v>
      </c>
      <c r="BA265" s="61">
        <f>IFERROR(AZ265/AU265,"-")</f>
        <v>5.3191489361702126E-3</v>
      </c>
      <c r="BB265" s="160">
        <f t="shared" si="329"/>
        <v>600</v>
      </c>
      <c r="BC265" s="63">
        <f t="shared" si="330"/>
        <v>3</v>
      </c>
      <c r="BD265" s="61">
        <f>IFERROR(BC265/BB265,"-")</f>
        <v>5.0000000000000001E-3</v>
      </c>
      <c r="BE265" s="63">
        <f t="shared" si="331"/>
        <v>11</v>
      </c>
      <c r="BF265" s="61">
        <f>IFERROR(BE265/BB265,"-")</f>
        <v>1.8333333333333333E-2</v>
      </c>
      <c r="BG265" s="63">
        <f t="shared" si="332"/>
        <v>8</v>
      </c>
      <c r="BH265" s="61">
        <f>IFERROR(BG265/BB265,"-")</f>
        <v>1.3333333333333334E-2</v>
      </c>
      <c r="BJ265" s="264"/>
      <c r="BK265" s="273"/>
      <c r="BL265" s="208" t="s">
        <v>199</v>
      </c>
      <c r="BM265" s="38">
        <v>281</v>
      </c>
      <c r="BN265" s="38">
        <v>1</v>
      </c>
      <c r="BO265" s="84">
        <v>3.5587188612099642E-3</v>
      </c>
      <c r="BP265" s="38">
        <v>10</v>
      </c>
      <c r="BQ265" s="84">
        <v>3.5587188612099648E-2</v>
      </c>
      <c r="BR265" s="38">
        <v>5</v>
      </c>
      <c r="BS265" s="84">
        <v>1.7793594306049824E-2</v>
      </c>
      <c r="BU265" s="184"/>
      <c r="BV265" s="188" t="s">
        <v>199</v>
      </c>
      <c r="BW265" s="36">
        <f t="shared" si="328"/>
        <v>0.96333333333333337</v>
      </c>
      <c r="BX265" s="36">
        <f t="shared" si="279"/>
        <v>0.94306049822064053</v>
      </c>
    </row>
    <row r="266" spans="2:76" ht="14.25" customHeight="1">
      <c r="B266" s="265"/>
      <c r="C266" s="274"/>
      <c r="D266" s="150" t="s">
        <v>67</v>
      </c>
      <c r="E266" s="37">
        <v>9</v>
      </c>
      <c r="F266" s="233">
        <v>1</v>
      </c>
      <c r="G266" s="13">
        <f t="shared" si="304"/>
        <v>0.1111111111111111</v>
      </c>
      <c r="H266" s="33">
        <v>2</v>
      </c>
      <c r="I266" s="13">
        <f t="shared" si="305"/>
        <v>0.22222222222222221</v>
      </c>
      <c r="J266" s="33">
        <v>0</v>
      </c>
      <c r="K266" s="13">
        <f t="shared" si="306"/>
        <v>0</v>
      </c>
      <c r="L266" s="37">
        <v>12</v>
      </c>
      <c r="M266" s="233">
        <v>0</v>
      </c>
      <c r="N266" s="13">
        <f t="shared" si="307"/>
        <v>0</v>
      </c>
      <c r="O266" s="33">
        <v>2</v>
      </c>
      <c r="P266" s="13">
        <f t="shared" si="308"/>
        <v>0.16666666666666666</v>
      </c>
      <c r="Q266" s="33">
        <v>1</v>
      </c>
      <c r="R266" s="13">
        <f t="shared" si="309"/>
        <v>8.3333333333333329E-2</v>
      </c>
      <c r="S266" s="37">
        <v>7966</v>
      </c>
      <c r="T266" s="233">
        <v>920</v>
      </c>
      <c r="U266" s="13">
        <f t="shared" si="310"/>
        <v>0.11549083605322621</v>
      </c>
      <c r="V266" s="33">
        <v>1755</v>
      </c>
      <c r="W266" s="13">
        <f t="shared" si="311"/>
        <v>0.22031132312327392</v>
      </c>
      <c r="X266" s="33">
        <v>892</v>
      </c>
      <c r="Y266" s="13">
        <f t="shared" si="312"/>
        <v>0.11197589756464976</v>
      </c>
      <c r="Z266" s="37">
        <v>6443</v>
      </c>
      <c r="AA266" s="233">
        <v>746</v>
      </c>
      <c r="AB266" s="13">
        <f t="shared" si="313"/>
        <v>0.11578457240415956</v>
      </c>
      <c r="AC266" s="33">
        <v>1304</v>
      </c>
      <c r="AD266" s="13">
        <f t="shared" si="314"/>
        <v>0.20239019090485799</v>
      </c>
      <c r="AE266" s="33">
        <v>873</v>
      </c>
      <c r="AF266" s="13">
        <f t="shared" si="315"/>
        <v>0.13549588700915721</v>
      </c>
      <c r="AG266" s="37">
        <v>3679</v>
      </c>
      <c r="AH266" s="233">
        <v>275</v>
      </c>
      <c r="AI266" s="13">
        <f t="shared" si="316"/>
        <v>7.4748572981788525E-2</v>
      </c>
      <c r="AJ266" s="33">
        <v>615</v>
      </c>
      <c r="AK266" s="13">
        <f t="shared" si="317"/>
        <v>0.16716499048654526</v>
      </c>
      <c r="AL266" s="33">
        <v>405</v>
      </c>
      <c r="AM266" s="13">
        <f t="shared" si="318"/>
        <v>0.11008426202772492</v>
      </c>
      <c r="AN266" s="37">
        <v>1831</v>
      </c>
      <c r="AO266" s="233">
        <v>86</v>
      </c>
      <c r="AP266" s="13">
        <f t="shared" si="319"/>
        <v>4.6968869470234847E-2</v>
      </c>
      <c r="AQ266" s="33">
        <v>199</v>
      </c>
      <c r="AR266" s="13">
        <f t="shared" si="320"/>
        <v>0.10868377935554342</v>
      </c>
      <c r="AS266" s="33">
        <v>138</v>
      </c>
      <c r="AT266" s="13">
        <f t="shared" si="321"/>
        <v>7.5368651010376847E-2</v>
      </c>
      <c r="AU266" s="37">
        <v>785</v>
      </c>
      <c r="AV266" s="233">
        <v>11</v>
      </c>
      <c r="AW266" s="13">
        <f t="shared" si="322"/>
        <v>1.4012738853503185E-2</v>
      </c>
      <c r="AX266" s="33">
        <v>47</v>
      </c>
      <c r="AY266" s="13">
        <f t="shared" si="323"/>
        <v>5.9872611464968153E-2</v>
      </c>
      <c r="AZ266" s="33">
        <v>29</v>
      </c>
      <c r="BA266" s="13">
        <f t="shared" si="324"/>
        <v>3.6942675159235668E-2</v>
      </c>
      <c r="BB266" s="37">
        <f t="shared" si="329"/>
        <v>20725</v>
      </c>
      <c r="BC266" s="69">
        <f t="shared" si="330"/>
        <v>2039</v>
      </c>
      <c r="BD266" s="13">
        <f t="shared" si="325"/>
        <v>9.8383594692400489E-2</v>
      </c>
      <c r="BE266" s="69">
        <f t="shared" si="331"/>
        <v>3924</v>
      </c>
      <c r="BF266" s="13">
        <f t="shared" si="326"/>
        <v>0.18933655006031364</v>
      </c>
      <c r="BG266" s="69">
        <f t="shared" si="332"/>
        <v>2338</v>
      </c>
      <c r="BH266" s="13">
        <f t="shared" si="327"/>
        <v>0.11281061519903499</v>
      </c>
      <c r="BJ266" s="265"/>
      <c r="BK266" s="274"/>
      <c r="BL266" s="203" t="s">
        <v>67</v>
      </c>
      <c r="BM266" s="38">
        <v>19450</v>
      </c>
      <c r="BN266" s="38">
        <v>1820</v>
      </c>
      <c r="BO266" s="84">
        <v>9.3573264781491E-2</v>
      </c>
      <c r="BP266" s="38">
        <v>3601</v>
      </c>
      <c r="BQ266" s="84">
        <v>0.18514138817480719</v>
      </c>
      <c r="BR266" s="38">
        <v>2244</v>
      </c>
      <c r="BS266" s="84">
        <v>0.11537275064267352</v>
      </c>
      <c r="BU266" s="185"/>
      <c r="BV266" s="187" t="s">
        <v>67</v>
      </c>
      <c r="BW266" s="36">
        <f t="shared" si="328"/>
        <v>0.59946924004825086</v>
      </c>
      <c r="BX266" s="36">
        <f t="shared" ref="BX266:BX329" si="333">(BM266-SUM(BN266,BP266,BR266))/BM266</f>
        <v>0.60591259640102824</v>
      </c>
    </row>
    <row r="267" spans="2:76" ht="14.25" customHeight="1">
      <c r="B267" s="263">
        <v>53</v>
      </c>
      <c r="C267" s="272" t="s">
        <v>19</v>
      </c>
      <c r="D267" s="134" t="s">
        <v>201</v>
      </c>
      <c r="E267" s="119">
        <v>12</v>
      </c>
      <c r="F267" s="82">
        <v>0</v>
      </c>
      <c r="G267" s="71">
        <f t="shared" si="304"/>
        <v>0</v>
      </c>
      <c r="H267" s="72">
        <v>3</v>
      </c>
      <c r="I267" s="71">
        <f t="shared" si="305"/>
        <v>0.25</v>
      </c>
      <c r="J267" s="72">
        <v>1</v>
      </c>
      <c r="K267" s="71">
        <f t="shared" si="306"/>
        <v>8.3333333333333329E-2</v>
      </c>
      <c r="L267" s="119">
        <v>49</v>
      </c>
      <c r="M267" s="82">
        <v>4</v>
      </c>
      <c r="N267" s="71">
        <f t="shared" si="307"/>
        <v>8.1632653061224483E-2</v>
      </c>
      <c r="O267" s="72">
        <v>5</v>
      </c>
      <c r="P267" s="71">
        <f t="shared" si="308"/>
        <v>0.10204081632653061</v>
      </c>
      <c r="Q267" s="72">
        <v>3</v>
      </c>
      <c r="R267" s="71">
        <f t="shared" si="309"/>
        <v>6.1224489795918366E-2</v>
      </c>
      <c r="S267" s="119">
        <v>3220</v>
      </c>
      <c r="T267" s="82">
        <v>264</v>
      </c>
      <c r="U267" s="71">
        <f t="shared" si="310"/>
        <v>8.1987577639751549E-2</v>
      </c>
      <c r="V267" s="72">
        <v>802</v>
      </c>
      <c r="W267" s="71">
        <f t="shared" si="311"/>
        <v>0.24906832298136647</v>
      </c>
      <c r="X267" s="72">
        <v>229</v>
      </c>
      <c r="Y267" s="71">
        <f t="shared" si="312"/>
        <v>7.1118012422360252E-2</v>
      </c>
      <c r="Z267" s="119">
        <v>2671</v>
      </c>
      <c r="AA267" s="82">
        <v>194</v>
      </c>
      <c r="AB267" s="71">
        <f t="shared" si="313"/>
        <v>7.2631973043803824E-2</v>
      </c>
      <c r="AC267" s="72">
        <v>578</v>
      </c>
      <c r="AD267" s="71">
        <f t="shared" si="314"/>
        <v>0.21639835267690002</v>
      </c>
      <c r="AE267" s="72">
        <v>206</v>
      </c>
      <c r="AF267" s="71">
        <f t="shared" si="315"/>
        <v>7.7124672407338071E-2</v>
      </c>
      <c r="AG267" s="119">
        <v>1514</v>
      </c>
      <c r="AH267" s="82">
        <v>68</v>
      </c>
      <c r="AI267" s="71">
        <f t="shared" si="316"/>
        <v>4.491413474240423E-2</v>
      </c>
      <c r="AJ267" s="72">
        <v>217</v>
      </c>
      <c r="AK267" s="71">
        <f t="shared" si="317"/>
        <v>0.14332892998678995</v>
      </c>
      <c r="AL267" s="72">
        <v>106</v>
      </c>
      <c r="AM267" s="71">
        <f t="shared" si="318"/>
        <v>7.0013210039630125E-2</v>
      </c>
      <c r="AN267" s="119">
        <v>676</v>
      </c>
      <c r="AO267" s="82">
        <v>11</v>
      </c>
      <c r="AP267" s="71">
        <f t="shared" si="319"/>
        <v>1.6272189349112426E-2</v>
      </c>
      <c r="AQ267" s="72">
        <v>100</v>
      </c>
      <c r="AR267" s="71">
        <f t="shared" si="320"/>
        <v>0.14792899408284024</v>
      </c>
      <c r="AS267" s="72">
        <v>22</v>
      </c>
      <c r="AT267" s="71">
        <f t="shared" si="321"/>
        <v>3.2544378698224852E-2</v>
      </c>
      <c r="AU267" s="119">
        <v>186</v>
      </c>
      <c r="AV267" s="82">
        <v>5</v>
      </c>
      <c r="AW267" s="71">
        <f t="shared" si="322"/>
        <v>2.6881720430107527E-2</v>
      </c>
      <c r="AX267" s="72">
        <v>16</v>
      </c>
      <c r="AY267" s="71">
        <f t="shared" si="323"/>
        <v>8.6021505376344093E-2</v>
      </c>
      <c r="AZ267" s="72">
        <v>4</v>
      </c>
      <c r="BA267" s="71">
        <f t="shared" si="324"/>
        <v>2.1505376344086023E-2</v>
      </c>
      <c r="BB267" s="119">
        <f t="shared" si="329"/>
        <v>8328</v>
      </c>
      <c r="BC267" s="73">
        <f t="shared" si="330"/>
        <v>546</v>
      </c>
      <c r="BD267" s="71">
        <f t="shared" si="325"/>
        <v>6.5561959654178673E-2</v>
      </c>
      <c r="BE267" s="73">
        <f t="shared" si="331"/>
        <v>1721</v>
      </c>
      <c r="BF267" s="71">
        <f t="shared" si="326"/>
        <v>0.20665225744476465</v>
      </c>
      <c r="BG267" s="73">
        <f t="shared" si="332"/>
        <v>571</v>
      </c>
      <c r="BH267" s="71">
        <f t="shared" si="327"/>
        <v>6.856388088376561E-2</v>
      </c>
      <c r="BJ267" s="263">
        <v>53</v>
      </c>
      <c r="BK267" s="272" t="s">
        <v>19</v>
      </c>
      <c r="BL267" s="208" t="s">
        <v>148</v>
      </c>
      <c r="BM267" s="38">
        <v>7843</v>
      </c>
      <c r="BN267" s="38">
        <v>443</v>
      </c>
      <c r="BO267" s="84">
        <v>5.6483488461048066E-2</v>
      </c>
      <c r="BP267" s="38">
        <v>1387</v>
      </c>
      <c r="BQ267" s="84">
        <v>0.17684559479790896</v>
      </c>
      <c r="BR267" s="38">
        <v>593</v>
      </c>
      <c r="BS267" s="84">
        <v>7.5608823154405203E-2</v>
      </c>
      <c r="BU267" s="183" t="s">
        <v>19</v>
      </c>
      <c r="BV267" s="188" t="s">
        <v>138</v>
      </c>
      <c r="BW267" s="36">
        <f t="shared" si="328"/>
        <v>0.65922190201729103</v>
      </c>
      <c r="BX267" s="36">
        <f t="shared" si="333"/>
        <v>0.69106209358663773</v>
      </c>
    </row>
    <row r="268" spans="2:76" ht="14.25" customHeight="1">
      <c r="B268" s="264"/>
      <c r="C268" s="273"/>
      <c r="D268" s="210" t="s">
        <v>277</v>
      </c>
      <c r="E268" s="166">
        <v>2</v>
      </c>
      <c r="F268" s="214">
        <v>0</v>
      </c>
      <c r="G268" s="83">
        <f t="shared" si="304"/>
        <v>0</v>
      </c>
      <c r="H268" s="230">
        <v>0</v>
      </c>
      <c r="I268" s="83">
        <f>IFERROR(H268/E268,"-")</f>
        <v>0</v>
      </c>
      <c r="J268" s="230">
        <v>0</v>
      </c>
      <c r="K268" s="83">
        <f>IFERROR(J268/E268,"-")</f>
        <v>0</v>
      </c>
      <c r="L268" s="166">
        <v>1</v>
      </c>
      <c r="M268" s="214">
        <v>0</v>
      </c>
      <c r="N268" s="83">
        <f>IFERROR(M268/L268,"-")</f>
        <v>0</v>
      </c>
      <c r="O268" s="230">
        <v>0</v>
      </c>
      <c r="P268" s="83">
        <f>IFERROR(O268/L268,"-")</f>
        <v>0</v>
      </c>
      <c r="Q268" s="230">
        <v>0</v>
      </c>
      <c r="R268" s="83">
        <f>IFERROR(Q268/L268,"-")</f>
        <v>0</v>
      </c>
      <c r="S268" s="166">
        <v>840</v>
      </c>
      <c r="T268" s="214">
        <v>86</v>
      </c>
      <c r="U268" s="83">
        <f>IFERROR(T268/S268,"-")</f>
        <v>0.10238095238095238</v>
      </c>
      <c r="V268" s="230">
        <v>221</v>
      </c>
      <c r="W268" s="83">
        <f>IFERROR(V268/S268,"-")</f>
        <v>0.2630952380952381</v>
      </c>
      <c r="X268" s="230">
        <v>67</v>
      </c>
      <c r="Y268" s="83">
        <f>IFERROR(X268/S268,"-")</f>
        <v>7.9761904761904756E-2</v>
      </c>
      <c r="Z268" s="166">
        <v>718</v>
      </c>
      <c r="AA268" s="214">
        <v>62</v>
      </c>
      <c r="AB268" s="83">
        <f>IFERROR(AA268/Z268,"-")</f>
        <v>8.6350974930362118E-2</v>
      </c>
      <c r="AC268" s="230">
        <v>168</v>
      </c>
      <c r="AD268" s="83">
        <f>IFERROR(AC268/Z268,"-")</f>
        <v>0.23398328690807799</v>
      </c>
      <c r="AE268" s="230">
        <v>57</v>
      </c>
      <c r="AF268" s="83">
        <f>IFERROR(AE268/Z268,"-")</f>
        <v>7.9387186629526457E-2</v>
      </c>
      <c r="AG268" s="166">
        <v>406</v>
      </c>
      <c r="AH268" s="214">
        <v>23</v>
      </c>
      <c r="AI268" s="83">
        <f>IFERROR(AH268/AG268,"-")</f>
        <v>5.6650246305418719E-2</v>
      </c>
      <c r="AJ268" s="230">
        <v>73</v>
      </c>
      <c r="AK268" s="83">
        <f>IFERROR(AJ268/AG268,"-")</f>
        <v>0.17980295566502463</v>
      </c>
      <c r="AL268" s="230">
        <v>34</v>
      </c>
      <c r="AM268" s="83">
        <f>IFERROR(AL268/AG268,"-")</f>
        <v>8.3743842364532015E-2</v>
      </c>
      <c r="AN268" s="166">
        <v>134</v>
      </c>
      <c r="AO268" s="214">
        <v>5</v>
      </c>
      <c r="AP268" s="83">
        <f>IFERROR(AO268/AN268,"-")</f>
        <v>3.7313432835820892E-2</v>
      </c>
      <c r="AQ268" s="230">
        <v>13</v>
      </c>
      <c r="AR268" s="83">
        <f>IFERROR(AQ268/AN268,"-")</f>
        <v>9.7014925373134331E-2</v>
      </c>
      <c r="AS268" s="230">
        <v>6</v>
      </c>
      <c r="AT268" s="83">
        <f>IFERROR(AS268/AN268,"-")</f>
        <v>4.4776119402985072E-2</v>
      </c>
      <c r="AU268" s="166">
        <v>36</v>
      </c>
      <c r="AV268" s="214">
        <v>1</v>
      </c>
      <c r="AW268" s="83">
        <f>IFERROR(AV268/AU268,"-")</f>
        <v>2.7777777777777776E-2</v>
      </c>
      <c r="AX268" s="230">
        <v>4</v>
      </c>
      <c r="AY268" s="83">
        <f>IFERROR(AX268/AU268,"-")</f>
        <v>0.1111111111111111</v>
      </c>
      <c r="AZ268" s="230">
        <v>1</v>
      </c>
      <c r="BA268" s="83">
        <f>IFERROR(AZ268/AU268,"-")</f>
        <v>2.7777777777777776E-2</v>
      </c>
      <c r="BB268" s="166">
        <f t="shared" si="329"/>
        <v>2137</v>
      </c>
      <c r="BC268" s="167">
        <f t="shared" si="330"/>
        <v>177</v>
      </c>
      <c r="BD268" s="83">
        <f>IFERROR(BC268/BB268,"-")</f>
        <v>8.2826392138511937E-2</v>
      </c>
      <c r="BE268" s="167">
        <f t="shared" si="331"/>
        <v>479</v>
      </c>
      <c r="BF268" s="83">
        <f>IFERROR(BE268/BB268,"-")</f>
        <v>0.22414599906410856</v>
      </c>
      <c r="BG268" s="167">
        <f t="shared" si="332"/>
        <v>165</v>
      </c>
      <c r="BH268" s="83">
        <f>IFERROR(BG268/BB268,"-")</f>
        <v>7.7211043518951805E-2</v>
      </c>
      <c r="BJ268" s="264"/>
      <c r="BK268" s="273"/>
      <c r="BL268" s="208" t="s">
        <v>276</v>
      </c>
      <c r="BM268" s="38">
        <v>2141</v>
      </c>
      <c r="BN268" s="38">
        <v>174</v>
      </c>
      <c r="BO268" s="84">
        <v>8.1270434376459602E-2</v>
      </c>
      <c r="BP268" s="38">
        <v>427</v>
      </c>
      <c r="BQ268" s="84">
        <v>0.1994395142456796</v>
      </c>
      <c r="BR268" s="38">
        <v>203</v>
      </c>
      <c r="BS268" s="84">
        <v>9.4815506772536196E-2</v>
      </c>
      <c r="BU268" s="218"/>
      <c r="BV268" s="208" t="s">
        <v>273</v>
      </c>
      <c r="BW268" s="36">
        <f t="shared" si="328"/>
        <v>0.61581656527842765</v>
      </c>
      <c r="BX268" s="36">
        <f t="shared" si="333"/>
        <v>0.62447454460532459</v>
      </c>
    </row>
    <row r="269" spans="2:76" ht="14.25" customHeight="1">
      <c r="B269" s="264"/>
      <c r="C269" s="273"/>
      <c r="D269" s="165" t="s">
        <v>156</v>
      </c>
      <c r="E269" s="160">
        <v>0</v>
      </c>
      <c r="F269" s="161">
        <v>0</v>
      </c>
      <c r="G269" s="61" t="str">
        <f t="shared" si="304"/>
        <v>-</v>
      </c>
      <c r="H269" s="62">
        <v>0</v>
      </c>
      <c r="I269" s="61" t="str">
        <f t="shared" si="305"/>
        <v>-</v>
      </c>
      <c r="J269" s="62">
        <v>0</v>
      </c>
      <c r="K269" s="61" t="str">
        <f t="shared" si="306"/>
        <v>-</v>
      </c>
      <c r="L269" s="160">
        <v>1</v>
      </c>
      <c r="M269" s="161">
        <v>0</v>
      </c>
      <c r="N269" s="61">
        <f t="shared" si="307"/>
        <v>0</v>
      </c>
      <c r="O269" s="62">
        <v>0</v>
      </c>
      <c r="P269" s="61">
        <f t="shared" si="308"/>
        <v>0</v>
      </c>
      <c r="Q269" s="62">
        <v>1</v>
      </c>
      <c r="R269" s="61">
        <f t="shared" si="309"/>
        <v>1</v>
      </c>
      <c r="S269" s="160">
        <v>397</v>
      </c>
      <c r="T269" s="161">
        <v>28</v>
      </c>
      <c r="U269" s="61">
        <f t="shared" si="310"/>
        <v>7.0528967254408062E-2</v>
      </c>
      <c r="V269" s="62">
        <v>100</v>
      </c>
      <c r="W269" s="61">
        <f t="shared" si="311"/>
        <v>0.25188916876574308</v>
      </c>
      <c r="X269" s="62">
        <v>32</v>
      </c>
      <c r="Y269" s="61">
        <f t="shared" si="312"/>
        <v>8.0604534005037781E-2</v>
      </c>
      <c r="Z269" s="160">
        <v>232</v>
      </c>
      <c r="AA269" s="161">
        <v>12</v>
      </c>
      <c r="AB269" s="61">
        <f t="shared" si="313"/>
        <v>5.1724137931034482E-2</v>
      </c>
      <c r="AC269" s="62">
        <v>52</v>
      </c>
      <c r="AD269" s="61">
        <f t="shared" si="314"/>
        <v>0.22413793103448276</v>
      </c>
      <c r="AE269" s="62">
        <v>19</v>
      </c>
      <c r="AF269" s="61">
        <f t="shared" si="315"/>
        <v>8.1896551724137928E-2</v>
      </c>
      <c r="AG269" s="160">
        <v>78</v>
      </c>
      <c r="AH269" s="161">
        <v>3</v>
      </c>
      <c r="AI269" s="61">
        <f t="shared" si="316"/>
        <v>3.8461538461538464E-2</v>
      </c>
      <c r="AJ269" s="62">
        <v>16</v>
      </c>
      <c r="AK269" s="61">
        <f t="shared" si="317"/>
        <v>0.20512820512820512</v>
      </c>
      <c r="AL269" s="62">
        <v>13</v>
      </c>
      <c r="AM269" s="61">
        <f t="shared" si="318"/>
        <v>0.16666666666666666</v>
      </c>
      <c r="AN269" s="160">
        <v>28</v>
      </c>
      <c r="AO269" s="161">
        <v>3</v>
      </c>
      <c r="AP269" s="61">
        <f t="shared" si="319"/>
        <v>0.10714285714285714</v>
      </c>
      <c r="AQ269" s="62">
        <v>4</v>
      </c>
      <c r="AR269" s="61">
        <f t="shared" si="320"/>
        <v>0.14285714285714285</v>
      </c>
      <c r="AS269" s="62">
        <v>1</v>
      </c>
      <c r="AT269" s="61">
        <f t="shared" si="321"/>
        <v>3.5714285714285712E-2</v>
      </c>
      <c r="AU269" s="160">
        <v>7</v>
      </c>
      <c r="AV269" s="161">
        <v>0</v>
      </c>
      <c r="AW269" s="61">
        <f t="shared" si="322"/>
        <v>0</v>
      </c>
      <c r="AX269" s="62">
        <v>1</v>
      </c>
      <c r="AY269" s="61">
        <f t="shared" si="323"/>
        <v>0.14285714285714285</v>
      </c>
      <c r="AZ269" s="62">
        <v>0</v>
      </c>
      <c r="BA269" s="61">
        <f t="shared" si="324"/>
        <v>0</v>
      </c>
      <c r="BB269" s="160">
        <f t="shared" si="329"/>
        <v>743</v>
      </c>
      <c r="BC269" s="63">
        <f t="shared" si="330"/>
        <v>46</v>
      </c>
      <c r="BD269" s="61">
        <f t="shared" si="325"/>
        <v>6.1911170928667561E-2</v>
      </c>
      <c r="BE269" s="63">
        <f t="shared" si="331"/>
        <v>173</v>
      </c>
      <c r="BF269" s="61">
        <f t="shared" si="326"/>
        <v>0.23283983849259757</v>
      </c>
      <c r="BG269" s="63">
        <f t="shared" si="332"/>
        <v>66</v>
      </c>
      <c r="BH269" s="61">
        <f t="shared" si="327"/>
        <v>8.8829071332436074E-2</v>
      </c>
      <c r="BJ269" s="264"/>
      <c r="BK269" s="273"/>
      <c r="BL269" s="208" t="s">
        <v>156</v>
      </c>
      <c r="BM269" s="38">
        <v>697</v>
      </c>
      <c r="BN269" s="38">
        <v>26</v>
      </c>
      <c r="BO269" s="84">
        <v>3.7302725968436153E-2</v>
      </c>
      <c r="BP269" s="38">
        <v>134</v>
      </c>
      <c r="BQ269" s="84">
        <v>0.19225251076040173</v>
      </c>
      <c r="BR269" s="38">
        <v>55</v>
      </c>
      <c r="BS269" s="84">
        <v>7.8909612625538014E-2</v>
      </c>
      <c r="BU269" s="184"/>
      <c r="BV269" s="188" t="s">
        <v>156</v>
      </c>
      <c r="BW269" s="36">
        <f t="shared" si="328"/>
        <v>0.6164199192462988</v>
      </c>
      <c r="BX269" s="36">
        <f t="shared" si="333"/>
        <v>0.6915351506456241</v>
      </c>
    </row>
    <row r="270" spans="2:76" ht="14.25" customHeight="1">
      <c r="B270" s="264"/>
      <c r="C270" s="273"/>
      <c r="D270" s="135" t="s">
        <v>200</v>
      </c>
      <c r="E270" s="160">
        <v>0</v>
      </c>
      <c r="F270" s="161">
        <v>0</v>
      </c>
      <c r="G270" s="61" t="str">
        <f>IFERROR(F270/E270,"-")</f>
        <v>-</v>
      </c>
      <c r="H270" s="62">
        <v>0</v>
      </c>
      <c r="I270" s="61" t="str">
        <f>IFERROR(H270/E270,"-")</f>
        <v>-</v>
      </c>
      <c r="J270" s="62">
        <v>0</v>
      </c>
      <c r="K270" s="61" t="str">
        <f>IFERROR(J270/E270,"-")</f>
        <v>-</v>
      </c>
      <c r="L270" s="160">
        <v>2</v>
      </c>
      <c r="M270" s="161">
        <v>0</v>
      </c>
      <c r="N270" s="61">
        <f>IFERROR(M270/L270,"-")</f>
        <v>0</v>
      </c>
      <c r="O270" s="62">
        <v>0</v>
      </c>
      <c r="P270" s="61">
        <f>IFERROR(O270/L270,"-")</f>
        <v>0</v>
      </c>
      <c r="Q270" s="62">
        <v>0</v>
      </c>
      <c r="R270" s="61">
        <f>IFERROR(Q270/L270,"-")</f>
        <v>0</v>
      </c>
      <c r="S270" s="160">
        <v>22</v>
      </c>
      <c r="T270" s="161">
        <v>1</v>
      </c>
      <c r="U270" s="61">
        <f>IFERROR(T270/S270,"-")</f>
        <v>4.5454545454545456E-2</v>
      </c>
      <c r="V270" s="62">
        <v>0</v>
      </c>
      <c r="W270" s="61">
        <f>IFERROR(V270/S270,"-")</f>
        <v>0</v>
      </c>
      <c r="X270" s="62">
        <v>1</v>
      </c>
      <c r="Y270" s="61">
        <f>IFERROR(X270/S270,"-")</f>
        <v>4.5454545454545456E-2</v>
      </c>
      <c r="Z270" s="160">
        <v>56</v>
      </c>
      <c r="AA270" s="161">
        <v>0</v>
      </c>
      <c r="AB270" s="61">
        <f>IFERROR(AA270/Z270,"-")</f>
        <v>0</v>
      </c>
      <c r="AC270" s="62">
        <v>1</v>
      </c>
      <c r="AD270" s="61">
        <f>IFERROR(AC270/Z270,"-")</f>
        <v>1.7857142857142856E-2</v>
      </c>
      <c r="AE270" s="62">
        <v>2</v>
      </c>
      <c r="AF270" s="61">
        <f>IFERROR(AE270/Z270,"-")</f>
        <v>3.5714285714285712E-2</v>
      </c>
      <c r="AG270" s="160">
        <v>107</v>
      </c>
      <c r="AH270" s="161">
        <v>0</v>
      </c>
      <c r="AI270" s="61">
        <f>IFERROR(AH270/AG270,"-")</f>
        <v>0</v>
      </c>
      <c r="AJ270" s="62">
        <v>2</v>
      </c>
      <c r="AK270" s="61">
        <f>IFERROR(AJ270/AG270,"-")</f>
        <v>1.8691588785046728E-2</v>
      </c>
      <c r="AL270" s="62">
        <v>0</v>
      </c>
      <c r="AM270" s="61">
        <f>IFERROR(AL270/AG270,"-")</f>
        <v>0</v>
      </c>
      <c r="AN270" s="160">
        <v>107</v>
      </c>
      <c r="AO270" s="161">
        <v>0</v>
      </c>
      <c r="AP270" s="61">
        <f>IFERROR(AO270/AN270,"-")</f>
        <v>0</v>
      </c>
      <c r="AQ270" s="62">
        <v>1</v>
      </c>
      <c r="AR270" s="61">
        <f>IFERROR(AQ270/AN270,"-")</f>
        <v>9.3457943925233638E-3</v>
      </c>
      <c r="AS270" s="62">
        <v>0</v>
      </c>
      <c r="AT270" s="61">
        <f>IFERROR(AS270/AN270,"-")</f>
        <v>0</v>
      </c>
      <c r="AU270" s="160">
        <v>101</v>
      </c>
      <c r="AV270" s="161">
        <v>0</v>
      </c>
      <c r="AW270" s="61">
        <f>IFERROR(AV270/AU270,"-")</f>
        <v>0</v>
      </c>
      <c r="AX270" s="62">
        <v>0</v>
      </c>
      <c r="AY270" s="61">
        <f>IFERROR(AX270/AU270,"-")</f>
        <v>0</v>
      </c>
      <c r="AZ270" s="62">
        <v>0</v>
      </c>
      <c r="BA270" s="61">
        <f>IFERROR(AZ270/AU270,"-")</f>
        <v>0</v>
      </c>
      <c r="BB270" s="160">
        <f t="shared" si="329"/>
        <v>395</v>
      </c>
      <c r="BC270" s="63">
        <f t="shared" si="330"/>
        <v>1</v>
      </c>
      <c r="BD270" s="61">
        <f>IFERROR(BC270/BB270,"-")</f>
        <v>2.5316455696202532E-3</v>
      </c>
      <c r="BE270" s="63">
        <f t="shared" si="331"/>
        <v>4</v>
      </c>
      <c r="BF270" s="61">
        <f>IFERROR(BE270/BB270,"-")</f>
        <v>1.0126582278481013E-2</v>
      </c>
      <c r="BG270" s="63">
        <f t="shared" si="332"/>
        <v>3</v>
      </c>
      <c r="BH270" s="61">
        <f>IFERROR(BG270/BB270,"-")</f>
        <v>7.5949367088607592E-3</v>
      </c>
      <c r="BJ270" s="264"/>
      <c r="BK270" s="273"/>
      <c r="BL270" s="208" t="s">
        <v>199</v>
      </c>
      <c r="BM270" s="38">
        <v>181</v>
      </c>
      <c r="BN270" s="38">
        <v>0</v>
      </c>
      <c r="BO270" s="84">
        <v>0</v>
      </c>
      <c r="BP270" s="38">
        <v>4</v>
      </c>
      <c r="BQ270" s="84">
        <v>2.2099447513812154E-2</v>
      </c>
      <c r="BR270" s="38">
        <v>1</v>
      </c>
      <c r="BS270" s="84">
        <v>5.5248618784530384E-3</v>
      </c>
      <c r="BU270" s="184"/>
      <c r="BV270" s="188" t="s">
        <v>199</v>
      </c>
      <c r="BW270" s="36">
        <f t="shared" si="328"/>
        <v>0.97974683544303798</v>
      </c>
      <c r="BX270" s="36">
        <f t="shared" si="333"/>
        <v>0.97237569060773477</v>
      </c>
    </row>
    <row r="271" spans="2:76" ht="14.25" customHeight="1">
      <c r="B271" s="265"/>
      <c r="C271" s="274"/>
      <c r="D271" s="150" t="s">
        <v>67</v>
      </c>
      <c r="E271" s="37">
        <v>14</v>
      </c>
      <c r="F271" s="233">
        <v>0</v>
      </c>
      <c r="G271" s="13">
        <f t="shared" si="304"/>
        <v>0</v>
      </c>
      <c r="H271" s="33">
        <v>3</v>
      </c>
      <c r="I271" s="13">
        <f t="shared" si="305"/>
        <v>0.21428571428571427</v>
      </c>
      <c r="J271" s="33">
        <v>1</v>
      </c>
      <c r="K271" s="13">
        <f t="shared" si="306"/>
        <v>7.1428571428571425E-2</v>
      </c>
      <c r="L271" s="37">
        <v>53</v>
      </c>
      <c r="M271" s="233">
        <v>4</v>
      </c>
      <c r="N271" s="13">
        <f t="shared" si="307"/>
        <v>7.5471698113207544E-2</v>
      </c>
      <c r="O271" s="33">
        <v>5</v>
      </c>
      <c r="P271" s="13">
        <f t="shared" si="308"/>
        <v>9.4339622641509441E-2</v>
      </c>
      <c r="Q271" s="33">
        <v>4</v>
      </c>
      <c r="R271" s="13">
        <f t="shared" si="309"/>
        <v>7.5471698113207544E-2</v>
      </c>
      <c r="S271" s="37">
        <v>4479</v>
      </c>
      <c r="T271" s="233">
        <v>379</v>
      </c>
      <c r="U271" s="13">
        <f t="shared" si="310"/>
        <v>8.4617102031703501E-2</v>
      </c>
      <c r="V271" s="33">
        <v>1123</v>
      </c>
      <c r="W271" s="13">
        <f t="shared" si="311"/>
        <v>0.25072560839473096</v>
      </c>
      <c r="X271" s="33">
        <v>329</v>
      </c>
      <c r="Y271" s="13">
        <f t="shared" si="312"/>
        <v>7.3453895958919407E-2</v>
      </c>
      <c r="Z271" s="37">
        <v>3677</v>
      </c>
      <c r="AA271" s="233">
        <v>268</v>
      </c>
      <c r="AB271" s="13">
        <f t="shared" si="313"/>
        <v>7.2885504487353828E-2</v>
      </c>
      <c r="AC271" s="33">
        <v>799</v>
      </c>
      <c r="AD271" s="13">
        <f t="shared" si="314"/>
        <v>0.21729670927386457</v>
      </c>
      <c r="AE271" s="33">
        <v>284</v>
      </c>
      <c r="AF271" s="13">
        <f t="shared" si="315"/>
        <v>7.7236877889583902E-2</v>
      </c>
      <c r="AG271" s="37">
        <v>2105</v>
      </c>
      <c r="AH271" s="233">
        <v>94</v>
      </c>
      <c r="AI271" s="13">
        <f t="shared" si="316"/>
        <v>4.4655581947743467E-2</v>
      </c>
      <c r="AJ271" s="33">
        <v>308</v>
      </c>
      <c r="AK271" s="13">
        <f t="shared" si="317"/>
        <v>0.14631828978622327</v>
      </c>
      <c r="AL271" s="33">
        <v>153</v>
      </c>
      <c r="AM271" s="13">
        <f t="shared" si="318"/>
        <v>7.2684085510688834E-2</v>
      </c>
      <c r="AN271" s="37">
        <v>945</v>
      </c>
      <c r="AO271" s="233">
        <v>19</v>
      </c>
      <c r="AP271" s="13">
        <f t="shared" si="319"/>
        <v>2.0105820105820106E-2</v>
      </c>
      <c r="AQ271" s="33">
        <v>118</v>
      </c>
      <c r="AR271" s="13">
        <f t="shared" si="320"/>
        <v>0.12486772486772486</v>
      </c>
      <c r="AS271" s="33">
        <v>29</v>
      </c>
      <c r="AT271" s="13">
        <f t="shared" si="321"/>
        <v>3.0687830687830688E-2</v>
      </c>
      <c r="AU271" s="37">
        <v>330</v>
      </c>
      <c r="AV271" s="233">
        <v>6</v>
      </c>
      <c r="AW271" s="13">
        <f t="shared" si="322"/>
        <v>1.8181818181818181E-2</v>
      </c>
      <c r="AX271" s="33">
        <v>21</v>
      </c>
      <c r="AY271" s="13">
        <f t="shared" si="323"/>
        <v>6.363636363636363E-2</v>
      </c>
      <c r="AZ271" s="33">
        <v>5</v>
      </c>
      <c r="BA271" s="13">
        <f t="shared" si="324"/>
        <v>1.5151515151515152E-2</v>
      </c>
      <c r="BB271" s="37">
        <f t="shared" si="329"/>
        <v>11603</v>
      </c>
      <c r="BC271" s="69">
        <f t="shared" si="330"/>
        <v>770</v>
      </c>
      <c r="BD271" s="13">
        <f t="shared" si="325"/>
        <v>6.6362147720417139E-2</v>
      </c>
      <c r="BE271" s="69">
        <f t="shared" si="331"/>
        <v>2377</v>
      </c>
      <c r="BF271" s="13">
        <f t="shared" si="326"/>
        <v>0.20486081185900198</v>
      </c>
      <c r="BG271" s="69">
        <f t="shared" si="332"/>
        <v>805</v>
      </c>
      <c r="BH271" s="13">
        <f t="shared" si="327"/>
        <v>6.9378608980436088E-2</v>
      </c>
      <c r="BJ271" s="265"/>
      <c r="BK271" s="274"/>
      <c r="BL271" s="203" t="s">
        <v>67</v>
      </c>
      <c r="BM271" s="38">
        <v>10862</v>
      </c>
      <c r="BN271" s="38">
        <v>643</v>
      </c>
      <c r="BO271" s="84">
        <v>5.9197201252071445E-2</v>
      </c>
      <c r="BP271" s="38">
        <v>1952</v>
      </c>
      <c r="BQ271" s="84">
        <v>0.17970907751795248</v>
      </c>
      <c r="BR271" s="38">
        <v>852</v>
      </c>
      <c r="BS271" s="84">
        <v>7.8438593260909587E-2</v>
      </c>
      <c r="BU271" s="185"/>
      <c r="BV271" s="187" t="s">
        <v>67</v>
      </c>
      <c r="BW271" s="36">
        <f t="shared" si="328"/>
        <v>0.65939843144014476</v>
      </c>
      <c r="BX271" s="36">
        <f t="shared" si="333"/>
        <v>0.68265512796906647</v>
      </c>
    </row>
    <row r="272" spans="2:76" ht="14.25" customHeight="1">
      <c r="B272" s="263">
        <v>54</v>
      </c>
      <c r="C272" s="272" t="s">
        <v>24</v>
      </c>
      <c r="D272" s="134" t="s">
        <v>201</v>
      </c>
      <c r="E272" s="119">
        <v>17</v>
      </c>
      <c r="F272" s="82">
        <v>1</v>
      </c>
      <c r="G272" s="71">
        <f t="shared" si="304"/>
        <v>5.8823529411764705E-2</v>
      </c>
      <c r="H272" s="72">
        <v>3</v>
      </c>
      <c r="I272" s="71">
        <f t="shared" si="305"/>
        <v>0.17647058823529413</v>
      </c>
      <c r="J272" s="72">
        <v>2</v>
      </c>
      <c r="K272" s="71">
        <f t="shared" si="306"/>
        <v>0.11764705882352941</v>
      </c>
      <c r="L272" s="119">
        <v>70</v>
      </c>
      <c r="M272" s="82">
        <v>2</v>
      </c>
      <c r="N272" s="71">
        <f t="shared" si="307"/>
        <v>2.8571428571428571E-2</v>
      </c>
      <c r="O272" s="72">
        <v>6</v>
      </c>
      <c r="P272" s="71">
        <f t="shared" si="308"/>
        <v>8.5714285714285715E-2</v>
      </c>
      <c r="Q272" s="72">
        <v>1</v>
      </c>
      <c r="R272" s="71">
        <f t="shared" si="309"/>
        <v>1.4285714285714285E-2</v>
      </c>
      <c r="S272" s="119">
        <v>5075</v>
      </c>
      <c r="T272" s="82">
        <v>439</v>
      </c>
      <c r="U272" s="71">
        <f t="shared" si="310"/>
        <v>8.6502463054187198E-2</v>
      </c>
      <c r="V272" s="72">
        <v>1353</v>
      </c>
      <c r="W272" s="71">
        <f t="shared" si="311"/>
        <v>0.26660098522167486</v>
      </c>
      <c r="X272" s="72">
        <v>364</v>
      </c>
      <c r="Y272" s="71">
        <f t="shared" si="312"/>
        <v>7.1724137931034479E-2</v>
      </c>
      <c r="Z272" s="119">
        <v>4310</v>
      </c>
      <c r="AA272" s="82">
        <v>344</v>
      </c>
      <c r="AB272" s="71">
        <f t="shared" si="313"/>
        <v>7.9814385150812059E-2</v>
      </c>
      <c r="AC272" s="72">
        <v>1116</v>
      </c>
      <c r="AD272" s="71">
        <f t="shared" si="314"/>
        <v>0.25893271461716938</v>
      </c>
      <c r="AE272" s="72">
        <v>264</v>
      </c>
      <c r="AF272" s="71">
        <f t="shared" si="315"/>
        <v>6.1252900232018563E-2</v>
      </c>
      <c r="AG272" s="119">
        <v>2457</v>
      </c>
      <c r="AH272" s="82">
        <v>120</v>
      </c>
      <c r="AI272" s="71">
        <f t="shared" si="316"/>
        <v>4.884004884004884E-2</v>
      </c>
      <c r="AJ272" s="72">
        <v>483</v>
      </c>
      <c r="AK272" s="71">
        <f t="shared" si="317"/>
        <v>0.19658119658119658</v>
      </c>
      <c r="AL272" s="72">
        <v>143</v>
      </c>
      <c r="AM272" s="71">
        <f t="shared" si="318"/>
        <v>5.8201058201058198E-2</v>
      </c>
      <c r="AN272" s="119">
        <v>1080</v>
      </c>
      <c r="AO272" s="82">
        <v>32</v>
      </c>
      <c r="AP272" s="71">
        <f t="shared" si="319"/>
        <v>2.9629629629629631E-2</v>
      </c>
      <c r="AQ272" s="72">
        <v>159</v>
      </c>
      <c r="AR272" s="71">
        <f t="shared" si="320"/>
        <v>0.14722222222222223</v>
      </c>
      <c r="AS272" s="72">
        <v>42</v>
      </c>
      <c r="AT272" s="71">
        <f t="shared" si="321"/>
        <v>3.888888888888889E-2</v>
      </c>
      <c r="AU272" s="119">
        <v>358</v>
      </c>
      <c r="AV272" s="82">
        <v>4</v>
      </c>
      <c r="AW272" s="71">
        <f t="shared" si="322"/>
        <v>1.11731843575419E-2</v>
      </c>
      <c r="AX272" s="72">
        <v>42</v>
      </c>
      <c r="AY272" s="71">
        <f t="shared" si="323"/>
        <v>0.11731843575418995</v>
      </c>
      <c r="AZ272" s="72">
        <v>7</v>
      </c>
      <c r="BA272" s="71">
        <f t="shared" si="324"/>
        <v>1.9553072625698324E-2</v>
      </c>
      <c r="BB272" s="119">
        <f t="shared" si="329"/>
        <v>13367</v>
      </c>
      <c r="BC272" s="73">
        <f t="shared" si="330"/>
        <v>942</v>
      </c>
      <c r="BD272" s="71">
        <f t="shared" si="325"/>
        <v>7.0472058053415124E-2</v>
      </c>
      <c r="BE272" s="73">
        <f t="shared" si="331"/>
        <v>3162</v>
      </c>
      <c r="BF272" s="71">
        <f t="shared" si="326"/>
        <v>0.23655270442133614</v>
      </c>
      <c r="BG272" s="73">
        <f t="shared" si="332"/>
        <v>823</v>
      </c>
      <c r="BH272" s="71">
        <f t="shared" si="327"/>
        <v>6.1569536919278821E-2</v>
      </c>
      <c r="BJ272" s="263">
        <v>54</v>
      </c>
      <c r="BK272" s="272" t="s">
        <v>24</v>
      </c>
      <c r="BL272" s="208" t="s">
        <v>148</v>
      </c>
      <c r="BM272" s="38">
        <v>12629</v>
      </c>
      <c r="BN272" s="38">
        <v>890</v>
      </c>
      <c r="BO272" s="84">
        <v>7.0472721513975767E-2</v>
      </c>
      <c r="BP272" s="38">
        <v>2817</v>
      </c>
      <c r="BQ272" s="84">
        <v>0.22305804101670756</v>
      </c>
      <c r="BR272" s="38">
        <v>775</v>
      </c>
      <c r="BS272" s="84">
        <v>6.1366695700372162E-2</v>
      </c>
      <c r="BU272" s="183" t="s">
        <v>24</v>
      </c>
      <c r="BV272" s="188" t="s">
        <v>138</v>
      </c>
      <c r="BW272" s="36">
        <f t="shared" si="328"/>
        <v>0.6314057006059699</v>
      </c>
      <c r="BX272" s="36">
        <f t="shared" si="333"/>
        <v>0.64510254176894444</v>
      </c>
    </row>
    <row r="273" spans="2:76" ht="14.25" customHeight="1">
      <c r="B273" s="264"/>
      <c r="C273" s="273"/>
      <c r="D273" s="210" t="s">
        <v>277</v>
      </c>
      <c r="E273" s="166">
        <v>2</v>
      </c>
      <c r="F273" s="214">
        <v>0</v>
      </c>
      <c r="G273" s="83">
        <f t="shared" si="304"/>
        <v>0</v>
      </c>
      <c r="H273" s="230">
        <v>1</v>
      </c>
      <c r="I273" s="83">
        <f>IFERROR(H273/E273,"-")</f>
        <v>0.5</v>
      </c>
      <c r="J273" s="230">
        <v>0</v>
      </c>
      <c r="K273" s="83">
        <f>IFERROR(J273/E273,"-")</f>
        <v>0</v>
      </c>
      <c r="L273" s="166">
        <v>7</v>
      </c>
      <c r="M273" s="214">
        <v>0</v>
      </c>
      <c r="N273" s="83">
        <f>IFERROR(M273/L273,"-")</f>
        <v>0</v>
      </c>
      <c r="O273" s="230">
        <v>1</v>
      </c>
      <c r="P273" s="83">
        <f>IFERROR(O273/L273,"-")</f>
        <v>0.14285714285714285</v>
      </c>
      <c r="Q273" s="230">
        <v>0</v>
      </c>
      <c r="R273" s="83">
        <f>IFERROR(Q273/L273,"-")</f>
        <v>0</v>
      </c>
      <c r="S273" s="166">
        <v>1471</v>
      </c>
      <c r="T273" s="214">
        <v>166</v>
      </c>
      <c r="U273" s="83">
        <f>IFERROR(T273/S273,"-")</f>
        <v>0.11284840244731476</v>
      </c>
      <c r="V273" s="230">
        <v>471</v>
      </c>
      <c r="W273" s="83">
        <f>IFERROR(V273/S273,"-")</f>
        <v>0.32019034670292318</v>
      </c>
      <c r="X273" s="230">
        <v>85</v>
      </c>
      <c r="Y273" s="83">
        <f>IFERROR(X273/S273,"-")</f>
        <v>5.778382053025153E-2</v>
      </c>
      <c r="Z273" s="166">
        <v>1195</v>
      </c>
      <c r="AA273" s="214">
        <v>113</v>
      </c>
      <c r="AB273" s="83">
        <f>IFERROR(AA273/Z273,"-")</f>
        <v>9.4560669456066948E-2</v>
      </c>
      <c r="AC273" s="230">
        <v>385</v>
      </c>
      <c r="AD273" s="83">
        <f>IFERROR(AC273/Z273,"-")</f>
        <v>0.32217573221757323</v>
      </c>
      <c r="AE273" s="230">
        <v>82</v>
      </c>
      <c r="AF273" s="83">
        <f>IFERROR(AE273/Z273,"-")</f>
        <v>6.8619246861924679E-2</v>
      </c>
      <c r="AG273" s="166">
        <v>657</v>
      </c>
      <c r="AH273" s="214">
        <v>42</v>
      </c>
      <c r="AI273" s="83">
        <f>IFERROR(AH273/AG273,"-")</f>
        <v>6.3926940639269403E-2</v>
      </c>
      <c r="AJ273" s="230">
        <v>155</v>
      </c>
      <c r="AK273" s="83">
        <f>IFERROR(AJ273/AG273,"-")</f>
        <v>0.23592085235920851</v>
      </c>
      <c r="AL273" s="230">
        <v>44</v>
      </c>
      <c r="AM273" s="83">
        <f>IFERROR(AL273/AG273,"-")</f>
        <v>6.6971080669710803E-2</v>
      </c>
      <c r="AN273" s="166">
        <v>283</v>
      </c>
      <c r="AO273" s="214">
        <v>13</v>
      </c>
      <c r="AP273" s="83">
        <f>IFERROR(AO273/AN273,"-")</f>
        <v>4.5936395759717315E-2</v>
      </c>
      <c r="AQ273" s="230">
        <v>57</v>
      </c>
      <c r="AR273" s="83">
        <f>IFERROR(AQ273/AN273,"-")</f>
        <v>0.20141342756183744</v>
      </c>
      <c r="AS273" s="230">
        <v>14</v>
      </c>
      <c r="AT273" s="83">
        <f>IFERROR(AS273/AN273,"-")</f>
        <v>4.9469964664310952E-2</v>
      </c>
      <c r="AU273" s="166">
        <v>72</v>
      </c>
      <c r="AV273" s="214">
        <v>0</v>
      </c>
      <c r="AW273" s="83">
        <f>IFERROR(AV273/AU273,"-")</f>
        <v>0</v>
      </c>
      <c r="AX273" s="230">
        <v>14</v>
      </c>
      <c r="AY273" s="83">
        <f>IFERROR(AX273/AU273,"-")</f>
        <v>0.19444444444444445</v>
      </c>
      <c r="AZ273" s="230">
        <v>2</v>
      </c>
      <c r="BA273" s="83">
        <f>IFERROR(AZ273/AU273,"-")</f>
        <v>2.7777777777777776E-2</v>
      </c>
      <c r="BB273" s="166">
        <f t="shared" si="329"/>
        <v>3687</v>
      </c>
      <c r="BC273" s="167">
        <f t="shared" si="330"/>
        <v>334</v>
      </c>
      <c r="BD273" s="83">
        <f>IFERROR(BC273/BB273,"-")</f>
        <v>9.0588554380254954E-2</v>
      </c>
      <c r="BE273" s="167">
        <f t="shared" si="331"/>
        <v>1084</v>
      </c>
      <c r="BF273" s="83">
        <f>IFERROR(BE273/BB273,"-")</f>
        <v>0.29400596691076758</v>
      </c>
      <c r="BG273" s="167">
        <f t="shared" si="332"/>
        <v>227</v>
      </c>
      <c r="BH273" s="83">
        <f>IFERROR(BG273/BB273,"-")</f>
        <v>6.1567670192568487E-2</v>
      </c>
      <c r="BJ273" s="264"/>
      <c r="BK273" s="273"/>
      <c r="BL273" s="208" t="s">
        <v>276</v>
      </c>
      <c r="BM273" s="38">
        <v>3669</v>
      </c>
      <c r="BN273" s="38">
        <v>321</v>
      </c>
      <c r="BO273" s="84">
        <v>8.7489779231398196E-2</v>
      </c>
      <c r="BP273" s="38">
        <v>996</v>
      </c>
      <c r="BQ273" s="84">
        <v>0.27146361406377761</v>
      </c>
      <c r="BR273" s="38">
        <v>252</v>
      </c>
      <c r="BS273" s="84">
        <v>6.8683565004088301E-2</v>
      </c>
      <c r="BU273" s="218"/>
      <c r="BV273" s="208" t="s">
        <v>273</v>
      </c>
      <c r="BW273" s="36">
        <f t="shared" si="328"/>
        <v>0.55383780851640896</v>
      </c>
      <c r="BX273" s="36">
        <f t="shared" si="333"/>
        <v>0.57236304170073593</v>
      </c>
    </row>
    <row r="274" spans="2:76" ht="14.25" customHeight="1">
      <c r="B274" s="264"/>
      <c r="C274" s="273"/>
      <c r="D274" s="165" t="s">
        <v>156</v>
      </c>
      <c r="E274" s="160">
        <v>0</v>
      </c>
      <c r="F274" s="161">
        <v>0</v>
      </c>
      <c r="G274" s="61" t="str">
        <f t="shared" si="304"/>
        <v>-</v>
      </c>
      <c r="H274" s="62">
        <v>0</v>
      </c>
      <c r="I274" s="61" t="str">
        <f t="shared" si="305"/>
        <v>-</v>
      </c>
      <c r="J274" s="62">
        <v>0</v>
      </c>
      <c r="K274" s="61" t="str">
        <f t="shared" si="306"/>
        <v>-</v>
      </c>
      <c r="L274" s="160">
        <v>2</v>
      </c>
      <c r="M274" s="161">
        <v>0</v>
      </c>
      <c r="N274" s="61">
        <f t="shared" si="307"/>
        <v>0</v>
      </c>
      <c r="O274" s="62">
        <v>1</v>
      </c>
      <c r="P274" s="61">
        <f t="shared" si="308"/>
        <v>0.5</v>
      </c>
      <c r="Q274" s="62">
        <v>0</v>
      </c>
      <c r="R274" s="61">
        <f t="shared" si="309"/>
        <v>0</v>
      </c>
      <c r="S274" s="160">
        <v>624</v>
      </c>
      <c r="T274" s="161">
        <v>44</v>
      </c>
      <c r="U274" s="61">
        <f t="shared" si="310"/>
        <v>7.0512820512820512E-2</v>
      </c>
      <c r="V274" s="62">
        <v>137</v>
      </c>
      <c r="W274" s="61">
        <f t="shared" si="311"/>
        <v>0.21955128205128205</v>
      </c>
      <c r="X274" s="62">
        <v>35</v>
      </c>
      <c r="Y274" s="61">
        <f t="shared" si="312"/>
        <v>5.6089743589743592E-2</v>
      </c>
      <c r="Z274" s="160">
        <v>365</v>
      </c>
      <c r="AA274" s="161">
        <v>19</v>
      </c>
      <c r="AB274" s="61">
        <f t="shared" si="313"/>
        <v>5.2054794520547946E-2</v>
      </c>
      <c r="AC274" s="62">
        <v>96</v>
      </c>
      <c r="AD274" s="61">
        <f t="shared" si="314"/>
        <v>0.26301369863013696</v>
      </c>
      <c r="AE274" s="62">
        <v>27</v>
      </c>
      <c r="AF274" s="61">
        <f t="shared" si="315"/>
        <v>7.3972602739726029E-2</v>
      </c>
      <c r="AG274" s="160">
        <v>179</v>
      </c>
      <c r="AH274" s="161">
        <v>7</v>
      </c>
      <c r="AI274" s="61">
        <f t="shared" si="316"/>
        <v>3.9106145251396648E-2</v>
      </c>
      <c r="AJ274" s="62">
        <v>41</v>
      </c>
      <c r="AK274" s="61">
        <f t="shared" si="317"/>
        <v>0.22905027932960895</v>
      </c>
      <c r="AL274" s="62">
        <v>19</v>
      </c>
      <c r="AM274" s="61">
        <f t="shared" si="318"/>
        <v>0.10614525139664804</v>
      </c>
      <c r="AN274" s="160">
        <v>77</v>
      </c>
      <c r="AO274" s="161">
        <v>2</v>
      </c>
      <c r="AP274" s="61">
        <f t="shared" si="319"/>
        <v>2.5974025974025976E-2</v>
      </c>
      <c r="AQ274" s="62">
        <v>18</v>
      </c>
      <c r="AR274" s="61">
        <f t="shared" si="320"/>
        <v>0.23376623376623376</v>
      </c>
      <c r="AS274" s="62">
        <v>3</v>
      </c>
      <c r="AT274" s="61">
        <f t="shared" si="321"/>
        <v>3.896103896103896E-2</v>
      </c>
      <c r="AU274" s="160">
        <v>15</v>
      </c>
      <c r="AV274" s="161">
        <v>0</v>
      </c>
      <c r="AW274" s="61">
        <f t="shared" si="322"/>
        <v>0</v>
      </c>
      <c r="AX274" s="62">
        <v>4</v>
      </c>
      <c r="AY274" s="61">
        <f t="shared" si="323"/>
        <v>0.26666666666666666</v>
      </c>
      <c r="AZ274" s="62">
        <v>0</v>
      </c>
      <c r="BA274" s="61">
        <f t="shared" si="324"/>
        <v>0</v>
      </c>
      <c r="BB274" s="160">
        <f t="shared" si="329"/>
        <v>1262</v>
      </c>
      <c r="BC274" s="63">
        <f t="shared" si="330"/>
        <v>72</v>
      </c>
      <c r="BD274" s="61">
        <f t="shared" si="325"/>
        <v>5.7052297939778132E-2</v>
      </c>
      <c r="BE274" s="63">
        <f t="shared" si="331"/>
        <v>297</v>
      </c>
      <c r="BF274" s="61">
        <f t="shared" si="326"/>
        <v>0.23534072900158479</v>
      </c>
      <c r="BG274" s="63">
        <f t="shared" si="332"/>
        <v>84</v>
      </c>
      <c r="BH274" s="61">
        <f t="shared" si="327"/>
        <v>6.6561014263074481E-2</v>
      </c>
      <c r="BJ274" s="264"/>
      <c r="BK274" s="273"/>
      <c r="BL274" s="208" t="s">
        <v>156</v>
      </c>
      <c r="BM274" s="38">
        <v>1257</v>
      </c>
      <c r="BN274" s="38">
        <v>80</v>
      </c>
      <c r="BO274" s="84">
        <v>6.3643595863166272E-2</v>
      </c>
      <c r="BP274" s="38">
        <v>316</v>
      </c>
      <c r="BQ274" s="84">
        <v>0.25139220365950676</v>
      </c>
      <c r="BR274" s="38">
        <v>87</v>
      </c>
      <c r="BS274" s="84">
        <v>6.9212410501193311E-2</v>
      </c>
      <c r="BU274" s="184"/>
      <c r="BV274" s="188" t="s">
        <v>156</v>
      </c>
      <c r="BW274" s="36">
        <f t="shared" si="328"/>
        <v>0.64104595879556259</v>
      </c>
      <c r="BX274" s="36">
        <f t="shared" si="333"/>
        <v>0.61575178997613367</v>
      </c>
    </row>
    <row r="275" spans="2:76" ht="14.25" customHeight="1">
      <c r="B275" s="264"/>
      <c r="C275" s="273"/>
      <c r="D275" s="135" t="s">
        <v>200</v>
      </c>
      <c r="E275" s="160">
        <v>0</v>
      </c>
      <c r="F275" s="161">
        <v>0</v>
      </c>
      <c r="G275" s="61" t="str">
        <f>IFERROR(F275/E275,"-")</f>
        <v>-</v>
      </c>
      <c r="H275" s="62">
        <v>0</v>
      </c>
      <c r="I275" s="61" t="str">
        <f>IFERROR(H275/E275,"-")</f>
        <v>-</v>
      </c>
      <c r="J275" s="62">
        <v>0</v>
      </c>
      <c r="K275" s="61" t="str">
        <f>IFERROR(J275/E275,"-")</f>
        <v>-</v>
      </c>
      <c r="L275" s="160">
        <v>2</v>
      </c>
      <c r="M275" s="161">
        <v>0</v>
      </c>
      <c r="N275" s="61">
        <f>IFERROR(M275/L275,"-")</f>
        <v>0</v>
      </c>
      <c r="O275" s="62">
        <v>0</v>
      </c>
      <c r="P275" s="61">
        <f>IFERROR(O275/L275,"-")</f>
        <v>0</v>
      </c>
      <c r="Q275" s="62">
        <v>0</v>
      </c>
      <c r="R275" s="61">
        <f>IFERROR(Q275/L275,"-")</f>
        <v>0</v>
      </c>
      <c r="S275" s="160">
        <v>51</v>
      </c>
      <c r="T275" s="161">
        <v>0</v>
      </c>
      <c r="U275" s="61">
        <f>IFERROR(T275/S275,"-")</f>
        <v>0</v>
      </c>
      <c r="V275" s="62">
        <v>2</v>
      </c>
      <c r="W275" s="61">
        <f>IFERROR(V275/S275,"-")</f>
        <v>3.9215686274509803E-2</v>
      </c>
      <c r="X275" s="62">
        <v>1</v>
      </c>
      <c r="Y275" s="61">
        <f>IFERROR(X275/S275,"-")</f>
        <v>1.9607843137254902E-2</v>
      </c>
      <c r="Z275" s="160">
        <v>110</v>
      </c>
      <c r="AA275" s="161">
        <v>0</v>
      </c>
      <c r="AB275" s="61">
        <f>IFERROR(AA275/Z275,"-")</f>
        <v>0</v>
      </c>
      <c r="AC275" s="62">
        <v>4</v>
      </c>
      <c r="AD275" s="61">
        <f>IFERROR(AC275/Z275,"-")</f>
        <v>3.6363636363636362E-2</v>
      </c>
      <c r="AE275" s="62">
        <v>3</v>
      </c>
      <c r="AF275" s="61">
        <f>IFERROR(AE275/Z275,"-")</f>
        <v>2.7272727272727271E-2</v>
      </c>
      <c r="AG275" s="160">
        <v>161</v>
      </c>
      <c r="AH275" s="161">
        <v>0</v>
      </c>
      <c r="AI275" s="61">
        <f>IFERROR(AH275/AG275,"-")</f>
        <v>0</v>
      </c>
      <c r="AJ275" s="62">
        <v>3</v>
      </c>
      <c r="AK275" s="61">
        <f>IFERROR(AJ275/AG275,"-")</f>
        <v>1.8633540372670808E-2</v>
      </c>
      <c r="AL275" s="62">
        <v>0</v>
      </c>
      <c r="AM275" s="61">
        <f>IFERROR(AL275/AG275,"-")</f>
        <v>0</v>
      </c>
      <c r="AN275" s="160">
        <v>189</v>
      </c>
      <c r="AO275" s="161">
        <v>0</v>
      </c>
      <c r="AP275" s="61">
        <f>IFERROR(AO275/AN275,"-")</f>
        <v>0</v>
      </c>
      <c r="AQ275" s="62">
        <v>1</v>
      </c>
      <c r="AR275" s="61">
        <f>IFERROR(AQ275/AN275,"-")</f>
        <v>5.2910052910052907E-3</v>
      </c>
      <c r="AS275" s="62">
        <v>0</v>
      </c>
      <c r="AT275" s="61">
        <f>IFERROR(AS275/AN275,"-")</f>
        <v>0</v>
      </c>
      <c r="AU275" s="160">
        <v>169</v>
      </c>
      <c r="AV275" s="161">
        <v>0</v>
      </c>
      <c r="AW275" s="61">
        <f>IFERROR(AV275/AU275,"-")</f>
        <v>0</v>
      </c>
      <c r="AX275" s="62">
        <v>2</v>
      </c>
      <c r="AY275" s="61">
        <f>IFERROR(AX275/AU275,"-")</f>
        <v>1.1834319526627219E-2</v>
      </c>
      <c r="AZ275" s="62">
        <v>0</v>
      </c>
      <c r="BA275" s="61">
        <f>IFERROR(AZ275/AU275,"-")</f>
        <v>0</v>
      </c>
      <c r="BB275" s="160">
        <f t="shared" si="329"/>
        <v>682</v>
      </c>
      <c r="BC275" s="63">
        <f t="shared" si="330"/>
        <v>0</v>
      </c>
      <c r="BD275" s="61">
        <f>IFERROR(BC275/BB275,"-")</f>
        <v>0</v>
      </c>
      <c r="BE275" s="63">
        <f t="shared" si="331"/>
        <v>12</v>
      </c>
      <c r="BF275" s="61">
        <f>IFERROR(BE275/BB275,"-")</f>
        <v>1.7595307917888565E-2</v>
      </c>
      <c r="BG275" s="63">
        <f t="shared" si="332"/>
        <v>4</v>
      </c>
      <c r="BH275" s="61">
        <f>IFERROR(BG275/BB275,"-")</f>
        <v>5.8651026392961877E-3</v>
      </c>
      <c r="BJ275" s="264"/>
      <c r="BK275" s="273"/>
      <c r="BL275" s="208" t="s">
        <v>199</v>
      </c>
      <c r="BM275" s="38">
        <v>303</v>
      </c>
      <c r="BN275" s="38">
        <v>0</v>
      </c>
      <c r="BO275" s="84">
        <v>0</v>
      </c>
      <c r="BP275" s="38">
        <v>6</v>
      </c>
      <c r="BQ275" s="84">
        <v>1.9801980198019802E-2</v>
      </c>
      <c r="BR275" s="38">
        <v>6</v>
      </c>
      <c r="BS275" s="84">
        <v>1.9801980198019802E-2</v>
      </c>
      <c r="BU275" s="184"/>
      <c r="BV275" s="188" t="s">
        <v>199</v>
      </c>
      <c r="BW275" s="36">
        <f t="shared" si="328"/>
        <v>0.97653958944281527</v>
      </c>
      <c r="BX275" s="36">
        <f t="shared" si="333"/>
        <v>0.96039603960396036</v>
      </c>
    </row>
    <row r="276" spans="2:76" ht="14.25" customHeight="1">
      <c r="B276" s="265"/>
      <c r="C276" s="274"/>
      <c r="D276" s="150" t="s">
        <v>67</v>
      </c>
      <c r="E276" s="37">
        <v>19</v>
      </c>
      <c r="F276" s="233">
        <v>1</v>
      </c>
      <c r="G276" s="13">
        <f t="shared" si="304"/>
        <v>5.2631578947368418E-2</v>
      </c>
      <c r="H276" s="33">
        <v>4</v>
      </c>
      <c r="I276" s="13">
        <f t="shared" si="305"/>
        <v>0.21052631578947367</v>
      </c>
      <c r="J276" s="33">
        <v>2</v>
      </c>
      <c r="K276" s="13">
        <f t="shared" si="306"/>
        <v>0.10526315789473684</v>
      </c>
      <c r="L276" s="37">
        <v>81</v>
      </c>
      <c r="M276" s="233">
        <v>2</v>
      </c>
      <c r="N276" s="13">
        <f t="shared" si="307"/>
        <v>2.4691358024691357E-2</v>
      </c>
      <c r="O276" s="33">
        <v>8</v>
      </c>
      <c r="P276" s="13">
        <f t="shared" si="308"/>
        <v>9.8765432098765427E-2</v>
      </c>
      <c r="Q276" s="33">
        <v>1</v>
      </c>
      <c r="R276" s="13">
        <f t="shared" si="309"/>
        <v>1.2345679012345678E-2</v>
      </c>
      <c r="S276" s="37">
        <v>7221</v>
      </c>
      <c r="T276" s="233">
        <v>649</v>
      </c>
      <c r="U276" s="13">
        <f t="shared" si="310"/>
        <v>8.9876748372801546E-2</v>
      </c>
      <c r="V276" s="33">
        <v>1963</v>
      </c>
      <c r="W276" s="13">
        <f t="shared" si="311"/>
        <v>0.27184600470848913</v>
      </c>
      <c r="X276" s="33">
        <v>485</v>
      </c>
      <c r="Y276" s="13">
        <f t="shared" si="312"/>
        <v>6.7165212574435668E-2</v>
      </c>
      <c r="Z276" s="37">
        <v>5980</v>
      </c>
      <c r="AA276" s="233">
        <v>476</v>
      </c>
      <c r="AB276" s="13">
        <f t="shared" si="313"/>
        <v>7.9598662207357854E-2</v>
      </c>
      <c r="AC276" s="33">
        <v>1601</v>
      </c>
      <c r="AD276" s="13">
        <f t="shared" si="314"/>
        <v>0.26772575250836123</v>
      </c>
      <c r="AE276" s="33">
        <v>376</v>
      </c>
      <c r="AF276" s="13">
        <f t="shared" si="315"/>
        <v>6.2876254180602012E-2</v>
      </c>
      <c r="AG276" s="37">
        <v>3454</v>
      </c>
      <c r="AH276" s="233">
        <v>169</v>
      </c>
      <c r="AI276" s="13">
        <f t="shared" si="316"/>
        <v>4.8928778228141283E-2</v>
      </c>
      <c r="AJ276" s="33">
        <v>682</v>
      </c>
      <c r="AK276" s="13">
        <f t="shared" si="317"/>
        <v>0.19745222929936307</v>
      </c>
      <c r="AL276" s="33">
        <v>206</v>
      </c>
      <c r="AM276" s="13">
        <f t="shared" si="318"/>
        <v>5.9640995946728434E-2</v>
      </c>
      <c r="AN276" s="37">
        <v>1629</v>
      </c>
      <c r="AO276" s="233">
        <v>47</v>
      </c>
      <c r="AP276" s="13">
        <f t="shared" si="319"/>
        <v>2.8852056476365868E-2</v>
      </c>
      <c r="AQ276" s="33">
        <v>235</v>
      </c>
      <c r="AR276" s="13">
        <f t="shared" si="320"/>
        <v>0.14426028238182934</v>
      </c>
      <c r="AS276" s="33">
        <v>59</v>
      </c>
      <c r="AT276" s="13">
        <f t="shared" si="321"/>
        <v>3.6218538980969918E-2</v>
      </c>
      <c r="AU276" s="37">
        <v>614</v>
      </c>
      <c r="AV276" s="233">
        <v>4</v>
      </c>
      <c r="AW276" s="13">
        <f t="shared" si="322"/>
        <v>6.5146579804560263E-3</v>
      </c>
      <c r="AX276" s="33">
        <v>62</v>
      </c>
      <c r="AY276" s="13">
        <f t="shared" si="323"/>
        <v>0.10097719869706841</v>
      </c>
      <c r="AZ276" s="33">
        <v>9</v>
      </c>
      <c r="BA276" s="13">
        <f t="shared" si="324"/>
        <v>1.4657980456026058E-2</v>
      </c>
      <c r="BB276" s="37">
        <f t="shared" si="329"/>
        <v>18998</v>
      </c>
      <c r="BC276" s="69">
        <f t="shared" si="330"/>
        <v>1348</v>
      </c>
      <c r="BD276" s="13">
        <f t="shared" si="325"/>
        <v>7.0954837351300135E-2</v>
      </c>
      <c r="BE276" s="69">
        <f t="shared" si="331"/>
        <v>4555</v>
      </c>
      <c r="BF276" s="13">
        <f t="shared" si="326"/>
        <v>0.23976208021897041</v>
      </c>
      <c r="BG276" s="69">
        <f t="shared" si="332"/>
        <v>1138</v>
      </c>
      <c r="BH276" s="13">
        <f t="shared" si="327"/>
        <v>5.9901042214969995E-2</v>
      </c>
      <c r="BJ276" s="265"/>
      <c r="BK276" s="274"/>
      <c r="BL276" s="203" t="s">
        <v>67</v>
      </c>
      <c r="BM276" s="38">
        <v>17858</v>
      </c>
      <c r="BN276" s="38">
        <v>1291</v>
      </c>
      <c r="BO276" s="84">
        <v>7.2292529958561988E-2</v>
      </c>
      <c r="BP276" s="38">
        <v>4135</v>
      </c>
      <c r="BQ276" s="84">
        <v>0.23154888565348863</v>
      </c>
      <c r="BR276" s="38">
        <v>1120</v>
      </c>
      <c r="BS276" s="84">
        <v>6.2716989584499949E-2</v>
      </c>
      <c r="BU276" s="185"/>
      <c r="BV276" s="187" t="s">
        <v>67</v>
      </c>
      <c r="BW276" s="36">
        <f t="shared" si="328"/>
        <v>0.62938204021475941</v>
      </c>
      <c r="BX276" s="36">
        <f t="shared" si="333"/>
        <v>0.63344159480344941</v>
      </c>
    </row>
    <row r="277" spans="2:76" ht="14.25" customHeight="1">
      <c r="B277" s="263">
        <v>55</v>
      </c>
      <c r="C277" s="272" t="s">
        <v>15</v>
      </c>
      <c r="D277" s="134" t="s">
        <v>201</v>
      </c>
      <c r="E277" s="119">
        <v>18</v>
      </c>
      <c r="F277" s="82">
        <v>3</v>
      </c>
      <c r="G277" s="71">
        <f t="shared" si="304"/>
        <v>0.16666666666666666</v>
      </c>
      <c r="H277" s="72">
        <v>1</v>
      </c>
      <c r="I277" s="71">
        <f t="shared" si="305"/>
        <v>5.5555555555555552E-2</v>
      </c>
      <c r="J277" s="72">
        <v>0</v>
      </c>
      <c r="K277" s="71">
        <f t="shared" si="306"/>
        <v>0</v>
      </c>
      <c r="L277" s="119">
        <v>55</v>
      </c>
      <c r="M277" s="82">
        <v>2</v>
      </c>
      <c r="N277" s="71">
        <f t="shared" si="307"/>
        <v>3.6363636363636362E-2</v>
      </c>
      <c r="O277" s="72">
        <v>10</v>
      </c>
      <c r="P277" s="71">
        <f t="shared" si="308"/>
        <v>0.18181818181818182</v>
      </c>
      <c r="Q277" s="72">
        <v>2</v>
      </c>
      <c r="R277" s="71">
        <f t="shared" si="309"/>
        <v>3.6363636363636362E-2</v>
      </c>
      <c r="S277" s="119">
        <v>5639</v>
      </c>
      <c r="T277" s="82">
        <v>264</v>
      </c>
      <c r="U277" s="71">
        <f t="shared" si="310"/>
        <v>4.6816811491399185E-2</v>
      </c>
      <c r="V277" s="72">
        <v>1392</v>
      </c>
      <c r="W277" s="71">
        <f t="shared" si="311"/>
        <v>0.24685227877283206</v>
      </c>
      <c r="X277" s="72">
        <v>241</v>
      </c>
      <c r="Y277" s="71">
        <f t="shared" si="312"/>
        <v>4.2738074126618196E-2</v>
      </c>
      <c r="Z277" s="119">
        <v>5340</v>
      </c>
      <c r="AA277" s="82">
        <v>251</v>
      </c>
      <c r="AB277" s="71">
        <f t="shared" si="313"/>
        <v>4.700374531835206E-2</v>
      </c>
      <c r="AC277" s="72">
        <v>1321</v>
      </c>
      <c r="AD277" s="71">
        <f t="shared" si="314"/>
        <v>0.24737827715355806</v>
      </c>
      <c r="AE277" s="72">
        <v>264</v>
      </c>
      <c r="AF277" s="71">
        <f t="shared" si="315"/>
        <v>4.9438202247191011E-2</v>
      </c>
      <c r="AG277" s="119">
        <v>2913</v>
      </c>
      <c r="AH277" s="82">
        <v>101</v>
      </c>
      <c r="AI277" s="71">
        <f t="shared" si="316"/>
        <v>3.4672159285959493E-2</v>
      </c>
      <c r="AJ277" s="72">
        <v>586</v>
      </c>
      <c r="AK277" s="71">
        <f t="shared" si="317"/>
        <v>0.20116718159972538</v>
      </c>
      <c r="AL277" s="72">
        <v>136</v>
      </c>
      <c r="AM277" s="71">
        <f t="shared" si="318"/>
        <v>4.6687263989014759E-2</v>
      </c>
      <c r="AN277" s="119">
        <v>1053</v>
      </c>
      <c r="AO277" s="82">
        <v>30</v>
      </c>
      <c r="AP277" s="71">
        <f t="shared" si="319"/>
        <v>2.8490028490028491E-2</v>
      </c>
      <c r="AQ277" s="72">
        <v>141</v>
      </c>
      <c r="AR277" s="71">
        <f t="shared" si="320"/>
        <v>0.13390313390313391</v>
      </c>
      <c r="AS277" s="72">
        <v>27</v>
      </c>
      <c r="AT277" s="71">
        <f t="shared" si="321"/>
        <v>2.564102564102564E-2</v>
      </c>
      <c r="AU277" s="119">
        <v>258</v>
      </c>
      <c r="AV277" s="82">
        <v>0</v>
      </c>
      <c r="AW277" s="71">
        <f t="shared" si="322"/>
        <v>0</v>
      </c>
      <c r="AX277" s="72">
        <v>26</v>
      </c>
      <c r="AY277" s="71">
        <f t="shared" si="323"/>
        <v>0.10077519379844961</v>
      </c>
      <c r="AZ277" s="72">
        <v>2</v>
      </c>
      <c r="BA277" s="71">
        <f t="shared" si="324"/>
        <v>7.7519379844961239E-3</v>
      </c>
      <c r="BB277" s="119">
        <f t="shared" si="329"/>
        <v>15276</v>
      </c>
      <c r="BC277" s="73">
        <f t="shared" si="330"/>
        <v>651</v>
      </c>
      <c r="BD277" s="71">
        <f t="shared" si="325"/>
        <v>4.2615868028279658E-2</v>
      </c>
      <c r="BE277" s="73">
        <f t="shared" si="331"/>
        <v>3477</v>
      </c>
      <c r="BF277" s="71">
        <f t="shared" si="326"/>
        <v>0.22761194029850745</v>
      </c>
      <c r="BG277" s="73">
        <f t="shared" si="332"/>
        <v>672</v>
      </c>
      <c r="BH277" s="71">
        <f t="shared" si="327"/>
        <v>4.399057344854674E-2</v>
      </c>
      <c r="BJ277" s="263">
        <v>55</v>
      </c>
      <c r="BK277" s="272" t="s">
        <v>15</v>
      </c>
      <c r="BL277" s="208" t="s">
        <v>148</v>
      </c>
      <c r="BM277" s="38">
        <v>14703</v>
      </c>
      <c r="BN277" s="38">
        <v>662</v>
      </c>
      <c r="BO277" s="84">
        <v>4.502482486567367E-2</v>
      </c>
      <c r="BP277" s="38">
        <v>3215</v>
      </c>
      <c r="BQ277" s="84">
        <v>0.21866285792015236</v>
      </c>
      <c r="BR277" s="38">
        <v>763</v>
      </c>
      <c r="BS277" s="84">
        <v>5.1894171257566485E-2</v>
      </c>
      <c r="BU277" s="183" t="s">
        <v>15</v>
      </c>
      <c r="BV277" s="188" t="s">
        <v>138</v>
      </c>
      <c r="BW277" s="36">
        <f t="shared" si="328"/>
        <v>0.6857816182246661</v>
      </c>
      <c r="BX277" s="36">
        <f t="shared" si="333"/>
        <v>0.68441814595660755</v>
      </c>
    </row>
    <row r="278" spans="2:76" ht="14.25" customHeight="1">
      <c r="B278" s="264"/>
      <c r="C278" s="273"/>
      <c r="D278" s="210" t="s">
        <v>277</v>
      </c>
      <c r="E278" s="166">
        <v>2</v>
      </c>
      <c r="F278" s="214">
        <v>0</v>
      </c>
      <c r="G278" s="83">
        <f t="shared" si="304"/>
        <v>0</v>
      </c>
      <c r="H278" s="230">
        <v>0</v>
      </c>
      <c r="I278" s="83">
        <f>IFERROR(H278/E278,"-")</f>
        <v>0</v>
      </c>
      <c r="J278" s="230">
        <v>0</v>
      </c>
      <c r="K278" s="83">
        <f>IFERROR(J278/E278,"-")</f>
        <v>0</v>
      </c>
      <c r="L278" s="166">
        <v>11</v>
      </c>
      <c r="M278" s="214">
        <v>0</v>
      </c>
      <c r="N278" s="83">
        <f>IFERROR(M278/L278,"-")</f>
        <v>0</v>
      </c>
      <c r="O278" s="230">
        <v>0</v>
      </c>
      <c r="P278" s="83">
        <f>IFERROR(O278/L278,"-")</f>
        <v>0</v>
      </c>
      <c r="Q278" s="230">
        <v>1</v>
      </c>
      <c r="R278" s="83">
        <f>IFERROR(Q278/L278,"-")</f>
        <v>9.0909090909090912E-2</v>
      </c>
      <c r="S278" s="166">
        <v>1049</v>
      </c>
      <c r="T278" s="214">
        <v>53</v>
      </c>
      <c r="U278" s="83">
        <f>IFERROR(T278/S278,"-")</f>
        <v>5.0524308865586273E-2</v>
      </c>
      <c r="V278" s="230">
        <v>253</v>
      </c>
      <c r="W278" s="83">
        <f>IFERROR(V278/S278,"-")</f>
        <v>0.24118207816968543</v>
      </c>
      <c r="X278" s="230">
        <v>43</v>
      </c>
      <c r="Y278" s="83">
        <f>IFERROR(X278/S278,"-")</f>
        <v>4.0991420400381312E-2</v>
      </c>
      <c r="Z278" s="166">
        <v>713</v>
      </c>
      <c r="AA278" s="214">
        <v>39</v>
      </c>
      <c r="AB278" s="83">
        <f>IFERROR(AA278/Z278,"-")</f>
        <v>5.4698457223001401E-2</v>
      </c>
      <c r="AC278" s="230">
        <v>199</v>
      </c>
      <c r="AD278" s="83">
        <f>IFERROR(AC278/Z278,"-")</f>
        <v>0.27910238429172513</v>
      </c>
      <c r="AE278" s="230">
        <v>41</v>
      </c>
      <c r="AF278" s="83">
        <f>IFERROR(AE278/Z278,"-")</f>
        <v>5.7503506311360447E-2</v>
      </c>
      <c r="AG278" s="166">
        <v>461</v>
      </c>
      <c r="AH278" s="214">
        <v>17</v>
      </c>
      <c r="AI278" s="83">
        <f>IFERROR(AH278/AG278,"-")</f>
        <v>3.6876355748373099E-2</v>
      </c>
      <c r="AJ278" s="230">
        <v>98</v>
      </c>
      <c r="AK278" s="83">
        <f>IFERROR(AJ278/AG278,"-")</f>
        <v>0.21258134490238612</v>
      </c>
      <c r="AL278" s="230">
        <v>28</v>
      </c>
      <c r="AM278" s="83">
        <f>IFERROR(AL278/AG278,"-")</f>
        <v>6.0737527114967459E-2</v>
      </c>
      <c r="AN278" s="166">
        <v>159</v>
      </c>
      <c r="AO278" s="214">
        <v>4</v>
      </c>
      <c r="AP278" s="83">
        <f>IFERROR(AO278/AN278,"-")</f>
        <v>2.5157232704402517E-2</v>
      </c>
      <c r="AQ278" s="230">
        <v>26</v>
      </c>
      <c r="AR278" s="83">
        <f>IFERROR(AQ278/AN278,"-")</f>
        <v>0.16352201257861634</v>
      </c>
      <c r="AS278" s="230">
        <v>6</v>
      </c>
      <c r="AT278" s="83">
        <f>IFERROR(AS278/AN278,"-")</f>
        <v>3.7735849056603772E-2</v>
      </c>
      <c r="AU278" s="166">
        <v>30</v>
      </c>
      <c r="AV278" s="214">
        <v>1</v>
      </c>
      <c r="AW278" s="83">
        <f>IFERROR(AV278/AU278,"-")</f>
        <v>3.3333333333333333E-2</v>
      </c>
      <c r="AX278" s="230">
        <v>2</v>
      </c>
      <c r="AY278" s="83">
        <f>IFERROR(AX278/AU278,"-")</f>
        <v>6.6666666666666666E-2</v>
      </c>
      <c r="AZ278" s="230">
        <v>2</v>
      </c>
      <c r="BA278" s="83">
        <f>IFERROR(AZ278/AU278,"-")</f>
        <v>6.6666666666666666E-2</v>
      </c>
      <c r="BB278" s="166">
        <f t="shared" si="329"/>
        <v>2425</v>
      </c>
      <c r="BC278" s="167">
        <f t="shared" si="330"/>
        <v>114</v>
      </c>
      <c r="BD278" s="83">
        <f>IFERROR(BC278/BB278,"-")</f>
        <v>4.7010309278350516E-2</v>
      </c>
      <c r="BE278" s="167">
        <f t="shared" si="331"/>
        <v>578</v>
      </c>
      <c r="BF278" s="83">
        <f>IFERROR(BE278/BB278,"-")</f>
        <v>0.23835051546391753</v>
      </c>
      <c r="BG278" s="167">
        <f t="shared" si="332"/>
        <v>121</v>
      </c>
      <c r="BH278" s="83">
        <f>IFERROR(BG278/BB278,"-")</f>
        <v>4.9896907216494847E-2</v>
      </c>
      <c r="BJ278" s="264"/>
      <c r="BK278" s="273"/>
      <c r="BL278" s="208" t="s">
        <v>276</v>
      </c>
      <c r="BM278" s="38">
        <v>2325</v>
      </c>
      <c r="BN278" s="38">
        <v>129</v>
      </c>
      <c r="BO278" s="84">
        <v>5.5483870967741933E-2</v>
      </c>
      <c r="BP278" s="38">
        <v>557</v>
      </c>
      <c r="BQ278" s="84">
        <v>0.23956989247311827</v>
      </c>
      <c r="BR278" s="38">
        <v>139</v>
      </c>
      <c r="BS278" s="84">
        <v>5.9784946236559139E-2</v>
      </c>
      <c r="BU278" s="218"/>
      <c r="BV278" s="208" t="s">
        <v>273</v>
      </c>
      <c r="BW278" s="36">
        <f t="shared" si="328"/>
        <v>0.66474226804123715</v>
      </c>
      <c r="BX278" s="36">
        <f t="shared" si="333"/>
        <v>0.64516129032258063</v>
      </c>
    </row>
    <row r="279" spans="2:76" ht="14.25" customHeight="1">
      <c r="B279" s="264"/>
      <c r="C279" s="273"/>
      <c r="D279" s="165" t="s">
        <v>156</v>
      </c>
      <c r="E279" s="160">
        <v>0</v>
      </c>
      <c r="F279" s="161">
        <v>0</v>
      </c>
      <c r="G279" s="61" t="str">
        <f t="shared" si="304"/>
        <v>-</v>
      </c>
      <c r="H279" s="62">
        <v>0</v>
      </c>
      <c r="I279" s="61" t="str">
        <f t="shared" si="305"/>
        <v>-</v>
      </c>
      <c r="J279" s="62">
        <v>0</v>
      </c>
      <c r="K279" s="61" t="str">
        <f t="shared" si="306"/>
        <v>-</v>
      </c>
      <c r="L279" s="160">
        <v>1</v>
      </c>
      <c r="M279" s="161">
        <v>1</v>
      </c>
      <c r="N279" s="61">
        <f t="shared" si="307"/>
        <v>1</v>
      </c>
      <c r="O279" s="62">
        <v>0</v>
      </c>
      <c r="P279" s="61">
        <f t="shared" si="308"/>
        <v>0</v>
      </c>
      <c r="Q279" s="62">
        <v>0</v>
      </c>
      <c r="R279" s="61">
        <f t="shared" si="309"/>
        <v>0</v>
      </c>
      <c r="S279" s="160">
        <v>531</v>
      </c>
      <c r="T279" s="161">
        <v>31</v>
      </c>
      <c r="U279" s="61">
        <f t="shared" si="310"/>
        <v>5.8380414312617701E-2</v>
      </c>
      <c r="V279" s="62">
        <v>100</v>
      </c>
      <c r="W279" s="61">
        <f t="shared" si="311"/>
        <v>0.18832391713747645</v>
      </c>
      <c r="X279" s="62">
        <v>29</v>
      </c>
      <c r="Y279" s="61">
        <f t="shared" si="312"/>
        <v>5.4613935969868174E-2</v>
      </c>
      <c r="Z279" s="160">
        <v>321</v>
      </c>
      <c r="AA279" s="161">
        <v>16</v>
      </c>
      <c r="AB279" s="61">
        <f t="shared" si="313"/>
        <v>4.9844236760124609E-2</v>
      </c>
      <c r="AC279" s="62">
        <v>72</v>
      </c>
      <c r="AD279" s="61">
        <f t="shared" si="314"/>
        <v>0.22429906542056074</v>
      </c>
      <c r="AE279" s="62">
        <v>14</v>
      </c>
      <c r="AF279" s="61">
        <f t="shared" si="315"/>
        <v>4.3613707165109032E-2</v>
      </c>
      <c r="AG279" s="160">
        <v>188</v>
      </c>
      <c r="AH279" s="161">
        <v>9</v>
      </c>
      <c r="AI279" s="61">
        <f t="shared" si="316"/>
        <v>4.7872340425531915E-2</v>
      </c>
      <c r="AJ279" s="62">
        <v>34</v>
      </c>
      <c r="AK279" s="61">
        <f t="shared" si="317"/>
        <v>0.18085106382978725</v>
      </c>
      <c r="AL279" s="62">
        <v>14</v>
      </c>
      <c r="AM279" s="61">
        <f t="shared" si="318"/>
        <v>7.4468085106382975E-2</v>
      </c>
      <c r="AN279" s="160">
        <v>89</v>
      </c>
      <c r="AO279" s="161">
        <v>4</v>
      </c>
      <c r="AP279" s="61">
        <f t="shared" si="319"/>
        <v>4.49438202247191E-2</v>
      </c>
      <c r="AQ279" s="62">
        <v>13</v>
      </c>
      <c r="AR279" s="61">
        <f t="shared" si="320"/>
        <v>0.14606741573033707</v>
      </c>
      <c r="AS279" s="62">
        <v>2</v>
      </c>
      <c r="AT279" s="61">
        <f t="shared" si="321"/>
        <v>2.247191011235955E-2</v>
      </c>
      <c r="AU279" s="160">
        <v>18</v>
      </c>
      <c r="AV279" s="161">
        <v>0</v>
      </c>
      <c r="AW279" s="61">
        <f t="shared" si="322"/>
        <v>0</v>
      </c>
      <c r="AX279" s="62">
        <v>3</v>
      </c>
      <c r="AY279" s="61">
        <f t="shared" si="323"/>
        <v>0.16666666666666666</v>
      </c>
      <c r="AZ279" s="62">
        <v>1</v>
      </c>
      <c r="BA279" s="61">
        <f t="shared" si="324"/>
        <v>5.5555555555555552E-2</v>
      </c>
      <c r="BB279" s="160">
        <f t="shared" si="329"/>
        <v>1148</v>
      </c>
      <c r="BC279" s="63">
        <f t="shared" si="330"/>
        <v>61</v>
      </c>
      <c r="BD279" s="61">
        <f t="shared" si="325"/>
        <v>5.3135888501742161E-2</v>
      </c>
      <c r="BE279" s="63">
        <f t="shared" si="331"/>
        <v>222</v>
      </c>
      <c r="BF279" s="61">
        <f t="shared" si="326"/>
        <v>0.19337979094076654</v>
      </c>
      <c r="BG279" s="63">
        <f t="shared" si="332"/>
        <v>60</v>
      </c>
      <c r="BH279" s="61">
        <f t="shared" si="327"/>
        <v>5.2264808362369339E-2</v>
      </c>
      <c r="BJ279" s="264"/>
      <c r="BK279" s="273"/>
      <c r="BL279" s="208" t="s">
        <v>156</v>
      </c>
      <c r="BM279" s="38">
        <v>1192</v>
      </c>
      <c r="BN279" s="38">
        <v>51</v>
      </c>
      <c r="BO279" s="84">
        <v>4.278523489932886E-2</v>
      </c>
      <c r="BP279" s="38">
        <v>226</v>
      </c>
      <c r="BQ279" s="84">
        <v>0.18959731543624161</v>
      </c>
      <c r="BR279" s="38">
        <v>66</v>
      </c>
      <c r="BS279" s="84">
        <v>5.5369127516778527E-2</v>
      </c>
      <c r="BU279" s="184"/>
      <c r="BV279" s="188" t="s">
        <v>156</v>
      </c>
      <c r="BW279" s="36">
        <f t="shared" si="328"/>
        <v>0.70121951219512191</v>
      </c>
      <c r="BX279" s="36">
        <f t="shared" si="333"/>
        <v>0.71224832214765099</v>
      </c>
    </row>
    <row r="280" spans="2:76" ht="14.25" customHeight="1">
      <c r="B280" s="264"/>
      <c r="C280" s="273"/>
      <c r="D280" s="135" t="s">
        <v>200</v>
      </c>
      <c r="E280" s="160">
        <v>0</v>
      </c>
      <c r="F280" s="161">
        <v>0</v>
      </c>
      <c r="G280" s="61" t="str">
        <f>IFERROR(F280/E280,"-")</f>
        <v>-</v>
      </c>
      <c r="H280" s="62">
        <v>0</v>
      </c>
      <c r="I280" s="61" t="str">
        <f>IFERROR(H280/E280,"-")</f>
        <v>-</v>
      </c>
      <c r="J280" s="62">
        <v>0</v>
      </c>
      <c r="K280" s="61" t="str">
        <f>IFERROR(J280/E280,"-")</f>
        <v>-</v>
      </c>
      <c r="L280" s="160">
        <v>4</v>
      </c>
      <c r="M280" s="161">
        <v>0</v>
      </c>
      <c r="N280" s="61">
        <f>IFERROR(M280/L280,"-")</f>
        <v>0</v>
      </c>
      <c r="O280" s="62">
        <v>0</v>
      </c>
      <c r="P280" s="61">
        <f>IFERROR(O280/L280,"-")</f>
        <v>0</v>
      </c>
      <c r="Q280" s="62">
        <v>0</v>
      </c>
      <c r="R280" s="61">
        <f>IFERROR(Q280/L280,"-")</f>
        <v>0</v>
      </c>
      <c r="S280" s="160">
        <v>51</v>
      </c>
      <c r="T280" s="161">
        <v>0</v>
      </c>
      <c r="U280" s="61">
        <f>IFERROR(T280/S280,"-")</f>
        <v>0</v>
      </c>
      <c r="V280" s="62">
        <v>1</v>
      </c>
      <c r="W280" s="61">
        <f>IFERROR(V280/S280,"-")</f>
        <v>1.9607843137254902E-2</v>
      </c>
      <c r="X280" s="62">
        <v>1</v>
      </c>
      <c r="Y280" s="61">
        <f>IFERROR(X280/S280,"-")</f>
        <v>1.9607843137254902E-2</v>
      </c>
      <c r="Z280" s="160">
        <v>155</v>
      </c>
      <c r="AA280" s="161">
        <v>0</v>
      </c>
      <c r="AB280" s="61">
        <f>IFERROR(AA280/Z280,"-")</f>
        <v>0</v>
      </c>
      <c r="AC280" s="62">
        <v>1</v>
      </c>
      <c r="AD280" s="61">
        <f>IFERROR(AC280/Z280,"-")</f>
        <v>6.4516129032258064E-3</v>
      </c>
      <c r="AE280" s="62">
        <v>1</v>
      </c>
      <c r="AF280" s="61">
        <f>IFERROR(AE280/Z280,"-")</f>
        <v>6.4516129032258064E-3</v>
      </c>
      <c r="AG280" s="160">
        <v>192</v>
      </c>
      <c r="AH280" s="161">
        <v>1</v>
      </c>
      <c r="AI280" s="61">
        <f>IFERROR(AH280/AG280,"-")</f>
        <v>5.208333333333333E-3</v>
      </c>
      <c r="AJ280" s="62">
        <v>1</v>
      </c>
      <c r="AK280" s="61">
        <f>IFERROR(AJ280/AG280,"-")</f>
        <v>5.208333333333333E-3</v>
      </c>
      <c r="AL280" s="62">
        <v>2</v>
      </c>
      <c r="AM280" s="61">
        <f>IFERROR(AL280/AG280,"-")</f>
        <v>1.0416666666666666E-2</v>
      </c>
      <c r="AN280" s="160">
        <v>186</v>
      </c>
      <c r="AO280" s="161">
        <v>0</v>
      </c>
      <c r="AP280" s="61">
        <f>IFERROR(AO280/AN280,"-")</f>
        <v>0</v>
      </c>
      <c r="AQ280" s="62">
        <v>1</v>
      </c>
      <c r="AR280" s="61">
        <f>IFERROR(AQ280/AN280,"-")</f>
        <v>5.3763440860215058E-3</v>
      </c>
      <c r="AS280" s="62">
        <v>1</v>
      </c>
      <c r="AT280" s="61">
        <f>IFERROR(AS280/AN280,"-")</f>
        <v>5.3763440860215058E-3</v>
      </c>
      <c r="AU280" s="160">
        <v>142</v>
      </c>
      <c r="AV280" s="161">
        <v>1</v>
      </c>
      <c r="AW280" s="61">
        <f>IFERROR(AV280/AU280,"-")</f>
        <v>7.0422535211267607E-3</v>
      </c>
      <c r="AX280" s="62">
        <v>0</v>
      </c>
      <c r="AY280" s="61">
        <f>IFERROR(AX280/AU280,"-")</f>
        <v>0</v>
      </c>
      <c r="AZ280" s="62">
        <v>0</v>
      </c>
      <c r="BA280" s="61">
        <f>IFERROR(AZ280/AU280,"-")</f>
        <v>0</v>
      </c>
      <c r="BB280" s="160">
        <f t="shared" si="329"/>
        <v>730</v>
      </c>
      <c r="BC280" s="63">
        <f t="shared" si="330"/>
        <v>2</v>
      </c>
      <c r="BD280" s="61">
        <f>IFERROR(BC280/BB280,"-")</f>
        <v>2.7397260273972603E-3</v>
      </c>
      <c r="BE280" s="63">
        <f t="shared" si="331"/>
        <v>4</v>
      </c>
      <c r="BF280" s="61">
        <f>IFERROR(BE280/BB280,"-")</f>
        <v>5.4794520547945206E-3</v>
      </c>
      <c r="BG280" s="63">
        <f t="shared" si="332"/>
        <v>5</v>
      </c>
      <c r="BH280" s="61">
        <f>IFERROR(BG280/BB280,"-")</f>
        <v>6.8493150684931503E-3</v>
      </c>
      <c r="BJ280" s="264"/>
      <c r="BK280" s="273"/>
      <c r="BL280" s="208" t="s">
        <v>199</v>
      </c>
      <c r="BM280" s="38">
        <v>348</v>
      </c>
      <c r="BN280" s="38">
        <v>3</v>
      </c>
      <c r="BO280" s="84">
        <v>8.6206896551724137E-3</v>
      </c>
      <c r="BP280" s="38">
        <v>9</v>
      </c>
      <c r="BQ280" s="84">
        <v>2.5862068965517241E-2</v>
      </c>
      <c r="BR280" s="38">
        <v>8</v>
      </c>
      <c r="BS280" s="84">
        <v>2.2988505747126436E-2</v>
      </c>
      <c r="BU280" s="184"/>
      <c r="BV280" s="188" t="s">
        <v>199</v>
      </c>
      <c r="BW280" s="36">
        <f t="shared" si="328"/>
        <v>0.98493150684931507</v>
      </c>
      <c r="BX280" s="36">
        <f t="shared" si="333"/>
        <v>0.94252873563218387</v>
      </c>
    </row>
    <row r="281" spans="2:76" ht="14.25" customHeight="1">
      <c r="B281" s="265"/>
      <c r="C281" s="274"/>
      <c r="D281" s="150" t="s">
        <v>67</v>
      </c>
      <c r="E281" s="37">
        <v>20</v>
      </c>
      <c r="F281" s="233">
        <v>3</v>
      </c>
      <c r="G281" s="13">
        <f t="shared" si="304"/>
        <v>0.15</v>
      </c>
      <c r="H281" s="33">
        <v>1</v>
      </c>
      <c r="I281" s="13">
        <f t="shared" si="305"/>
        <v>0.05</v>
      </c>
      <c r="J281" s="33">
        <v>0</v>
      </c>
      <c r="K281" s="13">
        <f t="shared" si="306"/>
        <v>0</v>
      </c>
      <c r="L281" s="37">
        <v>71</v>
      </c>
      <c r="M281" s="233">
        <v>3</v>
      </c>
      <c r="N281" s="13">
        <f t="shared" si="307"/>
        <v>4.2253521126760563E-2</v>
      </c>
      <c r="O281" s="33">
        <v>10</v>
      </c>
      <c r="P281" s="13">
        <f t="shared" si="308"/>
        <v>0.14084507042253522</v>
      </c>
      <c r="Q281" s="33">
        <v>3</v>
      </c>
      <c r="R281" s="13">
        <f t="shared" si="309"/>
        <v>4.2253521126760563E-2</v>
      </c>
      <c r="S281" s="37">
        <v>7270</v>
      </c>
      <c r="T281" s="233">
        <v>348</v>
      </c>
      <c r="U281" s="13">
        <f t="shared" si="310"/>
        <v>4.7867950481430534E-2</v>
      </c>
      <c r="V281" s="33">
        <v>1746</v>
      </c>
      <c r="W281" s="13">
        <f t="shared" si="311"/>
        <v>0.24016506189821182</v>
      </c>
      <c r="X281" s="33">
        <v>314</v>
      </c>
      <c r="Y281" s="13">
        <f t="shared" si="312"/>
        <v>4.3191196698762035E-2</v>
      </c>
      <c r="Z281" s="37">
        <v>6529</v>
      </c>
      <c r="AA281" s="233">
        <v>306</v>
      </c>
      <c r="AB281" s="13">
        <f t="shared" si="313"/>
        <v>4.6867820493184255E-2</v>
      </c>
      <c r="AC281" s="33">
        <v>1593</v>
      </c>
      <c r="AD281" s="13">
        <f t="shared" si="314"/>
        <v>0.24398835962628274</v>
      </c>
      <c r="AE281" s="33">
        <v>320</v>
      </c>
      <c r="AF281" s="13">
        <f t="shared" si="315"/>
        <v>4.901209986215347E-2</v>
      </c>
      <c r="AG281" s="37">
        <v>3754</v>
      </c>
      <c r="AH281" s="233">
        <v>128</v>
      </c>
      <c r="AI281" s="13">
        <f t="shared" si="316"/>
        <v>3.4096963239211506E-2</v>
      </c>
      <c r="AJ281" s="33">
        <v>719</v>
      </c>
      <c r="AK281" s="13">
        <f t="shared" si="317"/>
        <v>0.19152903569525839</v>
      </c>
      <c r="AL281" s="33">
        <v>180</v>
      </c>
      <c r="AM281" s="13">
        <f t="shared" si="318"/>
        <v>4.7948854555141182E-2</v>
      </c>
      <c r="AN281" s="37">
        <v>1487</v>
      </c>
      <c r="AO281" s="233">
        <v>38</v>
      </c>
      <c r="AP281" s="13">
        <f t="shared" si="319"/>
        <v>2.5554808338937456E-2</v>
      </c>
      <c r="AQ281" s="33">
        <v>181</v>
      </c>
      <c r="AR281" s="13">
        <f t="shared" si="320"/>
        <v>0.12172158708809684</v>
      </c>
      <c r="AS281" s="33">
        <v>36</v>
      </c>
      <c r="AT281" s="13">
        <f t="shared" si="321"/>
        <v>2.4209818426361801E-2</v>
      </c>
      <c r="AU281" s="37">
        <v>448</v>
      </c>
      <c r="AV281" s="233">
        <v>2</v>
      </c>
      <c r="AW281" s="13">
        <f t="shared" si="322"/>
        <v>4.464285714285714E-3</v>
      </c>
      <c r="AX281" s="33">
        <v>31</v>
      </c>
      <c r="AY281" s="13">
        <f t="shared" si="323"/>
        <v>6.9196428571428575E-2</v>
      </c>
      <c r="AZ281" s="33">
        <v>5</v>
      </c>
      <c r="BA281" s="13">
        <f t="shared" si="324"/>
        <v>1.1160714285714286E-2</v>
      </c>
      <c r="BB281" s="37">
        <f t="shared" si="329"/>
        <v>19579</v>
      </c>
      <c r="BC281" s="69">
        <f t="shared" si="330"/>
        <v>828</v>
      </c>
      <c r="BD281" s="13">
        <f t="shared" si="325"/>
        <v>4.2290208897287913E-2</v>
      </c>
      <c r="BE281" s="69">
        <f t="shared" si="331"/>
        <v>4281</v>
      </c>
      <c r="BF281" s="13">
        <f t="shared" si="326"/>
        <v>0.21865263803054294</v>
      </c>
      <c r="BG281" s="69">
        <f t="shared" si="332"/>
        <v>858</v>
      </c>
      <c r="BH281" s="13">
        <f t="shared" si="327"/>
        <v>4.3822462842841824E-2</v>
      </c>
      <c r="BJ281" s="265"/>
      <c r="BK281" s="274"/>
      <c r="BL281" s="203" t="s">
        <v>67</v>
      </c>
      <c r="BM281" s="38">
        <v>18568</v>
      </c>
      <c r="BN281" s="38">
        <v>845</v>
      </c>
      <c r="BO281" s="84">
        <v>4.550840155105558E-2</v>
      </c>
      <c r="BP281" s="38">
        <v>4007</v>
      </c>
      <c r="BQ281" s="84">
        <v>0.21580137871607066</v>
      </c>
      <c r="BR281" s="38">
        <v>976</v>
      </c>
      <c r="BS281" s="84">
        <v>5.2563550193881946E-2</v>
      </c>
      <c r="BU281" s="185"/>
      <c r="BV281" s="187" t="s">
        <v>67</v>
      </c>
      <c r="BW281" s="36">
        <f t="shared" si="328"/>
        <v>0.69523469022932738</v>
      </c>
      <c r="BX281" s="36">
        <f t="shared" si="333"/>
        <v>0.68612666953899182</v>
      </c>
    </row>
    <row r="282" spans="2:76" ht="14.25" customHeight="1">
      <c r="B282" s="263">
        <v>56</v>
      </c>
      <c r="C282" s="272" t="s">
        <v>9</v>
      </c>
      <c r="D282" s="134" t="s">
        <v>201</v>
      </c>
      <c r="E282" s="119">
        <v>3</v>
      </c>
      <c r="F282" s="82">
        <v>0</v>
      </c>
      <c r="G282" s="71">
        <f t="shared" si="304"/>
        <v>0</v>
      </c>
      <c r="H282" s="72">
        <v>0</v>
      </c>
      <c r="I282" s="71">
        <f t="shared" si="305"/>
        <v>0</v>
      </c>
      <c r="J282" s="72">
        <v>0</v>
      </c>
      <c r="K282" s="71">
        <f t="shared" si="306"/>
        <v>0</v>
      </c>
      <c r="L282" s="119">
        <v>34</v>
      </c>
      <c r="M282" s="82">
        <v>1</v>
      </c>
      <c r="N282" s="71">
        <f t="shared" si="307"/>
        <v>2.9411764705882353E-2</v>
      </c>
      <c r="O282" s="72">
        <v>7</v>
      </c>
      <c r="P282" s="71">
        <f t="shared" si="308"/>
        <v>0.20588235294117646</v>
      </c>
      <c r="Q282" s="72">
        <v>0</v>
      </c>
      <c r="R282" s="71">
        <f t="shared" si="309"/>
        <v>0</v>
      </c>
      <c r="S282" s="119">
        <v>3526</v>
      </c>
      <c r="T282" s="82">
        <v>238</v>
      </c>
      <c r="U282" s="71">
        <f t="shared" si="310"/>
        <v>6.7498581962563808E-2</v>
      </c>
      <c r="V282" s="72">
        <v>543</v>
      </c>
      <c r="W282" s="71">
        <f t="shared" si="311"/>
        <v>0.15399886557005105</v>
      </c>
      <c r="X282" s="72">
        <v>275</v>
      </c>
      <c r="Y282" s="71">
        <f t="shared" si="312"/>
        <v>7.7992058990357341E-2</v>
      </c>
      <c r="Z282" s="119">
        <v>3129</v>
      </c>
      <c r="AA282" s="82">
        <v>152</v>
      </c>
      <c r="AB282" s="71">
        <f t="shared" si="313"/>
        <v>4.8577820389900925E-2</v>
      </c>
      <c r="AC282" s="72">
        <v>420</v>
      </c>
      <c r="AD282" s="71">
        <f t="shared" si="314"/>
        <v>0.13422818791946309</v>
      </c>
      <c r="AE282" s="72">
        <v>250</v>
      </c>
      <c r="AF282" s="71">
        <f t="shared" si="315"/>
        <v>7.9897730904442313E-2</v>
      </c>
      <c r="AG282" s="119">
        <v>1575</v>
      </c>
      <c r="AH282" s="82">
        <v>60</v>
      </c>
      <c r="AI282" s="71">
        <f t="shared" si="316"/>
        <v>3.8095238095238099E-2</v>
      </c>
      <c r="AJ282" s="72">
        <v>136</v>
      </c>
      <c r="AK282" s="71">
        <f t="shared" si="317"/>
        <v>8.6349206349206356E-2</v>
      </c>
      <c r="AL282" s="72">
        <v>116</v>
      </c>
      <c r="AM282" s="71">
        <f t="shared" si="318"/>
        <v>7.3650793650793647E-2</v>
      </c>
      <c r="AN282" s="119">
        <v>603</v>
      </c>
      <c r="AO282" s="82">
        <v>10</v>
      </c>
      <c r="AP282" s="71">
        <f t="shared" si="319"/>
        <v>1.658374792703151E-2</v>
      </c>
      <c r="AQ282" s="72">
        <v>39</v>
      </c>
      <c r="AR282" s="71">
        <f t="shared" si="320"/>
        <v>6.4676616915422883E-2</v>
      </c>
      <c r="AS282" s="72">
        <v>24</v>
      </c>
      <c r="AT282" s="71">
        <f t="shared" si="321"/>
        <v>3.9800995024875621E-2</v>
      </c>
      <c r="AU282" s="119">
        <v>190</v>
      </c>
      <c r="AV282" s="82">
        <v>1</v>
      </c>
      <c r="AW282" s="71">
        <f t="shared" si="322"/>
        <v>5.263157894736842E-3</v>
      </c>
      <c r="AX282" s="72">
        <v>9</v>
      </c>
      <c r="AY282" s="71">
        <f t="shared" si="323"/>
        <v>4.736842105263158E-2</v>
      </c>
      <c r="AZ282" s="72">
        <v>4</v>
      </c>
      <c r="BA282" s="71">
        <f t="shared" si="324"/>
        <v>2.1052631578947368E-2</v>
      </c>
      <c r="BB282" s="119">
        <f t="shared" si="329"/>
        <v>9060</v>
      </c>
      <c r="BC282" s="73">
        <f t="shared" si="330"/>
        <v>462</v>
      </c>
      <c r="BD282" s="71">
        <f t="shared" si="325"/>
        <v>5.0993377483443708E-2</v>
      </c>
      <c r="BE282" s="73">
        <f t="shared" si="331"/>
        <v>1154</v>
      </c>
      <c r="BF282" s="71">
        <f t="shared" si="326"/>
        <v>0.12737306843267107</v>
      </c>
      <c r="BG282" s="73">
        <f t="shared" si="332"/>
        <v>669</v>
      </c>
      <c r="BH282" s="71">
        <f t="shared" si="327"/>
        <v>7.3841059602649001E-2</v>
      </c>
      <c r="BJ282" s="263">
        <v>56</v>
      </c>
      <c r="BK282" s="272" t="s">
        <v>9</v>
      </c>
      <c r="BL282" s="208" t="s">
        <v>148</v>
      </c>
      <c r="BM282" s="38">
        <v>8586</v>
      </c>
      <c r="BN282" s="38">
        <v>383</v>
      </c>
      <c r="BO282" s="84">
        <v>4.4607500582343348E-2</v>
      </c>
      <c r="BP282" s="38">
        <v>1047</v>
      </c>
      <c r="BQ282" s="84">
        <v>0.12194269741439553</v>
      </c>
      <c r="BR282" s="38">
        <v>669</v>
      </c>
      <c r="BS282" s="84">
        <v>7.7917540181691128E-2</v>
      </c>
      <c r="BU282" s="183" t="s">
        <v>9</v>
      </c>
      <c r="BV282" s="188" t="s">
        <v>138</v>
      </c>
      <c r="BW282" s="36">
        <f t="shared" si="328"/>
        <v>0.74779249448123619</v>
      </c>
      <c r="BX282" s="36">
        <f t="shared" si="333"/>
        <v>0.75553226182156996</v>
      </c>
    </row>
    <row r="283" spans="2:76" ht="14.25" customHeight="1">
      <c r="B283" s="264"/>
      <c r="C283" s="273"/>
      <c r="D283" s="210" t="s">
        <v>277</v>
      </c>
      <c r="E283" s="166">
        <v>1</v>
      </c>
      <c r="F283" s="214">
        <v>0</v>
      </c>
      <c r="G283" s="83">
        <f t="shared" si="304"/>
        <v>0</v>
      </c>
      <c r="H283" s="230">
        <v>0</v>
      </c>
      <c r="I283" s="83">
        <f>IFERROR(H283/E283,"-")</f>
        <v>0</v>
      </c>
      <c r="J283" s="230">
        <v>0</v>
      </c>
      <c r="K283" s="83">
        <f>IFERROR(J283/E283,"-")</f>
        <v>0</v>
      </c>
      <c r="L283" s="166">
        <v>4</v>
      </c>
      <c r="M283" s="214">
        <v>0</v>
      </c>
      <c r="N283" s="83">
        <f>IFERROR(M283/L283,"-")</f>
        <v>0</v>
      </c>
      <c r="O283" s="230">
        <v>0</v>
      </c>
      <c r="P283" s="83">
        <f>IFERROR(O283/L283,"-")</f>
        <v>0</v>
      </c>
      <c r="Q283" s="230">
        <v>0</v>
      </c>
      <c r="R283" s="83">
        <f>IFERROR(Q283/L283,"-")</f>
        <v>0</v>
      </c>
      <c r="S283" s="166">
        <v>1068</v>
      </c>
      <c r="T283" s="214">
        <v>92</v>
      </c>
      <c r="U283" s="83">
        <f>IFERROR(T283/S283,"-")</f>
        <v>8.6142322097378279E-2</v>
      </c>
      <c r="V283" s="230">
        <v>208</v>
      </c>
      <c r="W283" s="83">
        <f>IFERROR(V283/S283,"-")</f>
        <v>0.19475655430711611</v>
      </c>
      <c r="X283" s="230">
        <v>89</v>
      </c>
      <c r="Y283" s="83">
        <f>IFERROR(X283/S283,"-")</f>
        <v>8.3333333333333329E-2</v>
      </c>
      <c r="Z283" s="166">
        <v>697</v>
      </c>
      <c r="AA283" s="214">
        <v>45</v>
      </c>
      <c r="AB283" s="83">
        <f>IFERROR(AA283/Z283,"-")</f>
        <v>6.4562410329985651E-2</v>
      </c>
      <c r="AC283" s="230">
        <v>128</v>
      </c>
      <c r="AD283" s="83">
        <f>IFERROR(AC283/Z283,"-")</f>
        <v>0.18364418938307031</v>
      </c>
      <c r="AE283" s="230">
        <v>66</v>
      </c>
      <c r="AF283" s="83">
        <f>IFERROR(AE283/Z283,"-")</f>
        <v>9.4691535150645628E-2</v>
      </c>
      <c r="AG283" s="166">
        <v>392</v>
      </c>
      <c r="AH283" s="214">
        <v>18</v>
      </c>
      <c r="AI283" s="83">
        <f>IFERROR(AH283/AG283,"-")</f>
        <v>4.5918367346938778E-2</v>
      </c>
      <c r="AJ283" s="230">
        <v>47</v>
      </c>
      <c r="AK283" s="83">
        <f>IFERROR(AJ283/AG283,"-")</f>
        <v>0.11989795918367346</v>
      </c>
      <c r="AL283" s="230">
        <v>28</v>
      </c>
      <c r="AM283" s="83">
        <f>IFERROR(AL283/AG283,"-")</f>
        <v>7.1428571428571425E-2</v>
      </c>
      <c r="AN283" s="166">
        <v>115</v>
      </c>
      <c r="AO283" s="214">
        <v>4</v>
      </c>
      <c r="AP283" s="83">
        <f>IFERROR(AO283/AN283,"-")</f>
        <v>3.4782608695652174E-2</v>
      </c>
      <c r="AQ283" s="230">
        <v>15</v>
      </c>
      <c r="AR283" s="83">
        <f>IFERROR(AQ283/AN283,"-")</f>
        <v>0.13043478260869565</v>
      </c>
      <c r="AS283" s="230">
        <v>7</v>
      </c>
      <c r="AT283" s="83">
        <f>IFERROR(AS283/AN283,"-")</f>
        <v>6.0869565217391307E-2</v>
      </c>
      <c r="AU283" s="166">
        <v>29</v>
      </c>
      <c r="AV283" s="214">
        <v>0</v>
      </c>
      <c r="AW283" s="83">
        <f>IFERROR(AV283/AU283,"-")</f>
        <v>0</v>
      </c>
      <c r="AX283" s="230">
        <v>0</v>
      </c>
      <c r="AY283" s="83">
        <f>IFERROR(AX283/AU283,"-")</f>
        <v>0</v>
      </c>
      <c r="AZ283" s="230">
        <v>1</v>
      </c>
      <c r="BA283" s="83">
        <f>IFERROR(AZ283/AU283,"-")</f>
        <v>3.4482758620689655E-2</v>
      </c>
      <c r="BB283" s="166">
        <f t="shared" si="329"/>
        <v>2306</v>
      </c>
      <c r="BC283" s="167">
        <f t="shared" si="330"/>
        <v>159</v>
      </c>
      <c r="BD283" s="83">
        <f>IFERROR(BC283/BB283,"-")</f>
        <v>6.8950563746747615E-2</v>
      </c>
      <c r="BE283" s="167">
        <f t="shared" si="331"/>
        <v>398</v>
      </c>
      <c r="BF283" s="83">
        <f>IFERROR(BE283/BB283,"-")</f>
        <v>0.17259323503902863</v>
      </c>
      <c r="BG283" s="167">
        <f t="shared" si="332"/>
        <v>191</v>
      </c>
      <c r="BH283" s="83">
        <f>IFERROR(BG283/BB283,"-")</f>
        <v>8.2827406764960976E-2</v>
      </c>
      <c r="BJ283" s="264"/>
      <c r="BK283" s="273"/>
      <c r="BL283" s="208" t="s">
        <v>276</v>
      </c>
      <c r="BM283" s="38">
        <v>2278</v>
      </c>
      <c r="BN283" s="38">
        <v>138</v>
      </c>
      <c r="BO283" s="84">
        <v>6.0579455662862158E-2</v>
      </c>
      <c r="BP283" s="38">
        <v>348</v>
      </c>
      <c r="BQ283" s="84">
        <v>0.1527655838454785</v>
      </c>
      <c r="BR283" s="38">
        <v>215</v>
      </c>
      <c r="BS283" s="84">
        <v>9.4381035996488144E-2</v>
      </c>
      <c r="BU283" s="218"/>
      <c r="BV283" s="208" t="s">
        <v>273</v>
      </c>
      <c r="BW283" s="36">
        <f t="shared" si="328"/>
        <v>0.67562879444926283</v>
      </c>
      <c r="BX283" s="36">
        <f t="shared" si="333"/>
        <v>0.69227392449517122</v>
      </c>
    </row>
    <row r="284" spans="2:76" ht="14.25" customHeight="1">
      <c r="B284" s="264"/>
      <c r="C284" s="273"/>
      <c r="D284" s="165" t="s">
        <v>156</v>
      </c>
      <c r="E284" s="160">
        <v>0</v>
      </c>
      <c r="F284" s="161">
        <v>0</v>
      </c>
      <c r="G284" s="61" t="str">
        <f t="shared" si="304"/>
        <v>-</v>
      </c>
      <c r="H284" s="62">
        <v>0</v>
      </c>
      <c r="I284" s="61" t="str">
        <f t="shared" si="305"/>
        <v>-</v>
      </c>
      <c r="J284" s="62">
        <v>0</v>
      </c>
      <c r="K284" s="61" t="str">
        <f t="shared" si="306"/>
        <v>-</v>
      </c>
      <c r="L284" s="160">
        <v>1</v>
      </c>
      <c r="M284" s="161">
        <v>0</v>
      </c>
      <c r="N284" s="61">
        <f t="shared" si="307"/>
        <v>0</v>
      </c>
      <c r="O284" s="62">
        <v>0</v>
      </c>
      <c r="P284" s="61">
        <f t="shared" si="308"/>
        <v>0</v>
      </c>
      <c r="Q284" s="62">
        <v>0</v>
      </c>
      <c r="R284" s="61">
        <f t="shared" si="309"/>
        <v>0</v>
      </c>
      <c r="S284" s="160">
        <v>465</v>
      </c>
      <c r="T284" s="161">
        <v>36</v>
      </c>
      <c r="U284" s="61">
        <f t="shared" si="310"/>
        <v>7.7419354838709681E-2</v>
      </c>
      <c r="V284" s="62">
        <v>72</v>
      </c>
      <c r="W284" s="61">
        <f t="shared" si="311"/>
        <v>0.15483870967741936</v>
      </c>
      <c r="X284" s="62">
        <v>47</v>
      </c>
      <c r="Y284" s="61">
        <f t="shared" si="312"/>
        <v>0.1010752688172043</v>
      </c>
      <c r="Z284" s="160">
        <v>308</v>
      </c>
      <c r="AA284" s="161">
        <v>20</v>
      </c>
      <c r="AB284" s="61">
        <f t="shared" si="313"/>
        <v>6.4935064935064929E-2</v>
      </c>
      <c r="AC284" s="62">
        <v>55</v>
      </c>
      <c r="AD284" s="61">
        <f t="shared" si="314"/>
        <v>0.17857142857142858</v>
      </c>
      <c r="AE284" s="62">
        <v>23</v>
      </c>
      <c r="AF284" s="61">
        <f t="shared" si="315"/>
        <v>7.4675324675324672E-2</v>
      </c>
      <c r="AG284" s="160">
        <v>123</v>
      </c>
      <c r="AH284" s="161">
        <v>9</v>
      </c>
      <c r="AI284" s="61">
        <f t="shared" si="316"/>
        <v>7.3170731707317069E-2</v>
      </c>
      <c r="AJ284" s="62">
        <v>15</v>
      </c>
      <c r="AK284" s="61">
        <f t="shared" si="317"/>
        <v>0.12195121951219512</v>
      </c>
      <c r="AL284" s="62">
        <v>6</v>
      </c>
      <c r="AM284" s="61">
        <f t="shared" si="318"/>
        <v>4.878048780487805E-2</v>
      </c>
      <c r="AN284" s="160">
        <v>58</v>
      </c>
      <c r="AO284" s="161">
        <v>1</v>
      </c>
      <c r="AP284" s="61">
        <f t="shared" si="319"/>
        <v>1.7241379310344827E-2</v>
      </c>
      <c r="AQ284" s="62">
        <v>6</v>
      </c>
      <c r="AR284" s="61">
        <f t="shared" si="320"/>
        <v>0.10344827586206896</v>
      </c>
      <c r="AS284" s="62">
        <v>3</v>
      </c>
      <c r="AT284" s="61">
        <f t="shared" si="321"/>
        <v>5.1724137931034482E-2</v>
      </c>
      <c r="AU284" s="160">
        <v>14</v>
      </c>
      <c r="AV284" s="161">
        <v>0</v>
      </c>
      <c r="AW284" s="61">
        <f t="shared" si="322"/>
        <v>0</v>
      </c>
      <c r="AX284" s="62">
        <v>0</v>
      </c>
      <c r="AY284" s="61">
        <f t="shared" si="323"/>
        <v>0</v>
      </c>
      <c r="AZ284" s="62">
        <v>1</v>
      </c>
      <c r="BA284" s="61">
        <f t="shared" si="324"/>
        <v>7.1428571428571425E-2</v>
      </c>
      <c r="BB284" s="160">
        <f t="shared" si="329"/>
        <v>969</v>
      </c>
      <c r="BC284" s="63">
        <f t="shared" si="330"/>
        <v>66</v>
      </c>
      <c r="BD284" s="61">
        <f t="shared" si="325"/>
        <v>6.8111455108359129E-2</v>
      </c>
      <c r="BE284" s="63">
        <f t="shared" si="331"/>
        <v>148</v>
      </c>
      <c r="BF284" s="61">
        <f t="shared" si="326"/>
        <v>0.15273477812177502</v>
      </c>
      <c r="BG284" s="63">
        <f t="shared" si="332"/>
        <v>80</v>
      </c>
      <c r="BH284" s="61">
        <f t="shared" si="327"/>
        <v>8.2559339525283798E-2</v>
      </c>
      <c r="BJ284" s="264"/>
      <c r="BK284" s="273"/>
      <c r="BL284" s="208" t="s">
        <v>156</v>
      </c>
      <c r="BM284" s="38">
        <v>940</v>
      </c>
      <c r="BN284" s="38">
        <v>42</v>
      </c>
      <c r="BO284" s="84">
        <v>4.4680851063829789E-2</v>
      </c>
      <c r="BP284" s="38">
        <v>143</v>
      </c>
      <c r="BQ284" s="84">
        <v>0.15212765957446808</v>
      </c>
      <c r="BR284" s="38">
        <v>72</v>
      </c>
      <c r="BS284" s="84">
        <v>7.6595744680851063E-2</v>
      </c>
      <c r="BU284" s="184"/>
      <c r="BV284" s="188" t="s">
        <v>156</v>
      </c>
      <c r="BW284" s="36">
        <f t="shared" si="328"/>
        <v>0.69659442724458209</v>
      </c>
      <c r="BX284" s="36">
        <f t="shared" si="333"/>
        <v>0.72659574468085109</v>
      </c>
    </row>
    <row r="285" spans="2:76" ht="14.25" customHeight="1">
      <c r="B285" s="264"/>
      <c r="C285" s="273"/>
      <c r="D285" s="135" t="s">
        <v>200</v>
      </c>
      <c r="E285" s="160">
        <v>0</v>
      </c>
      <c r="F285" s="161">
        <v>0</v>
      </c>
      <c r="G285" s="61" t="str">
        <f>IFERROR(F285/E285,"-")</f>
        <v>-</v>
      </c>
      <c r="H285" s="62">
        <v>0</v>
      </c>
      <c r="I285" s="61" t="str">
        <f>IFERROR(H285/E285,"-")</f>
        <v>-</v>
      </c>
      <c r="J285" s="62">
        <v>0</v>
      </c>
      <c r="K285" s="61" t="str">
        <f>IFERROR(J285/E285,"-")</f>
        <v>-</v>
      </c>
      <c r="L285" s="160">
        <v>2</v>
      </c>
      <c r="M285" s="161">
        <v>0</v>
      </c>
      <c r="N285" s="61">
        <f>IFERROR(M285/L285,"-")</f>
        <v>0</v>
      </c>
      <c r="O285" s="62">
        <v>0</v>
      </c>
      <c r="P285" s="61">
        <f>IFERROR(O285/L285,"-")</f>
        <v>0</v>
      </c>
      <c r="Q285" s="62">
        <v>0</v>
      </c>
      <c r="R285" s="61">
        <f>IFERROR(Q285/L285,"-")</f>
        <v>0</v>
      </c>
      <c r="S285" s="160">
        <v>25</v>
      </c>
      <c r="T285" s="161">
        <v>1</v>
      </c>
      <c r="U285" s="61">
        <f>IFERROR(T285/S285,"-")</f>
        <v>0.04</v>
      </c>
      <c r="V285" s="62">
        <v>0</v>
      </c>
      <c r="W285" s="61">
        <f>IFERROR(V285/S285,"-")</f>
        <v>0</v>
      </c>
      <c r="X285" s="62">
        <v>0</v>
      </c>
      <c r="Y285" s="61">
        <f>IFERROR(X285/S285,"-")</f>
        <v>0</v>
      </c>
      <c r="Z285" s="160">
        <v>96</v>
      </c>
      <c r="AA285" s="161">
        <v>0</v>
      </c>
      <c r="AB285" s="61">
        <f>IFERROR(AA285/Z285,"-")</f>
        <v>0</v>
      </c>
      <c r="AC285" s="62">
        <v>1</v>
      </c>
      <c r="AD285" s="61">
        <f>IFERROR(AC285/Z285,"-")</f>
        <v>1.0416666666666666E-2</v>
      </c>
      <c r="AE285" s="62">
        <v>0</v>
      </c>
      <c r="AF285" s="61">
        <f>IFERROR(AE285/Z285,"-")</f>
        <v>0</v>
      </c>
      <c r="AG285" s="160">
        <v>123</v>
      </c>
      <c r="AH285" s="161">
        <v>0</v>
      </c>
      <c r="AI285" s="61">
        <f>IFERROR(AH285/AG285,"-")</f>
        <v>0</v>
      </c>
      <c r="AJ285" s="62">
        <v>1</v>
      </c>
      <c r="AK285" s="61">
        <f>IFERROR(AJ285/AG285,"-")</f>
        <v>8.130081300813009E-3</v>
      </c>
      <c r="AL285" s="62">
        <v>1</v>
      </c>
      <c r="AM285" s="61">
        <f>IFERROR(AL285/AG285,"-")</f>
        <v>8.130081300813009E-3</v>
      </c>
      <c r="AN285" s="160">
        <v>104</v>
      </c>
      <c r="AO285" s="161">
        <v>0</v>
      </c>
      <c r="AP285" s="61">
        <f>IFERROR(AO285/AN285,"-")</f>
        <v>0</v>
      </c>
      <c r="AQ285" s="62">
        <v>0</v>
      </c>
      <c r="AR285" s="61">
        <f>IFERROR(AQ285/AN285,"-")</f>
        <v>0</v>
      </c>
      <c r="AS285" s="62">
        <v>0</v>
      </c>
      <c r="AT285" s="61">
        <f>IFERROR(AS285/AN285,"-")</f>
        <v>0</v>
      </c>
      <c r="AU285" s="160">
        <v>98</v>
      </c>
      <c r="AV285" s="161">
        <v>0</v>
      </c>
      <c r="AW285" s="61">
        <f>IFERROR(AV285/AU285,"-")</f>
        <v>0</v>
      </c>
      <c r="AX285" s="62">
        <v>0</v>
      </c>
      <c r="AY285" s="61">
        <f>IFERROR(AX285/AU285,"-")</f>
        <v>0</v>
      </c>
      <c r="AZ285" s="62">
        <v>0</v>
      </c>
      <c r="BA285" s="61">
        <f>IFERROR(AZ285/AU285,"-")</f>
        <v>0</v>
      </c>
      <c r="BB285" s="160">
        <f t="shared" si="329"/>
        <v>448</v>
      </c>
      <c r="BC285" s="63">
        <f t="shared" si="330"/>
        <v>1</v>
      </c>
      <c r="BD285" s="61">
        <f>IFERROR(BC285/BB285,"-")</f>
        <v>2.232142857142857E-3</v>
      </c>
      <c r="BE285" s="63">
        <f t="shared" si="331"/>
        <v>2</v>
      </c>
      <c r="BF285" s="61">
        <f>IFERROR(BE285/BB285,"-")</f>
        <v>4.464285714285714E-3</v>
      </c>
      <c r="BG285" s="63">
        <f t="shared" si="332"/>
        <v>1</v>
      </c>
      <c r="BH285" s="61">
        <f>IFERROR(BG285/BB285,"-")</f>
        <v>2.232142857142857E-3</v>
      </c>
      <c r="BJ285" s="264"/>
      <c r="BK285" s="273"/>
      <c r="BL285" s="208" t="s">
        <v>199</v>
      </c>
      <c r="BM285" s="38">
        <v>211</v>
      </c>
      <c r="BN285" s="38">
        <v>1</v>
      </c>
      <c r="BO285" s="84">
        <v>4.7393364928909956E-3</v>
      </c>
      <c r="BP285" s="38">
        <v>4</v>
      </c>
      <c r="BQ285" s="84">
        <v>1.8957345971563982E-2</v>
      </c>
      <c r="BR285" s="38">
        <v>3</v>
      </c>
      <c r="BS285" s="84">
        <v>1.4218009478672985E-2</v>
      </c>
      <c r="BU285" s="184"/>
      <c r="BV285" s="188" t="s">
        <v>199</v>
      </c>
      <c r="BW285" s="36">
        <f t="shared" si="328"/>
        <v>0.9910714285714286</v>
      </c>
      <c r="BX285" s="36">
        <f t="shared" si="333"/>
        <v>0.96208530805687209</v>
      </c>
    </row>
    <row r="286" spans="2:76" ht="14.25" customHeight="1">
      <c r="B286" s="265"/>
      <c r="C286" s="274"/>
      <c r="D286" s="150" t="s">
        <v>67</v>
      </c>
      <c r="E286" s="37">
        <v>4</v>
      </c>
      <c r="F286" s="233">
        <v>0</v>
      </c>
      <c r="G286" s="13">
        <f t="shared" si="304"/>
        <v>0</v>
      </c>
      <c r="H286" s="33">
        <v>0</v>
      </c>
      <c r="I286" s="13">
        <f t="shared" si="305"/>
        <v>0</v>
      </c>
      <c r="J286" s="33">
        <v>0</v>
      </c>
      <c r="K286" s="13">
        <f t="shared" si="306"/>
        <v>0</v>
      </c>
      <c r="L286" s="37">
        <v>41</v>
      </c>
      <c r="M286" s="233">
        <v>1</v>
      </c>
      <c r="N286" s="13">
        <f t="shared" si="307"/>
        <v>2.4390243902439025E-2</v>
      </c>
      <c r="O286" s="33">
        <v>7</v>
      </c>
      <c r="P286" s="13">
        <f t="shared" si="308"/>
        <v>0.17073170731707318</v>
      </c>
      <c r="Q286" s="33">
        <v>0</v>
      </c>
      <c r="R286" s="13">
        <f t="shared" si="309"/>
        <v>0</v>
      </c>
      <c r="S286" s="37">
        <v>5084</v>
      </c>
      <c r="T286" s="233">
        <v>367</v>
      </c>
      <c r="U286" s="13">
        <f t="shared" si="310"/>
        <v>7.2187254130605824E-2</v>
      </c>
      <c r="V286" s="33">
        <v>823</v>
      </c>
      <c r="W286" s="13">
        <f t="shared" si="311"/>
        <v>0.1618804091266719</v>
      </c>
      <c r="X286" s="33">
        <v>411</v>
      </c>
      <c r="Y286" s="13">
        <f t="shared" si="312"/>
        <v>8.084185680566483E-2</v>
      </c>
      <c r="Z286" s="37">
        <v>4230</v>
      </c>
      <c r="AA286" s="233">
        <v>217</v>
      </c>
      <c r="AB286" s="13">
        <f t="shared" si="313"/>
        <v>5.1300236406619383E-2</v>
      </c>
      <c r="AC286" s="33">
        <v>604</v>
      </c>
      <c r="AD286" s="13">
        <f t="shared" si="314"/>
        <v>0.14278959810874706</v>
      </c>
      <c r="AE286" s="33">
        <v>339</v>
      </c>
      <c r="AF286" s="13">
        <f t="shared" si="315"/>
        <v>8.014184397163121E-2</v>
      </c>
      <c r="AG286" s="37">
        <v>2213</v>
      </c>
      <c r="AH286" s="233">
        <v>87</v>
      </c>
      <c r="AI286" s="13">
        <f t="shared" si="316"/>
        <v>3.9313149570718485E-2</v>
      </c>
      <c r="AJ286" s="33">
        <v>199</v>
      </c>
      <c r="AK286" s="13">
        <f t="shared" si="317"/>
        <v>8.992318120198825E-2</v>
      </c>
      <c r="AL286" s="33">
        <v>151</v>
      </c>
      <c r="AM286" s="13">
        <f t="shared" si="318"/>
        <v>6.8233167645729773E-2</v>
      </c>
      <c r="AN286" s="37">
        <v>880</v>
      </c>
      <c r="AO286" s="233">
        <v>15</v>
      </c>
      <c r="AP286" s="13">
        <f t="shared" si="319"/>
        <v>1.7045454545454544E-2</v>
      </c>
      <c r="AQ286" s="33">
        <v>60</v>
      </c>
      <c r="AR286" s="13">
        <f t="shared" si="320"/>
        <v>6.8181818181818177E-2</v>
      </c>
      <c r="AS286" s="33">
        <v>34</v>
      </c>
      <c r="AT286" s="13">
        <f t="shared" si="321"/>
        <v>3.8636363636363635E-2</v>
      </c>
      <c r="AU286" s="37">
        <v>331</v>
      </c>
      <c r="AV286" s="233">
        <v>1</v>
      </c>
      <c r="AW286" s="13">
        <f t="shared" si="322"/>
        <v>3.0211480362537764E-3</v>
      </c>
      <c r="AX286" s="33">
        <v>9</v>
      </c>
      <c r="AY286" s="13">
        <f t="shared" si="323"/>
        <v>2.7190332326283987E-2</v>
      </c>
      <c r="AZ286" s="33">
        <v>6</v>
      </c>
      <c r="BA286" s="13">
        <f t="shared" si="324"/>
        <v>1.812688821752266E-2</v>
      </c>
      <c r="BB286" s="37">
        <f t="shared" si="329"/>
        <v>12783</v>
      </c>
      <c r="BC286" s="69">
        <f t="shared" si="330"/>
        <v>688</v>
      </c>
      <c r="BD286" s="13">
        <f t="shared" si="325"/>
        <v>5.3821481655323473E-2</v>
      </c>
      <c r="BE286" s="69">
        <f t="shared" si="331"/>
        <v>1702</v>
      </c>
      <c r="BF286" s="13">
        <f t="shared" si="326"/>
        <v>0.13314558397872173</v>
      </c>
      <c r="BG286" s="69">
        <f t="shared" si="332"/>
        <v>941</v>
      </c>
      <c r="BH286" s="13">
        <f t="shared" si="327"/>
        <v>7.3613392787295631E-2</v>
      </c>
      <c r="BJ286" s="265"/>
      <c r="BK286" s="274"/>
      <c r="BL286" s="203" t="s">
        <v>67</v>
      </c>
      <c r="BM286" s="38">
        <v>12015</v>
      </c>
      <c r="BN286" s="38">
        <v>564</v>
      </c>
      <c r="BO286" s="84">
        <v>4.6941323345817729E-2</v>
      </c>
      <c r="BP286" s="38">
        <v>1542</v>
      </c>
      <c r="BQ286" s="84">
        <v>0.12833957553058678</v>
      </c>
      <c r="BR286" s="38">
        <v>959</v>
      </c>
      <c r="BS286" s="84">
        <v>7.9816895547232619E-2</v>
      </c>
      <c r="BU286" s="185"/>
      <c r="BV286" s="187" t="s">
        <v>67</v>
      </c>
      <c r="BW286" s="36">
        <f t="shared" si="328"/>
        <v>0.73941954157865919</v>
      </c>
      <c r="BX286" s="36">
        <f t="shared" si="333"/>
        <v>0.74490220557636289</v>
      </c>
    </row>
    <row r="287" spans="2:76" ht="14.25" customHeight="1">
      <c r="B287" s="263">
        <v>57</v>
      </c>
      <c r="C287" s="272" t="s">
        <v>43</v>
      </c>
      <c r="D287" s="134" t="s">
        <v>201</v>
      </c>
      <c r="E287" s="119">
        <v>8</v>
      </c>
      <c r="F287" s="82">
        <v>1</v>
      </c>
      <c r="G287" s="71">
        <f t="shared" si="304"/>
        <v>0.125</v>
      </c>
      <c r="H287" s="72">
        <v>0</v>
      </c>
      <c r="I287" s="71">
        <f t="shared" si="305"/>
        <v>0</v>
      </c>
      <c r="J287" s="72">
        <v>0</v>
      </c>
      <c r="K287" s="71">
        <f t="shared" si="306"/>
        <v>0</v>
      </c>
      <c r="L287" s="119">
        <v>27</v>
      </c>
      <c r="M287" s="82">
        <v>1</v>
      </c>
      <c r="N287" s="71">
        <f t="shared" si="307"/>
        <v>3.7037037037037035E-2</v>
      </c>
      <c r="O287" s="72">
        <v>6</v>
      </c>
      <c r="P287" s="71">
        <f t="shared" si="308"/>
        <v>0.22222222222222221</v>
      </c>
      <c r="Q287" s="72">
        <v>0</v>
      </c>
      <c r="R287" s="71">
        <f t="shared" si="309"/>
        <v>0</v>
      </c>
      <c r="S287" s="119">
        <v>2328</v>
      </c>
      <c r="T287" s="82">
        <v>150</v>
      </c>
      <c r="U287" s="71">
        <f t="shared" si="310"/>
        <v>6.4432989690721643E-2</v>
      </c>
      <c r="V287" s="72">
        <v>481</v>
      </c>
      <c r="W287" s="71">
        <f t="shared" si="311"/>
        <v>0.20661512027491408</v>
      </c>
      <c r="X287" s="72">
        <v>196</v>
      </c>
      <c r="Y287" s="71">
        <f t="shared" si="312"/>
        <v>8.4192439862542962E-2</v>
      </c>
      <c r="Z287" s="119">
        <v>2002</v>
      </c>
      <c r="AA287" s="82">
        <v>105</v>
      </c>
      <c r="AB287" s="71">
        <f t="shared" si="313"/>
        <v>5.2447552447552448E-2</v>
      </c>
      <c r="AC287" s="72">
        <v>320</v>
      </c>
      <c r="AD287" s="71">
        <f t="shared" si="314"/>
        <v>0.15984015984015984</v>
      </c>
      <c r="AE287" s="72">
        <v>205</v>
      </c>
      <c r="AF287" s="71">
        <f t="shared" si="315"/>
        <v>0.1023976023976024</v>
      </c>
      <c r="AG287" s="119">
        <v>1185</v>
      </c>
      <c r="AH287" s="82">
        <v>29</v>
      </c>
      <c r="AI287" s="71">
        <f t="shared" si="316"/>
        <v>2.4472573839662448E-2</v>
      </c>
      <c r="AJ287" s="72">
        <v>133</v>
      </c>
      <c r="AK287" s="71">
        <f t="shared" si="317"/>
        <v>0.11223628691983123</v>
      </c>
      <c r="AL287" s="72">
        <v>93</v>
      </c>
      <c r="AM287" s="71">
        <f t="shared" si="318"/>
        <v>7.848101265822785E-2</v>
      </c>
      <c r="AN287" s="119">
        <v>586</v>
      </c>
      <c r="AO287" s="82">
        <v>11</v>
      </c>
      <c r="AP287" s="71">
        <f t="shared" si="319"/>
        <v>1.877133105802048E-2</v>
      </c>
      <c r="AQ287" s="72">
        <v>49</v>
      </c>
      <c r="AR287" s="71">
        <f t="shared" si="320"/>
        <v>8.3617747440273033E-2</v>
      </c>
      <c r="AS287" s="72">
        <v>33</v>
      </c>
      <c r="AT287" s="71">
        <f t="shared" si="321"/>
        <v>5.6313993174061432E-2</v>
      </c>
      <c r="AU287" s="119">
        <v>166</v>
      </c>
      <c r="AV287" s="82">
        <v>1</v>
      </c>
      <c r="AW287" s="71">
        <f t="shared" si="322"/>
        <v>6.024096385542169E-3</v>
      </c>
      <c r="AX287" s="72">
        <v>19</v>
      </c>
      <c r="AY287" s="71">
        <f t="shared" si="323"/>
        <v>0.1144578313253012</v>
      </c>
      <c r="AZ287" s="72">
        <v>1</v>
      </c>
      <c r="BA287" s="71">
        <f t="shared" si="324"/>
        <v>6.024096385542169E-3</v>
      </c>
      <c r="BB287" s="119">
        <f t="shared" si="329"/>
        <v>6302</v>
      </c>
      <c r="BC287" s="73">
        <f t="shared" si="330"/>
        <v>298</v>
      </c>
      <c r="BD287" s="71">
        <f t="shared" si="325"/>
        <v>4.7286575690257064E-2</v>
      </c>
      <c r="BE287" s="73">
        <f t="shared" si="331"/>
        <v>1008</v>
      </c>
      <c r="BF287" s="71">
        <f t="shared" si="326"/>
        <v>0.15994922246905743</v>
      </c>
      <c r="BG287" s="73">
        <f t="shared" si="332"/>
        <v>528</v>
      </c>
      <c r="BH287" s="71">
        <f t="shared" si="327"/>
        <v>8.3782926055220572E-2</v>
      </c>
      <c r="BJ287" s="263">
        <v>57</v>
      </c>
      <c r="BK287" s="272" t="s">
        <v>43</v>
      </c>
      <c r="BL287" s="208" t="s">
        <v>148</v>
      </c>
      <c r="BM287" s="38">
        <v>5997</v>
      </c>
      <c r="BN287" s="38">
        <v>249</v>
      </c>
      <c r="BO287" s="84">
        <v>4.1520760380190098E-2</v>
      </c>
      <c r="BP287" s="38">
        <v>941</v>
      </c>
      <c r="BQ287" s="84">
        <v>0.1569117892279473</v>
      </c>
      <c r="BR287" s="38">
        <v>501</v>
      </c>
      <c r="BS287" s="84">
        <v>8.354177088544272E-2</v>
      </c>
      <c r="BU287" s="183" t="s">
        <v>43</v>
      </c>
      <c r="BV287" s="188" t="s">
        <v>138</v>
      </c>
      <c r="BW287" s="36">
        <f t="shared" si="328"/>
        <v>0.70898127578546488</v>
      </c>
      <c r="BX287" s="36">
        <f t="shared" si="333"/>
        <v>0.71802567950641982</v>
      </c>
    </row>
    <row r="288" spans="2:76" ht="14.25" customHeight="1">
      <c r="B288" s="264"/>
      <c r="C288" s="273"/>
      <c r="D288" s="210" t="s">
        <v>277</v>
      </c>
      <c r="E288" s="166">
        <v>0</v>
      </c>
      <c r="F288" s="214">
        <v>0</v>
      </c>
      <c r="G288" s="83" t="str">
        <f t="shared" si="304"/>
        <v>-</v>
      </c>
      <c r="H288" s="230">
        <v>0</v>
      </c>
      <c r="I288" s="83" t="str">
        <f>IFERROR(H288/E288,"-")</f>
        <v>-</v>
      </c>
      <c r="J288" s="230">
        <v>0</v>
      </c>
      <c r="K288" s="83" t="str">
        <f>IFERROR(J288/E288,"-")</f>
        <v>-</v>
      </c>
      <c r="L288" s="166">
        <v>4</v>
      </c>
      <c r="M288" s="214">
        <v>0</v>
      </c>
      <c r="N288" s="83">
        <f>IFERROR(M288/L288,"-")</f>
        <v>0</v>
      </c>
      <c r="O288" s="230">
        <v>2</v>
      </c>
      <c r="P288" s="83">
        <f>IFERROR(O288/L288,"-")</f>
        <v>0.5</v>
      </c>
      <c r="Q288" s="230">
        <v>1</v>
      </c>
      <c r="R288" s="83">
        <f>IFERROR(Q288/L288,"-")</f>
        <v>0.25</v>
      </c>
      <c r="S288" s="166">
        <v>737</v>
      </c>
      <c r="T288" s="214">
        <v>56</v>
      </c>
      <c r="U288" s="83">
        <f>IFERROR(T288/S288,"-")</f>
        <v>7.5983717774762552E-2</v>
      </c>
      <c r="V288" s="230">
        <v>179</v>
      </c>
      <c r="W288" s="83">
        <f>IFERROR(V288/S288,"-")</f>
        <v>0.24287652645861602</v>
      </c>
      <c r="X288" s="230">
        <v>66</v>
      </c>
      <c r="Y288" s="83">
        <f>IFERROR(X288/S288,"-")</f>
        <v>8.9552238805970144E-2</v>
      </c>
      <c r="Z288" s="166">
        <v>548</v>
      </c>
      <c r="AA288" s="214">
        <v>35</v>
      </c>
      <c r="AB288" s="83">
        <f>IFERROR(AA288/Z288,"-")</f>
        <v>6.3868613138686137E-2</v>
      </c>
      <c r="AC288" s="230">
        <v>96</v>
      </c>
      <c r="AD288" s="83">
        <f>IFERROR(AC288/Z288,"-")</f>
        <v>0.17518248175182483</v>
      </c>
      <c r="AE288" s="230">
        <v>48</v>
      </c>
      <c r="AF288" s="83">
        <f>IFERROR(AE288/Z288,"-")</f>
        <v>8.7591240875912413E-2</v>
      </c>
      <c r="AG288" s="166">
        <v>331</v>
      </c>
      <c r="AH288" s="214">
        <v>14</v>
      </c>
      <c r="AI288" s="83">
        <f>IFERROR(AH288/AG288,"-")</f>
        <v>4.2296072507552872E-2</v>
      </c>
      <c r="AJ288" s="230">
        <v>51</v>
      </c>
      <c r="AK288" s="83">
        <f>IFERROR(AJ288/AG288,"-")</f>
        <v>0.15407854984894259</v>
      </c>
      <c r="AL288" s="230">
        <v>22</v>
      </c>
      <c r="AM288" s="83">
        <f>IFERROR(AL288/AG288,"-")</f>
        <v>6.6465256797583083E-2</v>
      </c>
      <c r="AN288" s="166">
        <v>158</v>
      </c>
      <c r="AO288" s="214">
        <v>2</v>
      </c>
      <c r="AP288" s="83">
        <f>IFERROR(AO288/AN288,"-")</f>
        <v>1.2658227848101266E-2</v>
      </c>
      <c r="AQ288" s="230">
        <v>20</v>
      </c>
      <c r="AR288" s="83">
        <f>IFERROR(AQ288/AN288,"-")</f>
        <v>0.12658227848101267</v>
      </c>
      <c r="AS288" s="230">
        <v>5</v>
      </c>
      <c r="AT288" s="83">
        <f>IFERROR(AS288/AN288,"-")</f>
        <v>3.1645569620253167E-2</v>
      </c>
      <c r="AU288" s="166">
        <v>50</v>
      </c>
      <c r="AV288" s="214">
        <v>0</v>
      </c>
      <c r="AW288" s="83">
        <f>IFERROR(AV288/AU288,"-")</f>
        <v>0</v>
      </c>
      <c r="AX288" s="230">
        <v>5</v>
      </c>
      <c r="AY288" s="83">
        <f>IFERROR(AX288/AU288,"-")</f>
        <v>0.1</v>
      </c>
      <c r="AZ288" s="230">
        <v>3</v>
      </c>
      <c r="BA288" s="83">
        <f>IFERROR(AZ288/AU288,"-")</f>
        <v>0.06</v>
      </c>
      <c r="BB288" s="166">
        <f t="shared" si="329"/>
        <v>1828</v>
      </c>
      <c r="BC288" s="167">
        <f t="shared" si="330"/>
        <v>107</v>
      </c>
      <c r="BD288" s="83">
        <f>IFERROR(BC288/BB288,"-")</f>
        <v>5.8533916849015315E-2</v>
      </c>
      <c r="BE288" s="167">
        <f t="shared" si="331"/>
        <v>353</v>
      </c>
      <c r="BF288" s="83">
        <f>IFERROR(BE288/BB288,"-")</f>
        <v>0.19310722100656455</v>
      </c>
      <c r="BG288" s="167">
        <f t="shared" si="332"/>
        <v>145</v>
      </c>
      <c r="BH288" s="83">
        <f>IFERROR(BG288/BB288,"-")</f>
        <v>7.932166301969365E-2</v>
      </c>
      <c r="BJ288" s="264"/>
      <c r="BK288" s="273"/>
      <c r="BL288" s="208" t="s">
        <v>276</v>
      </c>
      <c r="BM288" s="38">
        <v>1766</v>
      </c>
      <c r="BN288" s="38">
        <v>105</v>
      </c>
      <c r="BO288" s="84">
        <v>5.9456398640996604E-2</v>
      </c>
      <c r="BP288" s="38">
        <v>313</v>
      </c>
      <c r="BQ288" s="84">
        <v>0.17723669309173273</v>
      </c>
      <c r="BR288" s="38">
        <v>162</v>
      </c>
      <c r="BS288" s="84">
        <v>9.1732729331823332E-2</v>
      </c>
      <c r="BU288" s="218"/>
      <c r="BV288" s="208" t="s">
        <v>273</v>
      </c>
      <c r="BW288" s="36">
        <f t="shared" si="328"/>
        <v>0.66903719912472648</v>
      </c>
      <c r="BX288" s="36">
        <f t="shared" si="333"/>
        <v>0.67157417893544735</v>
      </c>
    </row>
    <row r="289" spans="2:76" ht="14.25" customHeight="1">
      <c r="B289" s="264"/>
      <c r="C289" s="273"/>
      <c r="D289" s="165" t="s">
        <v>156</v>
      </c>
      <c r="E289" s="160">
        <v>0</v>
      </c>
      <c r="F289" s="161">
        <v>0</v>
      </c>
      <c r="G289" s="61" t="str">
        <f t="shared" si="304"/>
        <v>-</v>
      </c>
      <c r="H289" s="62">
        <v>0</v>
      </c>
      <c r="I289" s="61" t="str">
        <f t="shared" si="305"/>
        <v>-</v>
      </c>
      <c r="J289" s="62">
        <v>0</v>
      </c>
      <c r="K289" s="61" t="str">
        <f t="shared" si="306"/>
        <v>-</v>
      </c>
      <c r="L289" s="160">
        <v>3</v>
      </c>
      <c r="M289" s="161">
        <v>0</v>
      </c>
      <c r="N289" s="61">
        <f t="shared" si="307"/>
        <v>0</v>
      </c>
      <c r="O289" s="62">
        <v>2</v>
      </c>
      <c r="P289" s="61">
        <f t="shared" si="308"/>
        <v>0.66666666666666663</v>
      </c>
      <c r="Q289" s="62">
        <v>0</v>
      </c>
      <c r="R289" s="61">
        <f t="shared" si="309"/>
        <v>0</v>
      </c>
      <c r="S289" s="160">
        <v>291</v>
      </c>
      <c r="T289" s="161">
        <v>22</v>
      </c>
      <c r="U289" s="61">
        <f t="shared" si="310"/>
        <v>7.560137457044673E-2</v>
      </c>
      <c r="V289" s="62">
        <v>64</v>
      </c>
      <c r="W289" s="61">
        <f t="shared" si="311"/>
        <v>0.21993127147766323</v>
      </c>
      <c r="X289" s="62">
        <v>22</v>
      </c>
      <c r="Y289" s="61">
        <f t="shared" si="312"/>
        <v>7.560137457044673E-2</v>
      </c>
      <c r="Z289" s="160">
        <v>191</v>
      </c>
      <c r="AA289" s="161">
        <v>12</v>
      </c>
      <c r="AB289" s="61">
        <f t="shared" si="313"/>
        <v>6.2827225130890049E-2</v>
      </c>
      <c r="AC289" s="62">
        <v>29</v>
      </c>
      <c r="AD289" s="61">
        <f t="shared" si="314"/>
        <v>0.15183246073298429</v>
      </c>
      <c r="AE289" s="62">
        <v>16</v>
      </c>
      <c r="AF289" s="61">
        <f t="shared" si="315"/>
        <v>8.3769633507853408E-2</v>
      </c>
      <c r="AG289" s="160">
        <v>93</v>
      </c>
      <c r="AH289" s="161">
        <v>6</v>
      </c>
      <c r="AI289" s="61">
        <f t="shared" si="316"/>
        <v>6.4516129032258063E-2</v>
      </c>
      <c r="AJ289" s="62">
        <v>9</v>
      </c>
      <c r="AK289" s="61">
        <f t="shared" si="317"/>
        <v>9.6774193548387094E-2</v>
      </c>
      <c r="AL289" s="62">
        <v>13</v>
      </c>
      <c r="AM289" s="61">
        <f t="shared" si="318"/>
        <v>0.13978494623655913</v>
      </c>
      <c r="AN289" s="160">
        <v>26</v>
      </c>
      <c r="AO289" s="161">
        <v>0</v>
      </c>
      <c r="AP289" s="61">
        <f t="shared" si="319"/>
        <v>0</v>
      </c>
      <c r="AQ289" s="62">
        <v>4</v>
      </c>
      <c r="AR289" s="61">
        <f t="shared" si="320"/>
        <v>0.15384615384615385</v>
      </c>
      <c r="AS289" s="62">
        <v>1</v>
      </c>
      <c r="AT289" s="61">
        <f t="shared" si="321"/>
        <v>3.8461538461538464E-2</v>
      </c>
      <c r="AU289" s="160">
        <v>10</v>
      </c>
      <c r="AV289" s="161">
        <v>0</v>
      </c>
      <c r="AW289" s="61">
        <f t="shared" si="322"/>
        <v>0</v>
      </c>
      <c r="AX289" s="62">
        <v>0</v>
      </c>
      <c r="AY289" s="61">
        <f t="shared" si="323"/>
        <v>0</v>
      </c>
      <c r="AZ289" s="62">
        <v>0</v>
      </c>
      <c r="BA289" s="61">
        <f t="shared" si="324"/>
        <v>0</v>
      </c>
      <c r="BB289" s="160">
        <f t="shared" si="329"/>
        <v>614</v>
      </c>
      <c r="BC289" s="63">
        <f t="shared" si="330"/>
        <v>40</v>
      </c>
      <c r="BD289" s="61">
        <f t="shared" si="325"/>
        <v>6.5146579804560262E-2</v>
      </c>
      <c r="BE289" s="63">
        <f t="shared" si="331"/>
        <v>108</v>
      </c>
      <c r="BF289" s="61">
        <f t="shared" si="326"/>
        <v>0.1758957654723127</v>
      </c>
      <c r="BG289" s="63">
        <f t="shared" si="332"/>
        <v>52</v>
      </c>
      <c r="BH289" s="61">
        <f t="shared" si="327"/>
        <v>8.4690553745928335E-2</v>
      </c>
      <c r="BJ289" s="264"/>
      <c r="BK289" s="273"/>
      <c r="BL289" s="208" t="s">
        <v>156</v>
      </c>
      <c r="BM289" s="38">
        <v>604</v>
      </c>
      <c r="BN289" s="38">
        <v>29</v>
      </c>
      <c r="BO289" s="84">
        <v>4.8013245033112585E-2</v>
      </c>
      <c r="BP289" s="38">
        <v>119</v>
      </c>
      <c r="BQ289" s="84">
        <v>0.19701986754966888</v>
      </c>
      <c r="BR289" s="38">
        <v>49</v>
      </c>
      <c r="BS289" s="84">
        <v>8.1125827814569534E-2</v>
      </c>
      <c r="BU289" s="184"/>
      <c r="BV289" s="188" t="s">
        <v>156</v>
      </c>
      <c r="BW289" s="36">
        <f t="shared" si="328"/>
        <v>0.67426710097719866</v>
      </c>
      <c r="BX289" s="36">
        <f t="shared" si="333"/>
        <v>0.67384105960264906</v>
      </c>
    </row>
    <row r="290" spans="2:76" ht="14.25" customHeight="1">
      <c r="B290" s="264"/>
      <c r="C290" s="273"/>
      <c r="D290" s="135" t="s">
        <v>200</v>
      </c>
      <c r="E290" s="160">
        <v>0</v>
      </c>
      <c r="F290" s="161">
        <v>0</v>
      </c>
      <c r="G290" s="61" t="str">
        <f>IFERROR(F290/E290,"-")</f>
        <v>-</v>
      </c>
      <c r="H290" s="62">
        <v>0</v>
      </c>
      <c r="I290" s="61" t="str">
        <f>IFERROR(H290/E290,"-")</f>
        <v>-</v>
      </c>
      <c r="J290" s="62">
        <v>0</v>
      </c>
      <c r="K290" s="61" t="str">
        <f>IFERROR(J290/E290,"-")</f>
        <v>-</v>
      </c>
      <c r="L290" s="160">
        <v>2</v>
      </c>
      <c r="M290" s="161">
        <v>0</v>
      </c>
      <c r="N290" s="61">
        <f>IFERROR(M290/L290,"-")</f>
        <v>0</v>
      </c>
      <c r="O290" s="62">
        <v>0</v>
      </c>
      <c r="P290" s="61">
        <f>IFERROR(O290/L290,"-")</f>
        <v>0</v>
      </c>
      <c r="Q290" s="62">
        <v>0</v>
      </c>
      <c r="R290" s="61">
        <f>IFERROR(Q290/L290,"-")</f>
        <v>0</v>
      </c>
      <c r="S290" s="160">
        <v>20</v>
      </c>
      <c r="T290" s="161">
        <v>0</v>
      </c>
      <c r="U290" s="61">
        <f>IFERROR(T290/S290,"-")</f>
        <v>0</v>
      </c>
      <c r="V290" s="62">
        <v>1</v>
      </c>
      <c r="W290" s="61">
        <f>IFERROR(V290/S290,"-")</f>
        <v>0.05</v>
      </c>
      <c r="X290" s="62">
        <v>0</v>
      </c>
      <c r="Y290" s="61">
        <f>IFERROR(X290/S290,"-")</f>
        <v>0</v>
      </c>
      <c r="Z290" s="160">
        <v>36</v>
      </c>
      <c r="AA290" s="161">
        <v>0</v>
      </c>
      <c r="AB290" s="61">
        <f>IFERROR(AA290/Z290,"-")</f>
        <v>0</v>
      </c>
      <c r="AC290" s="62">
        <v>0</v>
      </c>
      <c r="AD290" s="61">
        <f>IFERROR(AC290/Z290,"-")</f>
        <v>0</v>
      </c>
      <c r="AE290" s="62">
        <v>1</v>
      </c>
      <c r="AF290" s="61">
        <f>IFERROR(AE290/Z290,"-")</f>
        <v>2.7777777777777776E-2</v>
      </c>
      <c r="AG290" s="160">
        <v>82</v>
      </c>
      <c r="AH290" s="161">
        <v>0</v>
      </c>
      <c r="AI290" s="61">
        <f>IFERROR(AH290/AG290,"-")</f>
        <v>0</v>
      </c>
      <c r="AJ290" s="62">
        <v>2</v>
      </c>
      <c r="AK290" s="61">
        <f>IFERROR(AJ290/AG290,"-")</f>
        <v>2.4390243902439025E-2</v>
      </c>
      <c r="AL290" s="62">
        <v>1</v>
      </c>
      <c r="AM290" s="61">
        <f>IFERROR(AL290/AG290,"-")</f>
        <v>1.2195121951219513E-2</v>
      </c>
      <c r="AN290" s="160">
        <v>90</v>
      </c>
      <c r="AO290" s="161">
        <v>1</v>
      </c>
      <c r="AP290" s="61">
        <f>IFERROR(AO290/AN290,"-")</f>
        <v>1.1111111111111112E-2</v>
      </c>
      <c r="AQ290" s="62">
        <v>1</v>
      </c>
      <c r="AR290" s="61">
        <f>IFERROR(AQ290/AN290,"-")</f>
        <v>1.1111111111111112E-2</v>
      </c>
      <c r="AS290" s="62">
        <v>1</v>
      </c>
      <c r="AT290" s="61">
        <f>IFERROR(AS290/AN290,"-")</f>
        <v>1.1111111111111112E-2</v>
      </c>
      <c r="AU290" s="160">
        <v>78</v>
      </c>
      <c r="AV290" s="161">
        <v>0</v>
      </c>
      <c r="AW290" s="61">
        <f>IFERROR(AV290/AU290,"-")</f>
        <v>0</v>
      </c>
      <c r="AX290" s="62">
        <v>0</v>
      </c>
      <c r="AY290" s="61">
        <f>IFERROR(AX290/AU290,"-")</f>
        <v>0</v>
      </c>
      <c r="AZ290" s="62">
        <v>0</v>
      </c>
      <c r="BA290" s="61">
        <f>IFERROR(AZ290/AU290,"-")</f>
        <v>0</v>
      </c>
      <c r="BB290" s="160">
        <f t="shared" si="329"/>
        <v>308</v>
      </c>
      <c r="BC290" s="63">
        <f t="shared" si="330"/>
        <v>1</v>
      </c>
      <c r="BD290" s="61">
        <f>IFERROR(BC290/BB290,"-")</f>
        <v>3.246753246753247E-3</v>
      </c>
      <c r="BE290" s="63">
        <f t="shared" si="331"/>
        <v>4</v>
      </c>
      <c r="BF290" s="61">
        <f>IFERROR(BE290/BB290,"-")</f>
        <v>1.2987012987012988E-2</v>
      </c>
      <c r="BG290" s="63">
        <f t="shared" si="332"/>
        <v>3</v>
      </c>
      <c r="BH290" s="61">
        <f>IFERROR(BG290/BB290,"-")</f>
        <v>9.74025974025974E-3</v>
      </c>
      <c r="BJ290" s="264"/>
      <c r="BK290" s="273"/>
      <c r="BL290" s="208" t="s">
        <v>199</v>
      </c>
      <c r="BM290" s="38">
        <v>151</v>
      </c>
      <c r="BN290" s="38">
        <v>1</v>
      </c>
      <c r="BO290" s="84">
        <v>6.6225165562913907E-3</v>
      </c>
      <c r="BP290" s="38">
        <v>0</v>
      </c>
      <c r="BQ290" s="84">
        <v>0</v>
      </c>
      <c r="BR290" s="38">
        <v>5</v>
      </c>
      <c r="BS290" s="84">
        <v>3.3112582781456956E-2</v>
      </c>
      <c r="BU290" s="184"/>
      <c r="BV290" s="188" t="s">
        <v>199</v>
      </c>
      <c r="BW290" s="36">
        <f t="shared" si="328"/>
        <v>0.97402597402597402</v>
      </c>
      <c r="BX290" s="36">
        <f t="shared" si="333"/>
        <v>0.96026490066225167</v>
      </c>
    </row>
    <row r="291" spans="2:76" ht="14.25" customHeight="1">
      <c r="B291" s="265"/>
      <c r="C291" s="274"/>
      <c r="D291" s="150" t="s">
        <v>67</v>
      </c>
      <c r="E291" s="37">
        <v>8</v>
      </c>
      <c r="F291" s="233">
        <v>1</v>
      </c>
      <c r="G291" s="13">
        <f t="shared" si="304"/>
        <v>0.125</v>
      </c>
      <c r="H291" s="33">
        <v>0</v>
      </c>
      <c r="I291" s="13">
        <f t="shared" si="305"/>
        <v>0</v>
      </c>
      <c r="J291" s="33">
        <v>0</v>
      </c>
      <c r="K291" s="13">
        <f t="shared" si="306"/>
        <v>0</v>
      </c>
      <c r="L291" s="37">
        <v>36</v>
      </c>
      <c r="M291" s="233">
        <v>1</v>
      </c>
      <c r="N291" s="13">
        <f t="shared" si="307"/>
        <v>2.7777777777777776E-2</v>
      </c>
      <c r="O291" s="33">
        <v>10</v>
      </c>
      <c r="P291" s="13">
        <f t="shared" si="308"/>
        <v>0.27777777777777779</v>
      </c>
      <c r="Q291" s="33">
        <v>1</v>
      </c>
      <c r="R291" s="13">
        <f t="shared" si="309"/>
        <v>2.7777777777777776E-2</v>
      </c>
      <c r="S291" s="37">
        <v>3376</v>
      </c>
      <c r="T291" s="233">
        <v>228</v>
      </c>
      <c r="U291" s="13">
        <f t="shared" si="310"/>
        <v>6.7535545023696686E-2</v>
      </c>
      <c r="V291" s="33">
        <v>725</v>
      </c>
      <c r="W291" s="13">
        <f t="shared" si="311"/>
        <v>0.21475118483412323</v>
      </c>
      <c r="X291" s="33">
        <v>284</v>
      </c>
      <c r="Y291" s="13">
        <f t="shared" si="312"/>
        <v>8.412322274881516E-2</v>
      </c>
      <c r="Z291" s="37">
        <v>2777</v>
      </c>
      <c r="AA291" s="233">
        <v>152</v>
      </c>
      <c r="AB291" s="13">
        <f t="shared" si="313"/>
        <v>5.4735325891249548E-2</v>
      </c>
      <c r="AC291" s="33">
        <v>445</v>
      </c>
      <c r="AD291" s="13">
        <f t="shared" si="314"/>
        <v>0.1602448685631977</v>
      </c>
      <c r="AE291" s="33">
        <v>270</v>
      </c>
      <c r="AF291" s="13">
        <f t="shared" si="315"/>
        <v>9.7227223622614337E-2</v>
      </c>
      <c r="AG291" s="37">
        <v>1691</v>
      </c>
      <c r="AH291" s="233">
        <v>49</v>
      </c>
      <c r="AI291" s="13">
        <f t="shared" si="316"/>
        <v>2.8976936723832052E-2</v>
      </c>
      <c r="AJ291" s="33">
        <v>195</v>
      </c>
      <c r="AK291" s="13">
        <f t="shared" si="317"/>
        <v>0.1153163808397398</v>
      </c>
      <c r="AL291" s="33">
        <v>129</v>
      </c>
      <c r="AM291" s="13">
        <f t="shared" si="318"/>
        <v>7.6286221170904792E-2</v>
      </c>
      <c r="AN291" s="37">
        <v>860</v>
      </c>
      <c r="AO291" s="233">
        <v>14</v>
      </c>
      <c r="AP291" s="13">
        <f t="shared" si="319"/>
        <v>1.627906976744186E-2</v>
      </c>
      <c r="AQ291" s="33">
        <v>74</v>
      </c>
      <c r="AR291" s="13">
        <f t="shared" si="320"/>
        <v>8.6046511627906982E-2</v>
      </c>
      <c r="AS291" s="33">
        <v>40</v>
      </c>
      <c r="AT291" s="13">
        <f t="shared" si="321"/>
        <v>4.6511627906976744E-2</v>
      </c>
      <c r="AU291" s="37">
        <v>304</v>
      </c>
      <c r="AV291" s="233">
        <v>1</v>
      </c>
      <c r="AW291" s="13">
        <f t="shared" si="322"/>
        <v>3.2894736842105261E-3</v>
      </c>
      <c r="AX291" s="33">
        <v>24</v>
      </c>
      <c r="AY291" s="13">
        <f t="shared" si="323"/>
        <v>7.8947368421052627E-2</v>
      </c>
      <c r="AZ291" s="33">
        <v>4</v>
      </c>
      <c r="BA291" s="13">
        <f t="shared" si="324"/>
        <v>1.3157894736842105E-2</v>
      </c>
      <c r="BB291" s="37">
        <f t="shared" si="329"/>
        <v>9052</v>
      </c>
      <c r="BC291" s="69">
        <f t="shared" si="330"/>
        <v>446</v>
      </c>
      <c r="BD291" s="13">
        <f t="shared" si="325"/>
        <v>4.9270879363676537E-2</v>
      </c>
      <c r="BE291" s="69">
        <f t="shared" si="331"/>
        <v>1473</v>
      </c>
      <c r="BF291" s="13">
        <f t="shared" si="326"/>
        <v>0.16272646928855503</v>
      </c>
      <c r="BG291" s="69">
        <f t="shared" si="332"/>
        <v>728</v>
      </c>
      <c r="BH291" s="13">
        <f t="shared" si="327"/>
        <v>8.0424215642951838E-2</v>
      </c>
      <c r="BJ291" s="265"/>
      <c r="BK291" s="274"/>
      <c r="BL291" s="203" t="s">
        <v>67</v>
      </c>
      <c r="BM291" s="38">
        <v>8518</v>
      </c>
      <c r="BN291" s="38">
        <v>384</v>
      </c>
      <c r="BO291" s="84">
        <v>4.5081004930734914E-2</v>
      </c>
      <c r="BP291" s="38">
        <v>1373</v>
      </c>
      <c r="BQ291" s="84">
        <v>0.16118807231744542</v>
      </c>
      <c r="BR291" s="38">
        <v>717</v>
      </c>
      <c r="BS291" s="84">
        <v>8.4174688894106592E-2</v>
      </c>
      <c r="BU291" s="185"/>
      <c r="BV291" s="187" t="s">
        <v>67</v>
      </c>
      <c r="BW291" s="36">
        <f t="shared" si="328"/>
        <v>0.7075784357048166</v>
      </c>
      <c r="BX291" s="36">
        <f t="shared" si="333"/>
        <v>0.70955623385771305</v>
      </c>
    </row>
    <row r="292" spans="2:76" ht="14.25" customHeight="1">
      <c r="B292" s="263">
        <v>58</v>
      </c>
      <c r="C292" s="272" t="s">
        <v>25</v>
      </c>
      <c r="D292" s="134" t="s">
        <v>201</v>
      </c>
      <c r="E292" s="119">
        <v>3</v>
      </c>
      <c r="F292" s="73">
        <v>0</v>
      </c>
      <c r="G292" s="71">
        <f t="shared" si="304"/>
        <v>0</v>
      </c>
      <c r="H292" s="73">
        <v>1</v>
      </c>
      <c r="I292" s="71">
        <f t="shared" si="305"/>
        <v>0.33333333333333331</v>
      </c>
      <c r="J292" s="73">
        <v>0</v>
      </c>
      <c r="K292" s="71">
        <f t="shared" si="306"/>
        <v>0</v>
      </c>
      <c r="L292" s="119">
        <v>36</v>
      </c>
      <c r="M292" s="73">
        <v>2</v>
      </c>
      <c r="N292" s="71">
        <f t="shared" si="307"/>
        <v>5.5555555555555552E-2</v>
      </c>
      <c r="O292" s="73">
        <v>10</v>
      </c>
      <c r="P292" s="71">
        <f t="shared" si="308"/>
        <v>0.27777777777777779</v>
      </c>
      <c r="Q292" s="73">
        <v>2</v>
      </c>
      <c r="R292" s="71">
        <f t="shared" si="309"/>
        <v>5.5555555555555552E-2</v>
      </c>
      <c r="S292" s="119">
        <v>2693</v>
      </c>
      <c r="T292" s="73">
        <v>382</v>
      </c>
      <c r="U292" s="71">
        <f t="shared" si="310"/>
        <v>0.14184923876717415</v>
      </c>
      <c r="V292" s="73">
        <v>834</v>
      </c>
      <c r="W292" s="71">
        <f t="shared" si="311"/>
        <v>0.30969179353880433</v>
      </c>
      <c r="X292" s="73">
        <v>185</v>
      </c>
      <c r="Y292" s="71">
        <f t="shared" si="312"/>
        <v>6.8696620868919422E-2</v>
      </c>
      <c r="Z292" s="119">
        <v>2273</v>
      </c>
      <c r="AA292" s="73">
        <v>264</v>
      </c>
      <c r="AB292" s="71">
        <f t="shared" si="313"/>
        <v>0.11614606247250329</v>
      </c>
      <c r="AC292" s="73">
        <v>704</v>
      </c>
      <c r="AD292" s="71">
        <f t="shared" si="314"/>
        <v>0.30972283326000882</v>
      </c>
      <c r="AE292" s="73">
        <v>164</v>
      </c>
      <c r="AF292" s="71">
        <f t="shared" si="315"/>
        <v>7.2151341838979324E-2</v>
      </c>
      <c r="AG292" s="119">
        <v>1425</v>
      </c>
      <c r="AH292" s="73">
        <v>101</v>
      </c>
      <c r="AI292" s="71">
        <f t="shared" si="316"/>
        <v>7.0877192982456136E-2</v>
      </c>
      <c r="AJ292" s="73">
        <v>333</v>
      </c>
      <c r="AK292" s="71">
        <f t="shared" si="317"/>
        <v>0.2336842105263158</v>
      </c>
      <c r="AL292" s="73">
        <v>85</v>
      </c>
      <c r="AM292" s="71">
        <f t="shared" si="318"/>
        <v>5.9649122807017542E-2</v>
      </c>
      <c r="AN292" s="119">
        <v>647</v>
      </c>
      <c r="AO292" s="73">
        <v>28</v>
      </c>
      <c r="AP292" s="71">
        <f t="shared" si="319"/>
        <v>4.3276661514683151E-2</v>
      </c>
      <c r="AQ292" s="73">
        <v>117</v>
      </c>
      <c r="AR292" s="71">
        <f t="shared" si="320"/>
        <v>0.18083462132921174</v>
      </c>
      <c r="AS292" s="73">
        <v>33</v>
      </c>
      <c r="AT292" s="71">
        <f t="shared" si="321"/>
        <v>5.1004636785162288E-2</v>
      </c>
      <c r="AU292" s="119">
        <v>205</v>
      </c>
      <c r="AV292" s="73">
        <v>3</v>
      </c>
      <c r="AW292" s="71">
        <f t="shared" si="322"/>
        <v>1.4634146341463415E-2</v>
      </c>
      <c r="AX292" s="73">
        <v>40</v>
      </c>
      <c r="AY292" s="71">
        <f t="shared" si="323"/>
        <v>0.1951219512195122</v>
      </c>
      <c r="AZ292" s="73">
        <v>2</v>
      </c>
      <c r="BA292" s="71">
        <f t="shared" si="324"/>
        <v>9.7560975609756097E-3</v>
      </c>
      <c r="BB292" s="119">
        <f t="shared" si="329"/>
        <v>7282</v>
      </c>
      <c r="BC292" s="73">
        <f t="shared" si="330"/>
        <v>780</v>
      </c>
      <c r="BD292" s="71">
        <f t="shared" si="325"/>
        <v>0.10711343037627026</v>
      </c>
      <c r="BE292" s="73">
        <f t="shared" si="331"/>
        <v>2039</v>
      </c>
      <c r="BF292" s="71">
        <f t="shared" si="326"/>
        <v>0.28000549299642957</v>
      </c>
      <c r="BG292" s="73">
        <f t="shared" si="332"/>
        <v>471</v>
      </c>
      <c r="BH292" s="71">
        <f t="shared" si="327"/>
        <v>6.4680032957978584E-2</v>
      </c>
      <c r="BJ292" s="263">
        <v>58</v>
      </c>
      <c r="BK292" s="272" t="s">
        <v>25</v>
      </c>
      <c r="BL292" s="208" t="s">
        <v>148</v>
      </c>
      <c r="BM292" s="38">
        <v>6971</v>
      </c>
      <c r="BN292" s="38">
        <v>648</v>
      </c>
      <c r="BO292" s="84">
        <v>9.2956534213168837E-2</v>
      </c>
      <c r="BP292" s="38">
        <v>1934</v>
      </c>
      <c r="BQ292" s="84">
        <v>0.27743508822263663</v>
      </c>
      <c r="BR292" s="38">
        <v>478</v>
      </c>
      <c r="BS292" s="84">
        <v>6.8569789126380717E-2</v>
      </c>
      <c r="BU292" s="183" t="s">
        <v>25</v>
      </c>
      <c r="BV292" s="188" t="s">
        <v>138</v>
      </c>
      <c r="BW292" s="36">
        <f t="shared" si="328"/>
        <v>0.54820104366932165</v>
      </c>
      <c r="BX292" s="36">
        <f t="shared" si="333"/>
        <v>0.56103858843781385</v>
      </c>
    </row>
    <row r="293" spans="2:76" ht="14.25" customHeight="1">
      <c r="B293" s="264"/>
      <c r="C293" s="273"/>
      <c r="D293" s="210" t="s">
        <v>277</v>
      </c>
      <c r="E293" s="166">
        <v>0</v>
      </c>
      <c r="F293" s="167">
        <v>0</v>
      </c>
      <c r="G293" s="83" t="str">
        <f t="shared" si="304"/>
        <v>-</v>
      </c>
      <c r="H293" s="167">
        <v>0</v>
      </c>
      <c r="I293" s="83" t="str">
        <f>IFERROR(H293/E293,"-")</f>
        <v>-</v>
      </c>
      <c r="J293" s="167">
        <v>0</v>
      </c>
      <c r="K293" s="83" t="str">
        <f>IFERROR(J293/E293,"-")</f>
        <v>-</v>
      </c>
      <c r="L293" s="166">
        <v>0</v>
      </c>
      <c r="M293" s="167">
        <v>0</v>
      </c>
      <c r="N293" s="83" t="str">
        <f>IFERROR(M293/L293,"-")</f>
        <v>-</v>
      </c>
      <c r="O293" s="167">
        <v>0</v>
      </c>
      <c r="P293" s="83" t="str">
        <f>IFERROR(O293/L293,"-")</f>
        <v>-</v>
      </c>
      <c r="Q293" s="167">
        <v>0</v>
      </c>
      <c r="R293" s="83" t="str">
        <f>IFERROR(Q293/L293,"-")</f>
        <v>-</v>
      </c>
      <c r="S293" s="166">
        <v>792</v>
      </c>
      <c r="T293" s="167">
        <v>128</v>
      </c>
      <c r="U293" s="83">
        <f>IFERROR(T293/S293,"-")</f>
        <v>0.16161616161616163</v>
      </c>
      <c r="V293" s="167">
        <v>246</v>
      </c>
      <c r="W293" s="83">
        <f>IFERROR(V293/S293,"-")</f>
        <v>0.31060606060606061</v>
      </c>
      <c r="X293" s="167">
        <v>59</v>
      </c>
      <c r="Y293" s="83">
        <f>IFERROR(X293/S293,"-")</f>
        <v>7.4494949494949489E-2</v>
      </c>
      <c r="Z293" s="166">
        <v>693</v>
      </c>
      <c r="AA293" s="167">
        <v>115</v>
      </c>
      <c r="AB293" s="83">
        <f>IFERROR(AA293/Z293,"-")</f>
        <v>0.16594516594516595</v>
      </c>
      <c r="AC293" s="167">
        <v>228</v>
      </c>
      <c r="AD293" s="83">
        <f>IFERROR(AC293/Z293,"-")</f>
        <v>0.32900432900432902</v>
      </c>
      <c r="AE293" s="167">
        <v>47</v>
      </c>
      <c r="AF293" s="83">
        <f>IFERROR(AE293/Z293,"-")</f>
        <v>6.7821067821067824E-2</v>
      </c>
      <c r="AG293" s="166">
        <v>374</v>
      </c>
      <c r="AH293" s="167">
        <v>37</v>
      </c>
      <c r="AI293" s="83">
        <f>IFERROR(AH293/AG293,"-")</f>
        <v>9.8930481283422467E-2</v>
      </c>
      <c r="AJ293" s="167">
        <v>102</v>
      </c>
      <c r="AK293" s="83">
        <f>IFERROR(AJ293/AG293,"-")</f>
        <v>0.27272727272727271</v>
      </c>
      <c r="AL293" s="167">
        <v>31</v>
      </c>
      <c r="AM293" s="83">
        <f>IFERROR(AL293/AG293,"-")</f>
        <v>8.2887700534759357E-2</v>
      </c>
      <c r="AN293" s="166">
        <v>174</v>
      </c>
      <c r="AO293" s="167">
        <v>11</v>
      </c>
      <c r="AP293" s="83">
        <f>IFERROR(AO293/AN293,"-")</f>
        <v>6.3218390804597707E-2</v>
      </c>
      <c r="AQ293" s="167">
        <v>40</v>
      </c>
      <c r="AR293" s="83">
        <f>IFERROR(AQ293/AN293,"-")</f>
        <v>0.22988505747126436</v>
      </c>
      <c r="AS293" s="167">
        <v>12</v>
      </c>
      <c r="AT293" s="83">
        <f>IFERROR(AS293/AN293,"-")</f>
        <v>6.8965517241379309E-2</v>
      </c>
      <c r="AU293" s="166">
        <v>35</v>
      </c>
      <c r="AV293" s="167">
        <v>0</v>
      </c>
      <c r="AW293" s="83">
        <f>IFERROR(AV293/AU293,"-")</f>
        <v>0</v>
      </c>
      <c r="AX293" s="167">
        <v>8</v>
      </c>
      <c r="AY293" s="83">
        <f>IFERROR(AX293/AU293,"-")</f>
        <v>0.22857142857142856</v>
      </c>
      <c r="AZ293" s="167">
        <v>0</v>
      </c>
      <c r="BA293" s="83">
        <f>IFERROR(AZ293/AU293,"-")</f>
        <v>0</v>
      </c>
      <c r="BB293" s="166">
        <f t="shared" si="329"/>
        <v>2068</v>
      </c>
      <c r="BC293" s="167">
        <f t="shared" si="330"/>
        <v>291</v>
      </c>
      <c r="BD293" s="83">
        <f>IFERROR(BC293/BB293,"-")</f>
        <v>0.140715667311412</v>
      </c>
      <c r="BE293" s="167">
        <f t="shared" si="331"/>
        <v>624</v>
      </c>
      <c r="BF293" s="83">
        <f>IFERROR(BE293/BB293,"-")</f>
        <v>0.30174081237911027</v>
      </c>
      <c r="BG293" s="167">
        <f t="shared" si="332"/>
        <v>149</v>
      </c>
      <c r="BH293" s="83">
        <f>IFERROR(BG293/BB293,"-")</f>
        <v>7.2050290135396516E-2</v>
      </c>
      <c r="BJ293" s="264"/>
      <c r="BK293" s="273"/>
      <c r="BL293" s="208" t="s">
        <v>276</v>
      </c>
      <c r="BM293" s="38">
        <v>2023</v>
      </c>
      <c r="BN293" s="38">
        <v>254</v>
      </c>
      <c r="BO293" s="84">
        <v>0.12555610479485912</v>
      </c>
      <c r="BP293" s="38">
        <v>588</v>
      </c>
      <c r="BQ293" s="84">
        <v>0.29065743944636679</v>
      </c>
      <c r="BR293" s="38">
        <v>148</v>
      </c>
      <c r="BS293" s="84">
        <v>7.3158675234799797E-2</v>
      </c>
      <c r="BU293" s="218"/>
      <c r="BV293" s="208" t="s">
        <v>273</v>
      </c>
      <c r="BW293" s="36">
        <f t="shared" si="328"/>
        <v>0.48549323017408125</v>
      </c>
      <c r="BX293" s="36">
        <f t="shared" si="333"/>
        <v>0.51062778052397428</v>
      </c>
    </row>
    <row r="294" spans="2:76" ht="14.25" customHeight="1">
      <c r="B294" s="264"/>
      <c r="C294" s="273"/>
      <c r="D294" s="165" t="s">
        <v>156</v>
      </c>
      <c r="E294" s="160">
        <v>0</v>
      </c>
      <c r="F294" s="63">
        <v>0</v>
      </c>
      <c r="G294" s="61" t="str">
        <f t="shared" si="304"/>
        <v>-</v>
      </c>
      <c r="H294" s="63">
        <v>0</v>
      </c>
      <c r="I294" s="61" t="str">
        <f t="shared" si="305"/>
        <v>-</v>
      </c>
      <c r="J294" s="63">
        <v>0</v>
      </c>
      <c r="K294" s="61" t="str">
        <f t="shared" si="306"/>
        <v>-</v>
      </c>
      <c r="L294" s="160">
        <v>0</v>
      </c>
      <c r="M294" s="63">
        <v>0</v>
      </c>
      <c r="N294" s="61" t="str">
        <f t="shared" si="307"/>
        <v>-</v>
      </c>
      <c r="O294" s="63">
        <v>0</v>
      </c>
      <c r="P294" s="61" t="str">
        <f t="shared" si="308"/>
        <v>-</v>
      </c>
      <c r="Q294" s="63">
        <v>0</v>
      </c>
      <c r="R294" s="61" t="str">
        <f t="shared" si="309"/>
        <v>-</v>
      </c>
      <c r="S294" s="160">
        <v>355</v>
      </c>
      <c r="T294" s="63">
        <v>53</v>
      </c>
      <c r="U294" s="61">
        <f t="shared" si="310"/>
        <v>0.14929577464788732</v>
      </c>
      <c r="V294" s="63">
        <v>102</v>
      </c>
      <c r="W294" s="61">
        <f t="shared" si="311"/>
        <v>0.28732394366197184</v>
      </c>
      <c r="X294" s="63">
        <v>28</v>
      </c>
      <c r="Y294" s="61">
        <f t="shared" si="312"/>
        <v>7.8873239436619724E-2</v>
      </c>
      <c r="Z294" s="160">
        <v>227</v>
      </c>
      <c r="AA294" s="63">
        <v>38</v>
      </c>
      <c r="AB294" s="61">
        <f t="shared" si="313"/>
        <v>0.16740088105726872</v>
      </c>
      <c r="AC294" s="63">
        <v>68</v>
      </c>
      <c r="AD294" s="61">
        <f t="shared" si="314"/>
        <v>0.29955947136563876</v>
      </c>
      <c r="AE294" s="63">
        <v>17</v>
      </c>
      <c r="AF294" s="61">
        <f t="shared" si="315"/>
        <v>7.4889867841409691E-2</v>
      </c>
      <c r="AG294" s="160">
        <v>104</v>
      </c>
      <c r="AH294" s="63">
        <v>3</v>
      </c>
      <c r="AI294" s="61">
        <f t="shared" si="316"/>
        <v>2.8846153846153848E-2</v>
      </c>
      <c r="AJ294" s="63">
        <v>18</v>
      </c>
      <c r="AK294" s="61">
        <f t="shared" si="317"/>
        <v>0.17307692307692307</v>
      </c>
      <c r="AL294" s="63">
        <v>11</v>
      </c>
      <c r="AM294" s="61">
        <f t="shared" si="318"/>
        <v>0.10576923076923077</v>
      </c>
      <c r="AN294" s="160">
        <v>39</v>
      </c>
      <c r="AO294" s="63">
        <v>2</v>
      </c>
      <c r="AP294" s="61">
        <f t="shared" si="319"/>
        <v>5.128205128205128E-2</v>
      </c>
      <c r="AQ294" s="63">
        <v>7</v>
      </c>
      <c r="AR294" s="61">
        <f t="shared" si="320"/>
        <v>0.17948717948717949</v>
      </c>
      <c r="AS294" s="63">
        <v>4</v>
      </c>
      <c r="AT294" s="61">
        <f t="shared" si="321"/>
        <v>0.10256410256410256</v>
      </c>
      <c r="AU294" s="160">
        <v>9</v>
      </c>
      <c r="AV294" s="63">
        <v>0</v>
      </c>
      <c r="AW294" s="61">
        <f t="shared" si="322"/>
        <v>0</v>
      </c>
      <c r="AX294" s="63">
        <v>1</v>
      </c>
      <c r="AY294" s="61">
        <f t="shared" si="323"/>
        <v>0.1111111111111111</v>
      </c>
      <c r="AZ294" s="63">
        <v>1</v>
      </c>
      <c r="BA294" s="61">
        <f t="shared" si="324"/>
        <v>0.1111111111111111</v>
      </c>
      <c r="BB294" s="160">
        <f t="shared" si="329"/>
        <v>734</v>
      </c>
      <c r="BC294" s="63">
        <f t="shared" si="330"/>
        <v>96</v>
      </c>
      <c r="BD294" s="61">
        <f t="shared" si="325"/>
        <v>0.13079019073569481</v>
      </c>
      <c r="BE294" s="63">
        <f t="shared" si="331"/>
        <v>196</v>
      </c>
      <c r="BF294" s="61">
        <f t="shared" si="326"/>
        <v>0.2670299727520436</v>
      </c>
      <c r="BG294" s="63">
        <f t="shared" si="332"/>
        <v>61</v>
      </c>
      <c r="BH294" s="61">
        <f t="shared" si="327"/>
        <v>8.3106267029972758E-2</v>
      </c>
      <c r="BJ294" s="264"/>
      <c r="BK294" s="273"/>
      <c r="BL294" s="208" t="s">
        <v>156</v>
      </c>
      <c r="BM294" s="38">
        <v>726</v>
      </c>
      <c r="BN294" s="38">
        <v>80</v>
      </c>
      <c r="BO294" s="84">
        <v>0.11019283746556474</v>
      </c>
      <c r="BP294" s="38">
        <v>216</v>
      </c>
      <c r="BQ294" s="84">
        <v>0.2975206611570248</v>
      </c>
      <c r="BR294" s="38">
        <v>47</v>
      </c>
      <c r="BS294" s="84">
        <v>6.4738292011019286E-2</v>
      </c>
      <c r="BU294" s="184"/>
      <c r="BV294" s="188" t="s">
        <v>156</v>
      </c>
      <c r="BW294" s="36">
        <f t="shared" si="328"/>
        <v>0.51907356948228878</v>
      </c>
      <c r="BX294" s="36">
        <f t="shared" si="333"/>
        <v>0.52754820936639113</v>
      </c>
    </row>
    <row r="295" spans="2:76" ht="14.25" customHeight="1">
      <c r="B295" s="264"/>
      <c r="C295" s="273"/>
      <c r="D295" s="135" t="s">
        <v>200</v>
      </c>
      <c r="E295" s="160">
        <v>0</v>
      </c>
      <c r="F295" s="63">
        <v>0</v>
      </c>
      <c r="G295" s="61" t="str">
        <f>IFERROR(F295/E295,"-")</f>
        <v>-</v>
      </c>
      <c r="H295" s="63">
        <v>0</v>
      </c>
      <c r="I295" s="61" t="str">
        <f>IFERROR(H295/E295,"-")</f>
        <v>-</v>
      </c>
      <c r="J295" s="63">
        <v>0</v>
      </c>
      <c r="K295" s="61" t="str">
        <f>IFERROR(J295/E295,"-")</f>
        <v>-</v>
      </c>
      <c r="L295" s="160">
        <v>0</v>
      </c>
      <c r="M295" s="63">
        <v>0</v>
      </c>
      <c r="N295" s="61" t="str">
        <f>IFERROR(M295/L295,"-")</f>
        <v>-</v>
      </c>
      <c r="O295" s="63">
        <v>0</v>
      </c>
      <c r="P295" s="61" t="str">
        <f>IFERROR(O295/L295,"-")</f>
        <v>-</v>
      </c>
      <c r="Q295" s="63">
        <v>0</v>
      </c>
      <c r="R295" s="61" t="str">
        <f>IFERROR(Q295/L295,"-")</f>
        <v>-</v>
      </c>
      <c r="S295" s="160">
        <v>25</v>
      </c>
      <c r="T295" s="63">
        <v>0</v>
      </c>
      <c r="U295" s="61">
        <f>IFERROR(T295/S295,"-")</f>
        <v>0</v>
      </c>
      <c r="V295" s="63">
        <v>2</v>
      </c>
      <c r="W295" s="61">
        <f>IFERROR(V295/S295,"-")</f>
        <v>0.08</v>
      </c>
      <c r="X295" s="63">
        <v>0</v>
      </c>
      <c r="Y295" s="61">
        <f>IFERROR(X295/S295,"-")</f>
        <v>0</v>
      </c>
      <c r="Z295" s="160">
        <v>59</v>
      </c>
      <c r="AA295" s="63">
        <v>0</v>
      </c>
      <c r="AB295" s="61">
        <f>IFERROR(AA295/Z295,"-")</f>
        <v>0</v>
      </c>
      <c r="AC295" s="63">
        <v>3</v>
      </c>
      <c r="AD295" s="61">
        <f>IFERROR(AC295/Z295,"-")</f>
        <v>5.0847457627118647E-2</v>
      </c>
      <c r="AE295" s="63">
        <v>2</v>
      </c>
      <c r="AF295" s="61">
        <f>IFERROR(AE295/Z295,"-")</f>
        <v>3.3898305084745763E-2</v>
      </c>
      <c r="AG295" s="160">
        <v>103</v>
      </c>
      <c r="AH295" s="63">
        <v>2</v>
      </c>
      <c r="AI295" s="61">
        <f>IFERROR(AH295/AG295,"-")</f>
        <v>1.9417475728155338E-2</v>
      </c>
      <c r="AJ295" s="63">
        <v>1</v>
      </c>
      <c r="AK295" s="61">
        <f>IFERROR(AJ295/AG295,"-")</f>
        <v>9.7087378640776691E-3</v>
      </c>
      <c r="AL295" s="63">
        <v>3</v>
      </c>
      <c r="AM295" s="61">
        <f>IFERROR(AL295/AG295,"-")</f>
        <v>2.9126213592233011E-2</v>
      </c>
      <c r="AN295" s="160">
        <v>131</v>
      </c>
      <c r="AO295" s="63">
        <v>1</v>
      </c>
      <c r="AP295" s="61">
        <f>IFERROR(AO295/AN295,"-")</f>
        <v>7.6335877862595417E-3</v>
      </c>
      <c r="AQ295" s="63">
        <v>3</v>
      </c>
      <c r="AR295" s="61">
        <f>IFERROR(AQ295/AN295,"-")</f>
        <v>2.2900763358778626E-2</v>
      </c>
      <c r="AS295" s="63">
        <v>0</v>
      </c>
      <c r="AT295" s="61">
        <f>IFERROR(AS295/AN295,"-")</f>
        <v>0</v>
      </c>
      <c r="AU295" s="160">
        <v>104</v>
      </c>
      <c r="AV295" s="63">
        <v>0</v>
      </c>
      <c r="AW295" s="61">
        <f>IFERROR(AV295/AU295,"-")</f>
        <v>0</v>
      </c>
      <c r="AX295" s="63">
        <v>0</v>
      </c>
      <c r="AY295" s="61">
        <f>IFERROR(AX295/AU295,"-")</f>
        <v>0</v>
      </c>
      <c r="AZ295" s="63">
        <v>0</v>
      </c>
      <c r="BA295" s="61">
        <f>IFERROR(AZ295/AU295,"-")</f>
        <v>0</v>
      </c>
      <c r="BB295" s="160">
        <f t="shared" si="329"/>
        <v>422</v>
      </c>
      <c r="BC295" s="63">
        <f t="shared" si="330"/>
        <v>3</v>
      </c>
      <c r="BD295" s="61">
        <f>IFERROR(BC295/BB295,"-")</f>
        <v>7.1090047393364926E-3</v>
      </c>
      <c r="BE295" s="63">
        <f t="shared" si="331"/>
        <v>9</v>
      </c>
      <c r="BF295" s="61">
        <f>IFERROR(BE295/BB295,"-")</f>
        <v>2.132701421800948E-2</v>
      </c>
      <c r="BG295" s="63">
        <f t="shared" si="332"/>
        <v>5</v>
      </c>
      <c r="BH295" s="61">
        <f>IFERROR(BG295/BB295,"-")</f>
        <v>1.1848341232227487E-2</v>
      </c>
      <c r="BJ295" s="264"/>
      <c r="BK295" s="273"/>
      <c r="BL295" s="208" t="s">
        <v>199</v>
      </c>
      <c r="BM295" s="38">
        <v>203</v>
      </c>
      <c r="BN295" s="38">
        <v>1</v>
      </c>
      <c r="BO295" s="84">
        <v>4.9261083743842365E-3</v>
      </c>
      <c r="BP295" s="38">
        <v>6</v>
      </c>
      <c r="BQ295" s="84">
        <v>2.9556650246305417E-2</v>
      </c>
      <c r="BR295" s="38">
        <v>1</v>
      </c>
      <c r="BS295" s="84">
        <v>4.9261083743842365E-3</v>
      </c>
      <c r="BU295" s="184"/>
      <c r="BV295" s="188" t="s">
        <v>199</v>
      </c>
      <c r="BW295" s="36">
        <f t="shared" si="328"/>
        <v>0.95971563981042651</v>
      </c>
      <c r="BX295" s="36">
        <f t="shared" si="333"/>
        <v>0.96059113300492616</v>
      </c>
    </row>
    <row r="296" spans="2:76" ht="14.25" customHeight="1">
      <c r="B296" s="265"/>
      <c r="C296" s="274"/>
      <c r="D296" s="150" t="s">
        <v>67</v>
      </c>
      <c r="E296" s="38">
        <v>3</v>
      </c>
      <c r="F296" s="57">
        <v>0</v>
      </c>
      <c r="G296" s="55">
        <f t="shared" si="304"/>
        <v>0</v>
      </c>
      <c r="H296" s="57">
        <v>1</v>
      </c>
      <c r="I296" s="55">
        <f t="shared" si="305"/>
        <v>0.33333333333333331</v>
      </c>
      <c r="J296" s="57">
        <v>0</v>
      </c>
      <c r="K296" s="55">
        <f t="shared" si="306"/>
        <v>0</v>
      </c>
      <c r="L296" s="38">
        <v>36</v>
      </c>
      <c r="M296" s="57">
        <v>2</v>
      </c>
      <c r="N296" s="55">
        <f t="shared" si="307"/>
        <v>5.5555555555555552E-2</v>
      </c>
      <c r="O296" s="57">
        <v>10</v>
      </c>
      <c r="P296" s="55">
        <f t="shared" si="308"/>
        <v>0.27777777777777779</v>
      </c>
      <c r="Q296" s="57">
        <v>2</v>
      </c>
      <c r="R296" s="55">
        <f t="shared" si="309"/>
        <v>5.5555555555555552E-2</v>
      </c>
      <c r="S296" s="38">
        <v>3865</v>
      </c>
      <c r="T296" s="57">
        <v>563</v>
      </c>
      <c r="U296" s="55">
        <f t="shared" si="310"/>
        <v>0.14566623544631307</v>
      </c>
      <c r="V296" s="57">
        <v>1184</v>
      </c>
      <c r="W296" s="55">
        <f t="shared" si="311"/>
        <v>0.30633893919793015</v>
      </c>
      <c r="X296" s="57">
        <v>272</v>
      </c>
      <c r="Y296" s="55">
        <f t="shared" si="312"/>
        <v>7.0375161707632597E-2</v>
      </c>
      <c r="Z296" s="38">
        <v>3252</v>
      </c>
      <c r="AA296" s="57">
        <v>417</v>
      </c>
      <c r="AB296" s="55">
        <f t="shared" si="313"/>
        <v>0.12822878228782289</v>
      </c>
      <c r="AC296" s="57">
        <v>1003</v>
      </c>
      <c r="AD296" s="55">
        <f t="shared" si="314"/>
        <v>0.30842558425584254</v>
      </c>
      <c r="AE296" s="57">
        <v>230</v>
      </c>
      <c r="AF296" s="55">
        <f t="shared" si="315"/>
        <v>7.072570725707257E-2</v>
      </c>
      <c r="AG296" s="38">
        <v>2006</v>
      </c>
      <c r="AH296" s="57">
        <v>143</v>
      </c>
      <c r="AI296" s="55">
        <f t="shared" si="316"/>
        <v>7.1286141575274173E-2</v>
      </c>
      <c r="AJ296" s="57">
        <v>454</v>
      </c>
      <c r="AK296" s="55">
        <f t="shared" si="317"/>
        <v>0.226321036889332</v>
      </c>
      <c r="AL296" s="57">
        <v>130</v>
      </c>
      <c r="AM296" s="55">
        <f t="shared" si="318"/>
        <v>6.4805583250249252E-2</v>
      </c>
      <c r="AN296" s="38">
        <v>991</v>
      </c>
      <c r="AO296" s="57">
        <v>42</v>
      </c>
      <c r="AP296" s="55">
        <f t="shared" si="319"/>
        <v>4.238143289606458E-2</v>
      </c>
      <c r="AQ296" s="57">
        <v>167</v>
      </c>
      <c r="AR296" s="55">
        <f t="shared" si="320"/>
        <v>0.16851664984863773</v>
      </c>
      <c r="AS296" s="57">
        <v>49</v>
      </c>
      <c r="AT296" s="55">
        <f t="shared" si="321"/>
        <v>4.9445005045408677E-2</v>
      </c>
      <c r="AU296" s="38">
        <v>353</v>
      </c>
      <c r="AV296" s="57">
        <v>3</v>
      </c>
      <c r="AW296" s="55">
        <f t="shared" si="322"/>
        <v>8.4985835694051E-3</v>
      </c>
      <c r="AX296" s="57">
        <v>49</v>
      </c>
      <c r="AY296" s="55">
        <f t="shared" si="323"/>
        <v>0.13881019830028329</v>
      </c>
      <c r="AZ296" s="57">
        <v>3</v>
      </c>
      <c r="BA296" s="55">
        <f t="shared" si="324"/>
        <v>8.4985835694051E-3</v>
      </c>
      <c r="BB296" s="38">
        <f t="shared" si="329"/>
        <v>10506</v>
      </c>
      <c r="BC296" s="57">
        <f t="shared" si="330"/>
        <v>1170</v>
      </c>
      <c r="BD296" s="55">
        <f t="shared" si="325"/>
        <v>0.11136493432324386</v>
      </c>
      <c r="BE296" s="57">
        <f t="shared" si="331"/>
        <v>2868</v>
      </c>
      <c r="BF296" s="55">
        <f t="shared" si="326"/>
        <v>0.27298686464877214</v>
      </c>
      <c r="BG296" s="57">
        <f t="shared" si="332"/>
        <v>686</v>
      </c>
      <c r="BH296" s="55">
        <f t="shared" si="327"/>
        <v>6.5296021321149825E-2</v>
      </c>
      <c r="BJ296" s="265"/>
      <c r="BK296" s="274"/>
      <c r="BL296" s="203" t="s">
        <v>67</v>
      </c>
      <c r="BM296" s="38">
        <v>9923</v>
      </c>
      <c r="BN296" s="38">
        <v>983</v>
      </c>
      <c r="BO296" s="84">
        <v>9.9062783432429705E-2</v>
      </c>
      <c r="BP296" s="38">
        <v>2744</v>
      </c>
      <c r="BQ296" s="84">
        <v>0.27652927542073968</v>
      </c>
      <c r="BR296" s="38">
        <v>674</v>
      </c>
      <c r="BS296" s="84">
        <v>6.7923007155094223E-2</v>
      </c>
      <c r="BU296" s="185"/>
      <c r="BV296" s="187" t="s">
        <v>67</v>
      </c>
      <c r="BW296" s="36">
        <f t="shared" si="328"/>
        <v>0.55035217970683414</v>
      </c>
      <c r="BX296" s="36">
        <f t="shared" si="333"/>
        <v>0.55648493399173637</v>
      </c>
    </row>
    <row r="297" spans="2:76" ht="14.25" customHeight="1">
      <c r="B297" s="263">
        <v>59</v>
      </c>
      <c r="C297" s="272" t="s">
        <v>20</v>
      </c>
      <c r="D297" s="134" t="s">
        <v>201</v>
      </c>
      <c r="E297" s="119">
        <v>32</v>
      </c>
      <c r="F297" s="82">
        <v>1</v>
      </c>
      <c r="G297" s="71">
        <f t="shared" si="304"/>
        <v>3.125E-2</v>
      </c>
      <c r="H297" s="72">
        <v>3</v>
      </c>
      <c r="I297" s="71">
        <f t="shared" si="305"/>
        <v>9.375E-2</v>
      </c>
      <c r="J297" s="72">
        <v>5</v>
      </c>
      <c r="K297" s="71">
        <f t="shared" si="306"/>
        <v>0.15625</v>
      </c>
      <c r="L297" s="119">
        <v>93</v>
      </c>
      <c r="M297" s="82">
        <v>3</v>
      </c>
      <c r="N297" s="71">
        <f t="shared" si="307"/>
        <v>3.2258064516129031E-2</v>
      </c>
      <c r="O297" s="72">
        <v>14</v>
      </c>
      <c r="P297" s="71">
        <f t="shared" si="308"/>
        <v>0.15053763440860216</v>
      </c>
      <c r="Q297" s="72">
        <v>3</v>
      </c>
      <c r="R297" s="71">
        <f t="shared" si="309"/>
        <v>3.2258064516129031E-2</v>
      </c>
      <c r="S297" s="119">
        <v>21032</v>
      </c>
      <c r="T297" s="82">
        <v>1328</v>
      </c>
      <c r="U297" s="71">
        <f t="shared" si="310"/>
        <v>6.3141879041460625E-2</v>
      </c>
      <c r="V297" s="72">
        <v>4018</v>
      </c>
      <c r="W297" s="71">
        <f t="shared" si="311"/>
        <v>0.1910422213769494</v>
      </c>
      <c r="X297" s="72">
        <v>1850</v>
      </c>
      <c r="Y297" s="71">
        <f t="shared" si="312"/>
        <v>8.7961201977938386E-2</v>
      </c>
      <c r="Z297" s="119">
        <v>19077</v>
      </c>
      <c r="AA297" s="82">
        <v>1032</v>
      </c>
      <c r="AB297" s="71">
        <f t="shared" si="313"/>
        <v>5.409655606227394E-2</v>
      </c>
      <c r="AC297" s="72">
        <v>2947</v>
      </c>
      <c r="AD297" s="71">
        <f t="shared" si="314"/>
        <v>0.15447921580961368</v>
      </c>
      <c r="AE297" s="72">
        <v>1966</v>
      </c>
      <c r="AF297" s="71">
        <f t="shared" si="315"/>
        <v>0.10305603606437071</v>
      </c>
      <c r="AG297" s="119">
        <v>11392</v>
      </c>
      <c r="AH297" s="82">
        <v>400</v>
      </c>
      <c r="AI297" s="71">
        <f t="shared" si="316"/>
        <v>3.51123595505618E-2</v>
      </c>
      <c r="AJ297" s="72">
        <v>1308</v>
      </c>
      <c r="AK297" s="71">
        <f t="shared" si="317"/>
        <v>0.11481741573033707</v>
      </c>
      <c r="AL297" s="72">
        <v>913</v>
      </c>
      <c r="AM297" s="71">
        <f t="shared" si="318"/>
        <v>8.01439606741573E-2</v>
      </c>
      <c r="AN297" s="119">
        <v>4555</v>
      </c>
      <c r="AO297" s="82">
        <v>82</v>
      </c>
      <c r="AP297" s="71">
        <f t="shared" si="319"/>
        <v>1.8002195389681667E-2</v>
      </c>
      <c r="AQ297" s="72">
        <v>369</v>
      </c>
      <c r="AR297" s="71">
        <f t="shared" si="320"/>
        <v>8.1009879253567507E-2</v>
      </c>
      <c r="AS297" s="72">
        <v>258</v>
      </c>
      <c r="AT297" s="71">
        <f t="shared" si="321"/>
        <v>5.6641053787047202E-2</v>
      </c>
      <c r="AU297" s="119">
        <v>1270</v>
      </c>
      <c r="AV297" s="82">
        <v>17</v>
      </c>
      <c r="AW297" s="71">
        <f t="shared" si="322"/>
        <v>1.3385826771653543E-2</v>
      </c>
      <c r="AX297" s="72">
        <v>72</v>
      </c>
      <c r="AY297" s="71">
        <f t="shared" si="323"/>
        <v>5.6692913385826771E-2</v>
      </c>
      <c r="AZ297" s="72">
        <v>30</v>
      </c>
      <c r="BA297" s="71">
        <f t="shared" si="324"/>
        <v>2.3622047244094488E-2</v>
      </c>
      <c r="BB297" s="119">
        <f t="shared" si="329"/>
        <v>57451</v>
      </c>
      <c r="BC297" s="73">
        <f t="shared" si="330"/>
        <v>2863</v>
      </c>
      <c r="BD297" s="71">
        <f t="shared" si="325"/>
        <v>4.9833771387791333E-2</v>
      </c>
      <c r="BE297" s="73">
        <f t="shared" si="331"/>
        <v>8731</v>
      </c>
      <c r="BF297" s="71">
        <f t="shared" si="326"/>
        <v>0.15197298567474893</v>
      </c>
      <c r="BG297" s="73">
        <f t="shared" si="332"/>
        <v>5025</v>
      </c>
      <c r="BH297" s="71">
        <f t="shared" si="327"/>
        <v>8.7465840455344557E-2</v>
      </c>
      <c r="BJ297" s="263">
        <v>59</v>
      </c>
      <c r="BK297" s="272" t="s">
        <v>20</v>
      </c>
      <c r="BL297" s="208" t="s">
        <v>148</v>
      </c>
      <c r="BM297" s="38">
        <v>55040</v>
      </c>
      <c r="BN297" s="38">
        <v>2435</v>
      </c>
      <c r="BO297" s="84">
        <v>4.4240552325581398E-2</v>
      </c>
      <c r="BP297" s="38">
        <v>7955</v>
      </c>
      <c r="BQ297" s="84">
        <v>0.14453125</v>
      </c>
      <c r="BR297" s="38">
        <v>4815</v>
      </c>
      <c r="BS297" s="84">
        <v>8.7481831395348833E-2</v>
      </c>
      <c r="BU297" s="183" t="s">
        <v>20</v>
      </c>
      <c r="BV297" s="188" t="s">
        <v>138</v>
      </c>
      <c r="BW297" s="36">
        <f t="shared" si="328"/>
        <v>0.71072740248211519</v>
      </c>
      <c r="BX297" s="36">
        <f t="shared" si="333"/>
        <v>0.72374636627906974</v>
      </c>
    </row>
    <row r="298" spans="2:76" ht="14.25" customHeight="1">
      <c r="B298" s="264"/>
      <c r="C298" s="273"/>
      <c r="D298" s="210" t="s">
        <v>277</v>
      </c>
      <c r="E298" s="166">
        <v>3</v>
      </c>
      <c r="F298" s="214">
        <v>0</v>
      </c>
      <c r="G298" s="83">
        <f t="shared" si="304"/>
        <v>0</v>
      </c>
      <c r="H298" s="230">
        <v>0</v>
      </c>
      <c r="I298" s="83">
        <f>IFERROR(H298/E298,"-")</f>
        <v>0</v>
      </c>
      <c r="J298" s="230">
        <v>0</v>
      </c>
      <c r="K298" s="83">
        <f>IFERROR(J298/E298,"-")</f>
        <v>0</v>
      </c>
      <c r="L298" s="166">
        <v>7</v>
      </c>
      <c r="M298" s="214">
        <v>0</v>
      </c>
      <c r="N298" s="83">
        <f>IFERROR(M298/L298,"-")</f>
        <v>0</v>
      </c>
      <c r="O298" s="230">
        <v>1</v>
      </c>
      <c r="P298" s="83">
        <f>IFERROR(O298/L298,"-")</f>
        <v>0.14285714285714285</v>
      </c>
      <c r="Q298" s="230">
        <v>1</v>
      </c>
      <c r="R298" s="83">
        <f>IFERROR(Q298/L298,"-")</f>
        <v>0.14285714285714285</v>
      </c>
      <c r="S298" s="166">
        <v>4676</v>
      </c>
      <c r="T298" s="214">
        <v>387</v>
      </c>
      <c r="U298" s="83">
        <f>IFERROR(T298/S298,"-")</f>
        <v>8.2763045337895635E-2</v>
      </c>
      <c r="V298" s="230">
        <v>950</v>
      </c>
      <c r="W298" s="83">
        <f>IFERROR(V298/S298,"-")</f>
        <v>0.20316509837467922</v>
      </c>
      <c r="X298" s="230">
        <v>424</v>
      </c>
      <c r="Y298" s="83">
        <f>IFERROR(X298/S298,"-")</f>
        <v>9.0675791274593673E-2</v>
      </c>
      <c r="Z298" s="166">
        <v>3335</v>
      </c>
      <c r="AA298" s="214">
        <v>231</v>
      </c>
      <c r="AB298" s="83">
        <f>IFERROR(AA298/Z298,"-")</f>
        <v>6.9265367316341836E-2</v>
      </c>
      <c r="AC298" s="230">
        <v>625</v>
      </c>
      <c r="AD298" s="83">
        <f>IFERROR(AC298/Z298,"-")</f>
        <v>0.1874062968515742</v>
      </c>
      <c r="AE298" s="230">
        <v>353</v>
      </c>
      <c r="AF298" s="83">
        <f>IFERROR(AE298/Z298,"-")</f>
        <v>0.10584707646176912</v>
      </c>
      <c r="AG298" s="166">
        <v>1973</v>
      </c>
      <c r="AH298" s="214">
        <v>95</v>
      </c>
      <c r="AI298" s="83">
        <f>IFERROR(AH298/AG298,"-")</f>
        <v>4.8150025342118603E-2</v>
      </c>
      <c r="AJ298" s="230">
        <v>286</v>
      </c>
      <c r="AK298" s="83">
        <f>IFERROR(AJ298/AG298,"-")</f>
        <v>0.1449569183983781</v>
      </c>
      <c r="AL298" s="230">
        <v>206</v>
      </c>
      <c r="AM298" s="83">
        <f>IFERROR(AL298/AG298,"-")</f>
        <v>0.10440952863659402</v>
      </c>
      <c r="AN298" s="166">
        <v>822</v>
      </c>
      <c r="AO298" s="214">
        <v>11</v>
      </c>
      <c r="AP298" s="83">
        <f>IFERROR(AO298/AN298,"-")</f>
        <v>1.3381995133819951E-2</v>
      </c>
      <c r="AQ298" s="230">
        <v>83</v>
      </c>
      <c r="AR298" s="83">
        <f>IFERROR(AQ298/AN298,"-")</f>
        <v>0.10097323600973236</v>
      </c>
      <c r="AS298" s="230">
        <v>61</v>
      </c>
      <c r="AT298" s="83">
        <f>IFERROR(AS298/AN298,"-")</f>
        <v>7.4209245742092464E-2</v>
      </c>
      <c r="AU298" s="166">
        <v>189</v>
      </c>
      <c r="AV298" s="214">
        <v>1</v>
      </c>
      <c r="AW298" s="83">
        <f>IFERROR(AV298/AU298,"-")</f>
        <v>5.2910052910052907E-3</v>
      </c>
      <c r="AX298" s="230">
        <v>19</v>
      </c>
      <c r="AY298" s="83">
        <f>IFERROR(AX298/AU298,"-")</f>
        <v>0.10052910052910052</v>
      </c>
      <c r="AZ298" s="230">
        <v>12</v>
      </c>
      <c r="BA298" s="83">
        <f>IFERROR(AZ298/AU298,"-")</f>
        <v>6.3492063492063489E-2</v>
      </c>
      <c r="BB298" s="166">
        <f t="shared" si="329"/>
        <v>11005</v>
      </c>
      <c r="BC298" s="167">
        <f t="shared" si="330"/>
        <v>725</v>
      </c>
      <c r="BD298" s="83">
        <f>IFERROR(BC298/BB298,"-")</f>
        <v>6.5879145842798734E-2</v>
      </c>
      <c r="BE298" s="167">
        <f t="shared" si="331"/>
        <v>1964</v>
      </c>
      <c r="BF298" s="83">
        <f>IFERROR(BE298/BB298,"-")</f>
        <v>0.17846433439345752</v>
      </c>
      <c r="BG298" s="167">
        <f t="shared" si="332"/>
        <v>1057</v>
      </c>
      <c r="BH298" s="83">
        <f>IFERROR(BG298/BB298,"-")</f>
        <v>9.6047251249432072E-2</v>
      </c>
      <c r="BJ298" s="264"/>
      <c r="BK298" s="273"/>
      <c r="BL298" s="208" t="s">
        <v>276</v>
      </c>
      <c r="BM298" s="38">
        <v>10752</v>
      </c>
      <c r="BN298" s="38">
        <v>597</v>
      </c>
      <c r="BO298" s="84">
        <v>5.5524553571428568E-2</v>
      </c>
      <c r="BP298" s="38">
        <v>1772</v>
      </c>
      <c r="BQ298" s="84">
        <v>0.16480654761904762</v>
      </c>
      <c r="BR298" s="38">
        <v>1100</v>
      </c>
      <c r="BS298" s="84">
        <v>0.10230654761904762</v>
      </c>
      <c r="BU298" s="218"/>
      <c r="BV298" s="208" t="s">
        <v>273</v>
      </c>
      <c r="BW298" s="36">
        <f t="shared" si="328"/>
        <v>0.65960926851431168</v>
      </c>
      <c r="BX298" s="36">
        <f t="shared" si="333"/>
        <v>0.67736235119047616</v>
      </c>
    </row>
    <row r="299" spans="2:76" ht="14.25" customHeight="1">
      <c r="B299" s="264"/>
      <c r="C299" s="273"/>
      <c r="D299" s="165" t="s">
        <v>156</v>
      </c>
      <c r="E299" s="160">
        <v>1</v>
      </c>
      <c r="F299" s="161">
        <v>0</v>
      </c>
      <c r="G299" s="61">
        <f t="shared" si="304"/>
        <v>0</v>
      </c>
      <c r="H299" s="62">
        <v>0</v>
      </c>
      <c r="I299" s="61">
        <f t="shared" si="305"/>
        <v>0</v>
      </c>
      <c r="J299" s="62">
        <v>0</v>
      </c>
      <c r="K299" s="61">
        <f t="shared" si="306"/>
        <v>0</v>
      </c>
      <c r="L299" s="160">
        <v>1</v>
      </c>
      <c r="M299" s="161">
        <v>0</v>
      </c>
      <c r="N299" s="61">
        <f t="shared" si="307"/>
        <v>0</v>
      </c>
      <c r="O299" s="62">
        <v>0</v>
      </c>
      <c r="P299" s="61">
        <f t="shared" si="308"/>
        <v>0</v>
      </c>
      <c r="Q299" s="62">
        <v>0</v>
      </c>
      <c r="R299" s="61">
        <f t="shared" si="309"/>
        <v>0</v>
      </c>
      <c r="S299" s="160">
        <v>2815</v>
      </c>
      <c r="T299" s="161">
        <v>157</v>
      </c>
      <c r="U299" s="61">
        <f t="shared" si="310"/>
        <v>5.5772646536412077E-2</v>
      </c>
      <c r="V299" s="62">
        <v>498</v>
      </c>
      <c r="W299" s="61">
        <f t="shared" si="311"/>
        <v>0.17690941385435169</v>
      </c>
      <c r="X299" s="62">
        <v>253</v>
      </c>
      <c r="Y299" s="61">
        <f t="shared" si="312"/>
        <v>8.9875666074600361E-2</v>
      </c>
      <c r="Z299" s="160">
        <v>1513</v>
      </c>
      <c r="AA299" s="161">
        <v>86</v>
      </c>
      <c r="AB299" s="61">
        <f t="shared" si="313"/>
        <v>5.6840713813615336E-2</v>
      </c>
      <c r="AC299" s="62">
        <v>247</v>
      </c>
      <c r="AD299" s="61">
        <f t="shared" si="314"/>
        <v>0.16325181758096496</v>
      </c>
      <c r="AE299" s="62">
        <v>183</v>
      </c>
      <c r="AF299" s="61">
        <f t="shared" si="315"/>
        <v>0.12095175148711169</v>
      </c>
      <c r="AG299" s="160">
        <v>774</v>
      </c>
      <c r="AH299" s="161">
        <v>32</v>
      </c>
      <c r="AI299" s="61">
        <f t="shared" si="316"/>
        <v>4.1343669250645997E-2</v>
      </c>
      <c r="AJ299" s="62">
        <v>86</v>
      </c>
      <c r="AK299" s="61">
        <f t="shared" si="317"/>
        <v>0.1111111111111111</v>
      </c>
      <c r="AL299" s="62">
        <v>71</v>
      </c>
      <c r="AM299" s="61">
        <f t="shared" si="318"/>
        <v>9.1731266149870802E-2</v>
      </c>
      <c r="AN299" s="160">
        <v>255</v>
      </c>
      <c r="AO299" s="161">
        <v>9</v>
      </c>
      <c r="AP299" s="61">
        <f t="shared" si="319"/>
        <v>3.5294117647058823E-2</v>
      </c>
      <c r="AQ299" s="62">
        <v>24</v>
      </c>
      <c r="AR299" s="61">
        <f t="shared" si="320"/>
        <v>9.4117647058823528E-2</v>
      </c>
      <c r="AS299" s="62">
        <v>9</v>
      </c>
      <c r="AT299" s="61">
        <f t="shared" si="321"/>
        <v>3.5294117647058823E-2</v>
      </c>
      <c r="AU299" s="160">
        <v>80</v>
      </c>
      <c r="AV299" s="161">
        <v>0</v>
      </c>
      <c r="AW299" s="61">
        <f t="shared" si="322"/>
        <v>0</v>
      </c>
      <c r="AX299" s="62">
        <v>5</v>
      </c>
      <c r="AY299" s="61">
        <f t="shared" si="323"/>
        <v>6.25E-2</v>
      </c>
      <c r="AZ299" s="62">
        <v>3</v>
      </c>
      <c r="BA299" s="61">
        <f t="shared" si="324"/>
        <v>3.7499999999999999E-2</v>
      </c>
      <c r="BB299" s="160">
        <f t="shared" si="329"/>
        <v>5439</v>
      </c>
      <c r="BC299" s="63">
        <f t="shared" si="330"/>
        <v>284</v>
      </c>
      <c r="BD299" s="61">
        <f t="shared" si="325"/>
        <v>5.2215480786909359E-2</v>
      </c>
      <c r="BE299" s="63">
        <f t="shared" si="331"/>
        <v>860</v>
      </c>
      <c r="BF299" s="61">
        <f t="shared" si="326"/>
        <v>0.15811730097444382</v>
      </c>
      <c r="BG299" s="63">
        <f t="shared" si="332"/>
        <v>519</v>
      </c>
      <c r="BH299" s="61">
        <f t="shared" si="327"/>
        <v>9.5421952564809703E-2</v>
      </c>
      <c r="BJ299" s="264"/>
      <c r="BK299" s="273"/>
      <c r="BL299" s="208" t="s">
        <v>156</v>
      </c>
      <c r="BM299" s="38">
        <v>5379</v>
      </c>
      <c r="BN299" s="38">
        <v>237</v>
      </c>
      <c r="BO299" s="84">
        <v>4.4060234244283326E-2</v>
      </c>
      <c r="BP299" s="38">
        <v>802</v>
      </c>
      <c r="BQ299" s="84">
        <v>0.14909834541736383</v>
      </c>
      <c r="BR299" s="38">
        <v>520</v>
      </c>
      <c r="BS299" s="84">
        <v>9.6672243911507721E-2</v>
      </c>
      <c r="BU299" s="184"/>
      <c r="BV299" s="188" t="s">
        <v>156</v>
      </c>
      <c r="BW299" s="36">
        <f t="shared" si="328"/>
        <v>0.69424526567383715</v>
      </c>
      <c r="BX299" s="36">
        <f t="shared" si="333"/>
        <v>0.71016917642684518</v>
      </c>
    </row>
    <row r="300" spans="2:76" ht="14.25" customHeight="1">
      <c r="B300" s="264"/>
      <c r="C300" s="273"/>
      <c r="D300" s="135" t="s">
        <v>200</v>
      </c>
      <c r="E300" s="160">
        <v>0</v>
      </c>
      <c r="F300" s="161">
        <v>0</v>
      </c>
      <c r="G300" s="61" t="str">
        <f>IFERROR(F300/E300,"-")</f>
        <v>-</v>
      </c>
      <c r="H300" s="62">
        <v>0</v>
      </c>
      <c r="I300" s="61" t="str">
        <f>IFERROR(H300/E300,"-")</f>
        <v>-</v>
      </c>
      <c r="J300" s="62">
        <v>0</v>
      </c>
      <c r="K300" s="61" t="str">
        <f>IFERROR(J300/E300,"-")</f>
        <v>-</v>
      </c>
      <c r="L300" s="160">
        <v>3</v>
      </c>
      <c r="M300" s="161">
        <v>0</v>
      </c>
      <c r="N300" s="61">
        <f>IFERROR(M300/L300,"-")</f>
        <v>0</v>
      </c>
      <c r="O300" s="62">
        <v>0</v>
      </c>
      <c r="P300" s="61">
        <f>IFERROR(O300/L300,"-")</f>
        <v>0</v>
      </c>
      <c r="Q300" s="62">
        <v>0</v>
      </c>
      <c r="R300" s="61">
        <f>IFERROR(Q300/L300,"-")</f>
        <v>0</v>
      </c>
      <c r="S300" s="160">
        <v>143</v>
      </c>
      <c r="T300" s="161">
        <v>0</v>
      </c>
      <c r="U300" s="61">
        <f>IFERROR(T300/S300,"-")</f>
        <v>0</v>
      </c>
      <c r="V300" s="62">
        <v>7</v>
      </c>
      <c r="W300" s="61">
        <f>IFERROR(V300/S300,"-")</f>
        <v>4.8951048951048952E-2</v>
      </c>
      <c r="X300" s="62">
        <v>9</v>
      </c>
      <c r="Y300" s="61">
        <f>IFERROR(X300/S300,"-")</f>
        <v>6.2937062937062943E-2</v>
      </c>
      <c r="Z300" s="160">
        <v>435</v>
      </c>
      <c r="AA300" s="161">
        <v>2</v>
      </c>
      <c r="AB300" s="61">
        <f>IFERROR(AA300/Z300,"-")</f>
        <v>4.5977011494252873E-3</v>
      </c>
      <c r="AC300" s="62">
        <v>7</v>
      </c>
      <c r="AD300" s="61">
        <f>IFERROR(AC300/Z300,"-")</f>
        <v>1.6091954022988506E-2</v>
      </c>
      <c r="AE300" s="62">
        <v>13</v>
      </c>
      <c r="AF300" s="61">
        <f>IFERROR(AE300/Z300,"-")</f>
        <v>2.9885057471264367E-2</v>
      </c>
      <c r="AG300" s="160">
        <v>526</v>
      </c>
      <c r="AH300" s="161">
        <v>1</v>
      </c>
      <c r="AI300" s="61">
        <f>IFERROR(AH300/AG300,"-")</f>
        <v>1.9011406844106464E-3</v>
      </c>
      <c r="AJ300" s="62">
        <v>12</v>
      </c>
      <c r="AK300" s="61">
        <f>IFERROR(AJ300/AG300,"-")</f>
        <v>2.2813688212927757E-2</v>
      </c>
      <c r="AL300" s="62">
        <v>8</v>
      </c>
      <c r="AM300" s="61">
        <f>IFERROR(AL300/AG300,"-")</f>
        <v>1.5209125475285171E-2</v>
      </c>
      <c r="AN300" s="160">
        <v>492</v>
      </c>
      <c r="AO300" s="161">
        <v>0</v>
      </c>
      <c r="AP300" s="61">
        <f>IFERROR(AO300/AN300,"-")</f>
        <v>0</v>
      </c>
      <c r="AQ300" s="62">
        <v>6</v>
      </c>
      <c r="AR300" s="61">
        <f>IFERROR(AQ300/AN300,"-")</f>
        <v>1.2195121951219513E-2</v>
      </c>
      <c r="AS300" s="62">
        <v>3</v>
      </c>
      <c r="AT300" s="61">
        <f>IFERROR(AS300/AN300,"-")</f>
        <v>6.0975609756097563E-3</v>
      </c>
      <c r="AU300" s="160">
        <v>456</v>
      </c>
      <c r="AV300" s="161">
        <v>0</v>
      </c>
      <c r="AW300" s="61">
        <f>IFERROR(AV300/AU300,"-")</f>
        <v>0</v>
      </c>
      <c r="AX300" s="62">
        <v>3</v>
      </c>
      <c r="AY300" s="61">
        <f>IFERROR(AX300/AU300,"-")</f>
        <v>6.5789473684210523E-3</v>
      </c>
      <c r="AZ300" s="62">
        <v>2</v>
      </c>
      <c r="BA300" s="61">
        <f>IFERROR(AZ300/AU300,"-")</f>
        <v>4.3859649122807015E-3</v>
      </c>
      <c r="BB300" s="160">
        <f t="shared" si="329"/>
        <v>2055</v>
      </c>
      <c r="BC300" s="63">
        <f t="shared" si="330"/>
        <v>3</v>
      </c>
      <c r="BD300" s="61">
        <f>IFERROR(BC300/BB300,"-")</f>
        <v>1.4598540145985401E-3</v>
      </c>
      <c r="BE300" s="63">
        <f t="shared" si="331"/>
        <v>35</v>
      </c>
      <c r="BF300" s="61">
        <f>IFERROR(BE300/BB300,"-")</f>
        <v>1.7031630170316302E-2</v>
      </c>
      <c r="BG300" s="63">
        <f t="shared" si="332"/>
        <v>35</v>
      </c>
      <c r="BH300" s="61">
        <f>IFERROR(BG300/BB300,"-")</f>
        <v>1.7031630170316302E-2</v>
      </c>
      <c r="BJ300" s="264"/>
      <c r="BK300" s="273"/>
      <c r="BL300" s="208" t="s">
        <v>199</v>
      </c>
      <c r="BM300" s="38">
        <v>978</v>
      </c>
      <c r="BN300" s="38">
        <v>3</v>
      </c>
      <c r="BO300" s="84">
        <v>3.0674846625766872E-3</v>
      </c>
      <c r="BP300" s="38">
        <v>35</v>
      </c>
      <c r="BQ300" s="84">
        <v>3.5787321063394682E-2</v>
      </c>
      <c r="BR300" s="38">
        <v>20</v>
      </c>
      <c r="BS300" s="84">
        <v>2.0449897750511249E-2</v>
      </c>
      <c r="BU300" s="184"/>
      <c r="BV300" s="188" t="s">
        <v>199</v>
      </c>
      <c r="BW300" s="36">
        <f t="shared" si="328"/>
        <v>0.96447688564476886</v>
      </c>
      <c r="BX300" s="36">
        <f t="shared" si="333"/>
        <v>0.94069529652351735</v>
      </c>
    </row>
    <row r="301" spans="2:76" ht="14.25" customHeight="1">
      <c r="B301" s="265"/>
      <c r="C301" s="274"/>
      <c r="D301" s="150" t="s">
        <v>67</v>
      </c>
      <c r="E301" s="37">
        <v>36</v>
      </c>
      <c r="F301" s="233">
        <v>1</v>
      </c>
      <c r="G301" s="13">
        <f t="shared" si="304"/>
        <v>2.7777777777777776E-2</v>
      </c>
      <c r="H301" s="33">
        <v>3</v>
      </c>
      <c r="I301" s="13">
        <f t="shared" si="305"/>
        <v>8.3333333333333329E-2</v>
      </c>
      <c r="J301" s="33">
        <v>5</v>
      </c>
      <c r="K301" s="13">
        <f t="shared" si="306"/>
        <v>0.1388888888888889</v>
      </c>
      <c r="L301" s="37">
        <v>104</v>
      </c>
      <c r="M301" s="233">
        <v>3</v>
      </c>
      <c r="N301" s="13">
        <f t="shared" si="307"/>
        <v>2.8846153846153848E-2</v>
      </c>
      <c r="O301" s="33">
        <v>15</v>
      </c>
      <c r="P301" s="13">
        <f t="shared" si="308"/>
        <v>0.14423076923076922</v>
      </c>
      <c r="Q301" s="33">
        <v>4</v>
      </c>
      <c r="R301" s="13">
        <f t="shared" si="309"/>
        <v>3.8461538461538464E-2</v>
      </c>
      <c r="S301" s="37">
        <v>28666</v>
      </c>
      <c r="T301" s="233">
        <v>1872</v>
      </c>
      <c r="U301" s="13">
        <f t="shared" si="310"/>
        <v>6.5303844275448261E-2</v>
      </c>
      <c r="V301" s="33">
        <v>5473</v>
      </c>
      <c r="W301" s="13">
        <f t="shared" si="311"/>
        <v>0.19092304472197028</v>
      </c>
      <c r="X301" s="33">
        <v>2536</v>
      </c>
      <c r="Y301" s="13">
        <f t="shared" si="312"/>
        <v>8.8467173655201278E-2</v>
      </c>
      <c r="Z301" s="37">
        <v>24360</v>
      </c>
      <c r="AA301" s="233">
        <v>1351</v>
      </c>
      <c r="AB301" s="13">
        <f t="shared" si="313"/>
        <v>5.5459770114942526E-2</v>
      </c>
      <c r="AC301" s="33">
        <v>3826</v>
      </c>
      <c r="AD301" s="13">
        <f t="shared" si="314"/>
        <v>0.1570607553366174</v>
      </c>
      <c r="AE301" s="33">
        <v>2515</v>
      </c>
      <c r="AF301" s="13">
        <f t="shared" si="315"/>
        <v>0.10324302134646962</v>
      </c>
      <c r="AG301" s="37">
        <v>14665</v>
      </c>
      <c r="AH301" s="233">
        <v>528</v>
      </c>
      <c r="AI301" s="13">
        <f t="shared" si="316"/>
        <v>3.6004091374019775E-2</v>
      </c>
      <c r="AJ301" s="33">
        <v>1692</v>
      </c>
      <c r="AK301" s="13">
        <f t="shared" si="317"/>
        <v>0.11537674735765428</v>
      </c>
      <c r="AL301" s="33">
        <v>1198</v>
      </c>
      <c r="AM301" s="13">
        <f t="shared" si="318"/>
        <v>8.1691101261506985E-2</v>
      </c>
      <c r="AN301" s="37">
        <v>6124</v>
      </c>
      <c r="AO301" s="233">
        <v>102</v>
      </c>
      <c r="AP301" s="13">
        <f t="shared" si="319"/>
        <v>1.6655780535597648E-2</v>
      </c>
      <c r="AQ301" s="33">
        <v>482</v>
      </c>
      <c r="AR301" s="13">
        <f t="shared" si="320"/>
        <v>7.8706727629000647E-2</v>
      </c>
      <c r="AS301" s="33">
        <v>331</v>
      </c>
      <c r="AT301" s="13">
        <f t="shared" si="321"/>
        <v>5.4049640757674725E-2</v>
      </c>
      <c r="AU301" s="37">
        <v>1995</v>
      </c>
      <c r="AV301" s="233">
        <v>18</v>
      </c>
      <c r="AW301" s="13">
        <f t="shared" si="322"/>
        <v>9.0225563909774441E-3</v>
      </c>
      <c r="AX301" s="33">
        <v>99</v>
      </c>
      <c r="AY301" s="13">
        <f t="shared" si="323"/>
        <v>4.9624060150375938E-2</v>
      </c>
      <c r="AZ301" s="33">
        <v>47</v>
      </c>
      <c r="BA301" s="13">
        <f t="shared" si="324"/>
        <v>2.3558897243107769E-2</v>
      </c>
      <c r="BB301" s="37">
        <f t="shared" si="329"/>
        <v>75950</v>
      </c>
      <c r="BC301" s="69">
        <f t="shared" si="330"/>
        <v>3875</v>
      </c>
      <c r="BD301" s="13">
        <f t="shared" si="325"/>
        <v>5.1020408163265307E-2</v>
      </c>
      <c r="BE301" s="69">
        <f t="shared" si="331"/>
        <v>11590</v>
      </c>
      <c r="BF301" s="13">
        <f t="shared" si="326"/>
        <v>0.15260039499670836</v>
      </c>
      <c r="BG301" s="69">
        <f t="shared" si="332"/>
        <v>6636</v>
      </c>
      <c r="BH301" s="13">
        <f t="shared" si="327"/>
        <v>8.7373271889400916E-2</v>
      </c>
      <c r="BJ301" s="265"/>
      <c r="BK301" s="274"/>
      <c r="BL301" s="203" t="s">
        <v>67</v>
      </c>
      <c r="BM301" s="38">
        <v>72149</v>
      </c>
      <c r="BN301" s="38">
        <v>3272</v>
      </c>
      <c r="BO301" s="84">
        <v>4.5350593909825501E-2</v>
      </c>
      <c r="BP301" s="38">
        <v>10564</v>
      </c>
      <c r="BQ301" s="84">
        <v>0.14641921578954664</v>
      </c>
      <c r="BR301" s="38">
        <v>6455</v>
      </c>
      <c r="BS301" s="84">
        <v>8.9467629488974201E-2</v>
      </c>
      <c r="BU301" s="185"/>
      <c r="BV301" s="187" t="s">
        <v>67</v>
      </c>
      <c r="BW301" s="36">
        <f t="shared" si="328"/>
        <v>0.70900592495062542</v>
      </c>
      <c r="BX301" s="36">
        <f t="shared" si="333"/>
        <v>0.71876256081165368</v>
      </c>
    </row>
    <row r="302" spans="2:76" ht="14.25" customHeight="1">
      <c r="B302" s="263">
        <v>60</v>
      </c>
      <c r="C302" s="272" t="s">
        <v>44</v>
      </c>
      <c r="D302" s="134" t="s">
        <v>201</v>
      </c>
      <c r="E302" s="119">
        <v>31</v>
      </c>
      <c r="F302" s="73">
        <v>1</v>
      </c>
      <c r="G302" s="71">
        <f t="shared" si="304"/>
        <v>3.2258064516129031E-2</v>
      </c>
      <c r="H302" s="73">
        <v>5</v>
      </c>
      <c r="I302" s="71">
        <f t="shared" si="305"/>
        <v>0.16129032258064516</v>
      </c>
      <c r="J302" s="73">
        <v>3</v>
      </c>
      <c r="K302" s="71">
        <f t="shared" si="306"/>
        <v>9.6774193548387094E-2</v>
      </c>
      <c r="L302" s="119">
        <v>29</v>
      </c>
      <c r="M302" s="73">
        <v>0</v>
      </c>
      <c r="N302" s="71">
        <f t="shared" si="307"/>
        <v>0</v>
      </c>
      <c r="O302" s="73">
        <v>5</v>
      </c>
      <c r="P302" s="71">
        <f t="shared" si="308"/>
        <v>0.17241379310344829</v>
      </c>
      <c r="Q302" s="73">
        <v>0</v>
      </c>
      <c r="R302" s="71">
        <f t="shared" si="309"/>
        <v>0</v>
      </c>
      <c r="S302" s="119">
        <v>2815</v>
      </c>
      <c r="T302" s="73">
        <v>130</v>
      </c>
      <c r="U302" s="71">
        <f t="shared" si="310"/>
        <v>4.6181172291296625E-2</v>
      </c>
      <c r="V302" s="73">
        <v>541</v>
      </c>
      <c r="W302" s="71">
        <f t="shared" si="311"/>
        <v>0.1921847246891652</v>
      </c>
      <c r="X302" s="73">
        <v>164</v>
      </c>
      <c r="Y302" s="71">
        <f t="shared" si="312"/>
        <v>5.8259325044404973E-2</v>
      </c>
      <c r="Z302" s="119">
        <v>2397</v>
      </c>
      <c r="AA302" s="73">
        <v>79</v>
      </c>
      <c r="AB302" s="71">
        <f t="shared" si="313"/>
        <v>3.2957863996662493E-2</v>
      </c>
      <c r="AC302" s="73">
        <v>395</v>
      </c>
      <c r="AD302" s="71">
        <f t="shared" si="314"/>
        <v>0.16478931998331248</v>
      </c>
      <c r="AE302" s="73">
        <v>145</v>
      </c>
      <c r="AF302" s="71">
        <f t="shared" si="315"/>
        <v>6.0492282019190657E-2</v>
      </c>
      <c r="AG302" s="119">
        <v>1374</v>
      </c>
      <c r="AH302" s="73">
        <v>30</v>
      </c>
      <c r="AI302" s="71">
        <f t="shared" si="316"/>
        <v>2.1834061135371178E-2</v>
      </c>
      <c r="AJ302" s="73">
        <v>140</v>
      </c>
      <c r="AK302" s="71">
        <f t="shared" si="317"/>
        <v>0.10189228529839883</v>
      </c>
      <c r="AL302" s="73">
        <v>76</v>
      </c>
      <c r="AM302" s="71">
        <f t="shared" si="318"/>
        <v>5.5312954876273655E-2</v>
      </c>
      <c r="AN302" s="119">
        <v>593</v>
      </c>
      <c r="AO302" s="73">
        <v>13</v>
      </c>
      <c r="AP302" s="71">
        <f t="shared" si="319"/>
        <v>2.1922428330522766E-2</v>
      </c>
      <c r="AQ302" s="73">
        <v>37</v>
      </c>
      <c r="AR302" s="71">
        <f t="shared" si="320"/>
        <v>6.2394603709949412E-2</v>
      </c>
      <c r="AS302" s="73">
        <v>20</v>
      </c>
      <c r="AT302" s="71">
        <f t="shared" si="321"/>
        <v>3.3726812816188868E-2</v>
      </c>
      <c r="AU302" s="119">
        <v>197</v>
      </c>
      <c r="AV302" s="73">
        <v>0</v>
      </c>
      <c r="AW302" s="71">
        <f t="shared" si="322"/>
        <v>0</v>
      </c>
      <c r="AX302" s="73">
        <v>11</v>
      </c>
      <c r="AY302" s="71">
        <f t="shared" si="323"/>
        <v>5.5837563451776651E-2</v>
      </c>
      <c r="AZ302" s="73">
        <v>2</v>
      </c>
      <c r="BA302" s="71">
        <f t="shared" si="324"/>
        <v>1.015228426395939E-2</v>
      </c>
      <c r="BB302" s="119">
        <f t="shared" si="329"/>
        <v>7436</v>
      </c>
      <c r="BC302" s="73">
        <f t="shared" si="330"/>
        <v>253</v>
      </c>
      <c r="BD302" s="71">
        <f t="shared" si="325"/>
        <v>3.4023668639053255E-2</v>
      </c>
      <c r="BE302" s="73">
        <f t="shared" si="331"/>
        <v>1134</v>
      </c>
      <c r="BF302" s="71">
        <f t="shared" si="326"/>
        <v>0.15250134480903713</v>
      </c>
      <c r="BG302" s="73">
        <f t="shared" si="332"/>
        <v>410</v>
      </c>
      <c r="BH302" s="71">
        <f t="shared" si="327"/>
        <v>5.5137170521785905E-2</v>
      </c>
      <c r="BJ302" s="263">
        <v>60</v>
      </c>
      <c r="BK302" s="272" t="s">
        <v>44</v>
      </c>
      <c r="BL302" s="208" t="s">
        <v>148</v>
      </c>
      <c r="BM302" s="38">
        <v>7014</v>
      </c>
      <c r="BN302" s="38">
        <v>228</v>
      </c>
      <c r="BO302" s="84">
        <v>3.2506415739948676E-2</v>
      </c>
      <c r="BP302" s="38">
        <v>976</v>
      </c>
      <c r="BQ302" s="84">
        <v>0.13915027088679782</v>
      </c>
      <c r="BR302" s="38">
        <v>415</v>
      </c>
      <c r="BS302" s="84">
        <v>5.9167379526660964E-2</v>
      </c>
      <c r="BU302" s="183" t="s">
        <v>44</v>
      </c>
      <c r="BV302" s="188" t="s">
        <v>138</v>
      </c>
      <c r="BW302" s="36">
        <f t="shared" si="328"/>
        <v>0.75833781603012373</v>
      </c>
      <c r="BX302" s="36">
        <f t="shared" si="333"/>
        <v>0.76917593384659255</v>
      </c>
    </row>
    <row r="303" spans="2:76" ht="14.25" customHeight="1">
      <c r="B303" s="264"/>
      <c r="C303" s="273"/>
      <c r="D303" s="210" t="s">
        <v>277</v>
      </c>
      <c r="E303" s="166">
        <v>4</v>
      </c>
      <c r="F303" s="167">
        <v>0</v>
      </c>
      <c r="G303" s="83">
        <f t="shared" si="304"/>
        <v>0</v>
      </c>
      <c r="H303" s="167">
        <v>0</v>
      </c>
      <c r="I303" s="83">
        <f>IFERROR(H303/E303,"-")</f>
        <v>0</v>
      </c>
      <c r="J303" s="167">
        <v>0</v>
      </c>
      <c r="K303" s="83">
        <f>IFERROR(J303/E303,"-")</f>
        <v>0</v>
      </c>
      <c r="L303" s="166">
        <v>4</v>
      </c>
      <c r="M303" s="167">
        <v>0</v>
      </c>
      <c r="N303" s="83">
        <f>IFERROR(M303/L303,"-")</f>
        <v>0</v>
      </c>
      <c r="O303" s="167">
        <v>1</v>
      </c>
      <c r="P303" s="83">
        <f>IFERROR(O303/L303,"-")</f>
        <v>0.25</v>
      </c>
      <c r="Q303" s="167">
        <v>0</v>
      </c>
      <c r="R303" s="83">
        <f>IFERROR(Q303/L303,"-")</f>
        <v>0</v>
      </c>
      <c r="S303" s="166">
        <v>824</v>
      </c>
      <c r="T303" s="167">
        <v>63</v>
      </c>
      <c r="U303" s="83">
        <f>IFERROR(T303/S303,"-")</f>
        <v>7.6456310679611644E-2</v>
      </c>
      <c r="V303" s="167">
        <v>225</v>
      </c>
      <c r="W303" s="83">
        <f>IFERROR(V303/S303,"-")</f>
        <v>0.27305825242718446</v>
      </c>
      <c r="X303" s="167">
        <v>41</v>
      </c>
      <c r="Y303" s="83">
        <f>IFERROR(X303/S303,"-")</f>
        <v>4.9757281553398057E-2</v>
      </c>
      <c r="Z303" s="166">
        <v>588</v>
      </c>
      <c r="AA303" s="167">
        <v>45</v>
      </c>
      <c r="AB303" s="83">
        <f>IFERROR(AA303/Z303,"-")</f>
        <v>7.6530612244897961E-2</v>
      </c>
      <c r="AC303" s="167">
        <v>150</v>
      </c>
      <c r="AD303" s="83">
        <f>IFERROR(AC303/Z303,"-")</f>
        <v>0.25510204081632654</v>
      </c>
      <c r="AE303" s="167">
        <v>35</v>
      </c>
      <c r="AF303" s="83">
        <f>IFERROR(AE303/Z303,"-")</f>
        <v>5.9523809523809521E-2</v>
      </c>
      <c r="AG303" s="166">
        <v>300</v>
      </c>
      <c r="AH303" s="167">
        <v>8</v>
      </c>
      <c r="AI303" s="83">
        <f>IFERROR(AH303/AG303,"-")</f>
        <v>2.6666666666666668E-2</v>
      </c>
      <c r="AJ303" s="167">
        <v>56</v>
      </c>
      <c r="AK303" s="83">
        <f>IFERROR(AJ303/AG303,"-")</f>
        <v>0.18666666666666668</v>
      </c>
      <c r="AL303" s="167">
        <v>19</v>
      </c>
      <c r="AM303" s="83">
        <f>IFERROR(AL303/AG303,"-")</f>
        <v>6.3333333333333339E-2</v>
      </c>
      <c r="AN303" s="166">
        <v>110</v>
      </c>
      <c r="AO303" s="167">
        <v>1</v>
      </c>
      <c r="AP303" s="83">
        <f>IFERROR(AO303/AN303,"-")</f>
        <v>9.0909090909090905E-3</v>
      </c>
      <c r="AQ303" s="167">
        <v>8</v>
      </c>
      <c r="AR303" s="83">
        <f>IFERROR(AQ303/AN303,"-")</f>
        <v>7.2727272727272724E-2</v>
      </c>
      <c r="AS303" s="167">
        <v>4</v>
      </c>
      <c r="AT303" s="83">
        <f>IFERROR(AS303/AN303,"-")</f>
        <v>3.6363636363636362E-2</v>
      </c>
      <c r="AU303" s="166">
        <v>30</v>
      </c>
      <c r="AV303" s="167">
        <v>0</v>
      </c>
      <c r="AW303" s="83">
        <f>IFERROR(AV303/AU303,"-")</f>
        <v>0</v>
      </c>
      <c r="AX303" s="167">
        <v>2</v>
      </c>
      <c r="AY303" s="83">
        <f>IFERROR(AX303/AU303,"-")</f>
        <v>6.6666666666666666E-2</v>
      </c>
      <c r="AZ303" s="167">
        <v>1</v>
      </c>
      <c r="BA303" s="83">
        <f>IFERROR(AZ303/AU303,"-")</f>
        <v>3.3333333333333333E-2</v>
      </c>
      <c r="BB303" s="166">
        <f t="shared" si="329"/>
        <v>1860</v>
      </c>
      <c r="BC303" s="167">
        <f t="shared" si="330"/>
        <v>117</v>
      </c>
      <c r="BD303" s="83">
        <f>IFERROR(BC303/BB303,"-")</f>
        <v>6.2903225806451607E-2</v>
      </c>
      <c r="BE303" s="167">
        <f t="shared" si="331"/>
        <v>442</v>
      </c>
      <c r="BF303" s="83">
        <f>IFERROR(BE303/BB303,"-")</f>
        <v>0.23763440860215054</v>
      </c>
      <c r="BG303" s="167">
        <f t="shared" si="332"/>
        <v>100</v>
      </c>
      <c r="BH303" s="83">
        <f>IFERROR(BG303/BB303,"-")</f>
        <v>5.3763440860215055E-2</v>
      </c>
      <c r="BJ303" s="264"/>
      <c r="BK303" s="273"/>
      <c r="BL303" s="208" t="s">
        <v>276</v>
      </c>
      <c r="BM303" s="38">
        <v>1780</v>
      </c>
      <c r="BN303" s="38">
        <v>100</v>
      </c>
      <c r="BO303" s="84">
        <v>5.6179775280898875E-2</v>
      </c>
      <c r="BP303" s="38">
        <v>374</v>
      </c>
      <c r="BQ303" s="84">
        <v>0.21011235955056179</v>
      </c>
      <c r="BR303" s="38">
        <v>104</v>
      </c>
      <c r="BS303" s="84">
        <v>5.8426966292134834E-2</v>
      </c>
      <c r="BU303" s="218"/>
      <c r="BV303" s="208" t="s">
        <v>273</v>
      </c>
      <c r="BW303" s="36">
        <f t="shared" si="328"/>
        <v>0.64569892473118284</v>
      </c>
      <c r="BX303" s="36">
        <f t="shared" si="333"/>
        <v>0.67528089887640452</v>
      </c>
    </row>
    <row r="304" spans="2:76" ht="14.25" customHeight="1">
      <c r="B304" s="264"/>
      <c r="C304" s="273"/>
      <c r="D304" s="165" t="s">
        <v>156</v>
      </c>
      <c r="E304" s="160">
        <v>0</v>
      </c>
      <c r="F304" s="63">
        <v>0</v>
      </c>
      <c r="G304" s="61" t="str">
        <f t="shared" si="304"/>
        <v>-</v>
      </c>
      <c r="H304" s="63">
        <v>0</v>
      </c>
      <c r="I304" s="61" t="str">
        <f t="shared" si="305"/>
        <v>-</v>
      </c>
      <c r="J304" s="63">
        <v>0</v>
      </c>
      <c r="K304" s="61" t="str">
        <f t="shared" si="306"/>
        <v>-</v>
      </c>
      <c r="L304" s="160">
        <v>0</v>
      </c>
      <c r="M304" s="63">
        <v>0</v>
      </c>
      <c r="N304" s="61" t="str">
        <f t="shared" si="307"/>
        <v>-</v>
      </c>
      <c r="O304" s="63">
        <v>0</v>
      </c>
      <c r="P304" s="61" t="str">
        <f t="shared" si="308"/>
        <v>-</v>
      </c>
      <c r="Q304" s="63">
        <v>0</v>
      </c>
      <c r="R304" s="61" t="str">
        <f t="shared" si="309"/>
        <v>-</v>
      </c>
      <c r="S304" s="160">
        <v>255</v>
      </c>
      <c r="T304" s="63">
        <v>16</v>
      </c>
      <c r="U304" s="61">
        <f t="shared" si="310"/>
        <v>6.2745098039215685E-2</v>
      </c>
      <c r="V304" s="63">
        <v>58</v>
      </c>
      <c r="W304" s="61">
        <f t="shared" si="311"/>
        <v>0.22745098039215686</v>
      </c>
      <c r="X304" s="63">
        <v>14</v>
      </c>
      <c r="Y304" s="61">
        <f t="shared" si="312"/>
        <v>5.4901960784313725E-2</v>
      </c>
      <c r="Z304" s="160">
        <v>142</v>
      </c>
      <c r="AA304" s="63">
        <v>10</v>
      </c>
      <c r="AB304" s="61">
        <f t="shared" si="313"/>
        <v>7.0422535211267609E-2</v>
      </c>
      <c r="AC304" s="63">
        <v>40</v>
      </c>
      <c r="AD304" s="61">
        <f t="shared" si="314"/>
        <v>0.28169014084507044</v>
      </c>
      <c r="AE304" s="63">
        <v>5</v>
      </c>
      <c r="AF304" s="61">
        <f t="shared" si="315"/>
        <v>3.5211267605633804E-2</v>
      </c>
      <c r="AG304" s="160">
        <v>62</v>
      </c>
      <c r="AH304" s="63">
        <v>1</v>
      </c>
      <c r="AI304" s="61">
        <f t="shared" si="316"/>
        <v>1.6129032258064516E-2</v>
      </c>
      <c r="AJ304" s="63">
        <v>7</v>
      </c>
      <c r="AK304" s="61">
        <f t="shared" si="317"/>
        <v>0.11290322580645161</v>
      </c>
      <c r="AL304" s="63">
        <v>8</v>
      </c>
      <c r="AM304" s="61">
        <f t="shared" si="318"/>
        <v>0.12903225806451613</v>
      </c>
      <c r="AN304" s="160">
        <v>30</v>
      </c>
      <c r="AO304" s="63">
        <v>0</v>
      </c>
      <c r="AP304" s="61">
        <f t="shared" si="319"/>
        <v>0</v>
      </c>
      <c r="AQ304" s="63">
        <v>6</v>
      </c>
      <c r="AR304" s="61">
        <f t="shared" si="320"/>
        <v>0.2</v>
      </c>
      <c r="AS304" s="63">
        <v>2</v>
      </c>
      <c r="AT304" s="61">
        <f t="shared" si="321"/>
        <v>6.6666666666666666E-2</v>
      </c>
      <c r="AU304" s="160">
        <v>2</v>
      </c>
      <c r="AV304" s="63">
        <v>0</v>
      </c>
      <c r="AW304" s="61">
        <f t="shared" si="322"/>
        <v>0</v>
      </c>
      <c r="AX304" s="63">
        <v>0</v>
      </c>
      <c r="AY304" s="61">
        <f t="shared" si="323"/>
        <v>0</v>
      </c>
      <c r="AZ304" s="63">
        <v>0</v>
      </c>
      <c r="BA304" s="61">
        <f t="shared" si="324"/>
        <v>0</v>
      </c>
      <c r="BB304" s="160">
        <f t="shared" si="329"/>
        <v>491</v>
      </c>
      <c r="BC304" s="63">
        <f t="shared" si="330"/>
        <v>27</v>
      </c>
      <c r="BD304" s="61">
        <f t="shared" si="325"/>
        <v>5.4989816700610997E-2</v>
      </c>
      <c r="BE304" s="63">
        <f t="shared" si="331"/>
        <v>111</v>
      </c>
      <c r="BF304" s="61">
        <f t="shared" si="326"/>
        <v>0.22606924643584522</v>
      </c>
      <c r="BG304" s="63">
        <f t="shared" si="332"/>
        <v>29</v>
      </c>
      <c r="BH304" s="61">
        <f t="shared" si="327"/>
        <v>5.9063136456211814E-2</v>
      </c>
      <c r="BJ304" s="264"/>
      <c r="BK304" s="273"/>
      <c r="BL304" s="208" t="s">
        <v>156</v>
      </c>
      <c r="BM304" s="38">
        <v>505</v>
      </c>
      <c r="BN304" s="38">
        <v>20</v>
      </c>
      <c r="BO304" s="84">
        <v>3.9603960396039604E-2</v>
      </c>
      <c r="BP304" s="38">
        <v>106</v>
      </c>
      <c r="BQ304" s="84">
        <v>0.20990099009900989</v>
      </c>
      <c r="BR304" s="38">
        <v>20</v>
      </c>
      <c r="BS304" s="84">
        <v>3.9603960396039604E-2</v>
      </c>
      <c r="BU304" s="184"/>
      <c r="BV304" s="188" t="s">
        <v>156</v>
      </c>
      <c r="BW304" s="36">
        <f t="shared" si="328"/>
        <v>0.65987780040733202</v>
      </c>
      <c r="BX304" s="36">
        <f t="shared" si="333"/>
        <v>0.71089108910891086</v>
      </c>
    </row>
    <row r="305" spans="2:76" ht="14.25" customHeight="1">
      <c r="B305" s="264"/>
      <c r="C305" s="273"/>
      <c r="D305" s="135" t="s">
        <v>200</v>
      </c>
      <c r="E305" s="160">
        <v>0</v>
      </c>
      <c r="F305" s="63">
        <v>0</v>
      </c>
      <c r="G305" s="61" t="str">
        <f>IFERROR(F305/E305,"-")</f>
        <v>-</v>
      </c>
      <c r="H305" s="63">
        <v>0</v>
      </c>
      <c r="I305" s="61" t="str">
        <f>IFERROR(H305/E305,"-")</f>
        <v>-</v>
      </c>
      <c r="J305" s="63">
        <v>0</v>
      </c>
      <c r="K305" s="61" t="str">
        <f>IFERROR(J305/E305,"-")</f>
        <v>-</v>
      </c>
      <c r="L305" s="160">
        <v>0</v>
      </c>
      <c r="M305" s="63">
        <v>0</v>
      </c>
      <c r="N305" s="61" t="str">
        <f>IFERROR(M305/L305,"-")</f>
        <v>-</v>
      </c>
      <c r="O305" s="63">
        <v>0</v>
      </c>
      <c r="P305" s="61" t="str">
        <f>IFERROR(O305/L305,"-")</f>
        <v>-</v>
      </c>
      <c r="Q305" s="63">
        <v>0</v>
      </c>
      <c r="R305" s="61" t="str">
        <f>IFERROR(Q305/L305,"-")</f>
        <v>-</v>
      </c>
      <c r="S305" s="160">
        <v>21</v>
      </c>
      <c r="T305" s="63">
        <v>0</v>
      </c>
      <c r="U305" s="61">
        <f>IFERROR(T305/S305,"-")</f>
        <v>0</v>
      </c>
      <c r="V305" s="63">
        <v>1</v>
      </c>
      <c r="W305" s="61">
        <f>IFERROR(V305/S305,"-")</f>
        <v>4.7619047619047616E-2</v>
      </c>
      <c r="X305" s="63">
        <v>0</v>
      </c>
      <c r="Y305" s="61">
        <f>IFERROR(X305/S305,"-")</f>
        <v>0</v>
      </c>
      <c r="Z305" s="160">
        <v>49</v>
      </c>
      <c r="AA305" s="63">
        <v>0</v>
      </c>
      <c r="AB305" s="61">
        <f>IFERROR(AA305/Z305,"-")</f>
        <v>0</v>
      </c>
      <c r="AC305" s="63">
        <v>1</v>
      </c>
      <c r="AD305" s="61">
        <f>IFERROR(AC305/Z305,"-")</f>
        <v>2.0408163265306121E-2</v>
      </c>
      <c r="AE305" s="63">
        <v>0</v>
      </c>
      <c r="AF305" s="61">
        <f>IFERROR(AE305/Z305,"-")</f>
        <v>0</v>
      </c>
      <c r="AG305" s="160">
        <v>84</v>
      </c>
      <c r="AH305" s="63">
        <v>0</v>
      </c>
      <c r="AI305" s="61">
        <f>IFERROR(AH305/AG305,"-")</f>
        <v>0</v>
      </c>
      <c r="AJ305" s="63">
        <v>0</v>
      </c>
      <c r="AK305" s="61">
        <f>IFERROR(AJ305/AG305,"-")</f>
        <v>0</v>
      </c>
      <c r="AL305" s="63">
        <v>0</v>
      </c>
      <c r="AM305" s="61">
        <f>IFERROR(AL305/AG305,"-")</f>
        <v>0</v>
      </c>
      <c r="AN305" s="160">
        <v>80</v>
      </c>
      <c r="AO305" s="63">
        <v>0</v>
      </c>
      <c r="AP305" s="61">
        <f>IFERROR(AO305/AN305,"-")</f>
        <v>0</v>
      </c>
      <c r="AQ305" s="63">
        <v>0</v>
      </c>
      <c r="AR305" s="61">
        <f>IFERROR(AQ305/AN305,"-")</f>
        <v>0</v>
      </c>
      <c r="AS305" s="63">
        <v>1</v>
      </c>
      <c r="AT305" s="61">
        <f>IFERROR(AS305/AN305,"-")</f>
        <v>1.2500000000000001E-2</v>
      </c>
      <c r="AU305" s="160">
        <v>60</v>
      </c>
      <c r="AV305" s="63">
        <v>0</v>
      </c>
      <c r="AW305" s="61">
        <f>IFERROR(AV305/AU305,"-")</f>
        <v>0</v>
      </c>
      <c r="AX305" s="63">
        <v>0</v>
      </c>
      <c r="AY305" s="61">
        <f>IFERROR(AX305/AU305,"-")</f>
        <v>0</v>
      </c>
      <c r="AZ305" s="63">
        <v>0</v>
      </c>
      <c r="BA305" s="61">
        <f>IFERROR(AZ305/AU305,"-")</f>
        <v>0</v>
      </c>
      <c r="BB305" s="160">
        <f t="shared" si="329"/>
        <v>294</v>
      </c>
      <c r="BC305" s="63">
        <f t="shared" si="330"/>
        <v>0</v>
      </c>
      <c r="BD305" s="61">
        <f>IFERROR(BC305/BB305,"-")</f>
        <v>0</v>
      </c>
      <c r="BE305" s="63">
        <f t="shared" si="331"/>
        <v>2</v>
      </c>
      <c r="BF305" s="61">
        <f>IFERROR(BE305/BB305,"-")</f>
        <v>6.8027210884353739E-3</v>
      </c>
      <c r="BG305" s="63">
        <f t="shared" si="332"/>
        <v>1</v>
      </c>
      <c r="BH305" s="61">
        <f>IFERROR(BG305/BB305,"-")</f>
        <v>3.4013605442176869E-3</v>
      </c>
      <c r="BJ305" s="264"/>
      <c r="BK305" s="273"/>
      <c r="BL305" s="208" t="s">
        <v>199</v>
      </c>
      <c r="BM305" s="38">
        <v>133</v>
      </c>
      <c r="BN305" s="38">
        <v>0</v>
      </c>
      <c r="BO305" s="84">
        <v>0</v>
      </c>
      <c r="BP305" s="38">
        <v>1</v>
      </c>
      <c r="BQ305" s="84">
        <v>7.5187969924812026E-3</v>
      </c>
      <c r="BR305" s="38">
        <v>1</v>
      </c>
      <c r="BS305" s="84">
        <v>7.5187969924812026E-3</v>
      </c>
      <c r="BU305" s="184"/>
      <c r="BV305" s="188" t="s">
        <v>199</v>
      </c>
      <c r="BW305" s="36">
        <f t="shared" si="328"/>
        <v>0.98979591836734693</v>
      </c>
      <c r="BX305" s="36">
        <f t="shared" si="333"/>
        <v>0.98496240601503759</v>
      </c>
    </row>
    <row r="306" spans="2:76" ht="14.25" customHeight="1">
      <c r="B306" s="265"/>
      <c r="C306" s="274"/>
      <c r="D306" s="173" t="s">
        <v>67</v>
      </c>
      <c r="E306" s="38">
        <v>35</v>
      </c>
      <c r="F306" s="57">
        <v>1</v>
      </c>
      <c r="G306" s="55">
        <f t="shared" si="304"/>
        <v>2.8571428571428571E-2</v>
      </c>
      <c r="H306" s="57">
        <v>5</v>
      </c>
      <c r="I306" s="55">
        <f t="shared" si="305"/>
        <v>0.14285714285714285</v>
      </c>
      <c r="J306" s="57">
        <v>3</v>
      </c>
      <c r="K306" s="55">
        <f t="shared" si="306"/>
        <v>8.5714285714285715E-2</v>
      </c>
      <c r="L306" s="38">
        <v>33</v>
      </c>
      <c r="M306" s="57">
        <v>0</v>
      </c>
      <c r="N306" s="55">
        <f t="shared" si="307"/>
        <v>0</v>
      </c>
      <c r="O306" s="57">
        <v>6</v>
      </c>
      <c r="P306" s="55">
        <f t="shared" si="308"/>
        <v>0.18181818181818182</v>
      </c>
      <c r="Q306" s="57">
        <v>0</v>
      </c>
      <c r="R306" s="55">
        <f t="shared" si="309"/>
        <v>0</v>
      </c>
      <c r="S306" s="38">
        <v>3915</v>
      </c>
      <c r="T306" s="57">
        <v>209</v>
      </c>
      <c r="U306" s="55">
        <f t="shared" si="310"/>
        <v>5.3384418901660284E-2</v>
      </c>
      <c r="V306" s="57">
        <v>825</v>
      </c>
      <c r="W306" s="55">
        <f t="shared" si="311"/>
        <v>0.21072796934865901</v>
      </c>
      <c r="X306" s="57">
        <v>219</v>
      </c>
      <c r="Y306" s="55">
        <f t="shared" si="312"/>
        <v>5.5938697318007664E-2</v>
      </c>
      <c r="Z306" s="38">
        <v>3176</v>
      </c>
      <c r="AA306" s="57">
        <v>134</v>
      </c>
      <c r="AB306" s="55">
        <f t="shared" si="313"/>
        <v>4.2191435768261967E-2</v>
      </c>
      <c r="AC306" s="57">
        <v>586</v>
      </c>
      <c r="AD306" s="55">
        <f t="shared" si="314"/>
        <v>0.1845088161209068</v>
      </c>
      <c r="AE306" s="57">
        <v>185</v>
      </c>
      <c r="AF306" s="55">
        <f t="shared" si="315"/>
        <v>5.8249370277078084E-2</v>
      </c>
      <c r="AG306" s="38">
        <v>1820</v>
      </c>
      <c r="AH306" s="57">
        <v>39</v>
      </c>
      <c r="AI306" s="55">
        <f t="shared" si="316"/>
        <v>2.1428571428571429E-2</v>
      </c>
      <c r="AJ306" s="57">
        <v>203</v>
      </c>
      <c r="AK306" s="55">
        <f t="shared" si="317"/>
        <v>0.11153846153846154</v>
      </c>
      <c r="AL306" s="57">
        <v>103</v>
      </c>
      <c r="AM306" s="55">
        <f t="shared" si="318"/>
        <v>5.6593406593406594E-2</v>
      </c>
      <c r="AN306" s="38">
        <v>813</v>
      </c>
      <c r="AO306" s="57">
        <v>14</v>
      </c>
      <c r="AP306" s="55">
        <f t="shared" si="319"/>
        <v>1.7220172201722016E-2</v>
      </c>
      <c r="AQ306" s="57">
        <v>51</v>
      </c>
      <c r="AR306" s="55">
        <f t="shared" si="320"/>
        <v>6.273062730627306E-2</v>
      </c>
      <c r="AS306" s="57">
        <v>27</v>
      </c>
      <c r="AT306" s="55">
        <f t="shared" si="321"/>
        <v>3.3210332103321034E-2</v>
      </c>
      <c r="AU306" s="38">
        <v>289</v>
      </c>
      <c r="AV306" s="57">
        <v>0</v>
      </c>
      <c r="AW306" s="55">
        <f t="shared" si="322"/>
        <v>0</v>
      </c>
      <c r="AX306" s="57">
        <v>13</v>
      </c>
      <c r="AY306" s="55">
        <f t="shared" si="323"/>
        <v>4.4982698961937718E-2</v>
      </c>
      <c r="AZ306" s="57">
        <v>3</v>
      </c>
      <c r="BA306" s="55">
        <f t="shared" si="324"/>
        <v>1.0380622837370242E-2</v>
      </c>
      <c r="BB306" s="38">
        <f t="shared" si="329"/>
        <v>10081</v>
      </c>
      <c r="BC306" s="57">
        <f t="shared" si="330"/>
        <v>397</v>
      </c>
      <c r="BD306" s="55">
        <f t="shared" si="325"/>
        <v>3.9381013788314649E-2</v>
      </c>
      <c r="BE306" s="57">
        <f t="shared" si="331"/>
        <v>1689</v>
      </c>
      <c r="BF306" s="55">
        <f t="shared" si="326"/>
        <v>0.16754290248983236</v>
      </c>
      <c r="BG306" s="57">
        <f t="shared" si="332"/>
        <v>540</v>
      </c>
      <c r="BH306" s="55">
        <f t="shared" si="327"/>
        <v>5.3566114472770557E-2</v>
      </c>
      <c r="BJ306" s="265"/>
      <c r="BK306" s="274"/>
      <c r="BL306" s="203" t="s">
        <v>67</v>
      </c>
      <c r="BM306" s="38">
        <v>9432</v>
      </c>
      <c r="BN306" s="38">
        <v>348</v>
      </c>
      <c r="BO306" s="84">
        <v>3.689567430025445E-2</v>
      </c>
      <c r="BP306" s="38">
        <v>1457</v>
      </c>
      <c r="BQ306" s="84">
        <v>0.15447413061916879</v>
      </c>
      <c r="BR306" s="38">
        <v>540</v>
      </c>
      <c r="BS306" s="84">
        <v>5.7251908396946563E-2</v>
      </c>
      <c r="BU306" s="185"/>
      <c r="BV306" s="187" t="s">
        <v>67</v>
      </c>
      <c r="BW306" s="36">
        <f t="shared" si="328"/>
        <v>0.73950996924908241</v>
      </c>
      <c r="BX306" s="36">
        <f t="shared" si="333"/>
        <v>0.75137828668363016</v>
      </c>
    </row>
    <row r="307" spans="2:76" ht="14.25" customHeight="1">
      <c r="B307" s="263">
        <v>61</v>
      </c>
      <c r="C307" s="272" t="s">
        <v>16</v>
      </c>
      <c r="D307" s="134" t="s">
        <v>201</v>
      </c>
      <c r="E307" s="119">
        <v>0</v>
      </c>
      <c r="F307" s="82">
        <v>0</v>
      </c>
      <c r="G307" s="71" t="str">
        <f t="shared" ref="G307:G338" si="334">IFERROR(F307/E307,"-")</f>
        <v>-</v>
      </c>
      <c r="H307" s="72">
        <v>0</v>
      </c>
      <c r="I307" s="71" t="str">
        <f t="shared" ref="I307:I338" si="335">IFERROR(H307/E307,"-")</f>
        <v>-</v>
      </c>
      <c r="J307" s="72">
        <v>0</v>
      </c>
      <c r="K307" s="71" t="str">
        <f t="shared" ref="K307:K338" si="336">IFERROR(J307/E307,"-")</f>
        <v>-</v>
      </c>
      <c r="L307" s="119">
        <v>3</v>
      </c>
      <c r="M307" s="82">
        <v>2</v>
      </c>
      <c r="N307" s="71">
        <f t="shared" ref="N307:N338" si="337">IFERROR(M307/L307,"-")</f>
        <v>0.66666666666666663</v>
      </c>
      <c r="O307" s="72">
        <v>0</v>
      </c>
      <c r="P307" s="71">
        <f t="shared" ref="P307:P338" si="338">IFERROR(O307/L307,"-")</f>
        <v>0</v>
      </c>
      <c r="Q307" s="72">
        <v>0</v>
      </c>
      <c r="R307" s="71">
        <f t="shared" ref="R307:R338" si="339">IFERROR(Q307/L307,"-")</f>
        <v>0</v>
      </c>
      <c r="S307" s="119">
        <v>2381</v>
      </c>
      <c r="T307" s="82">
        <v>179</v>
      </c>
      <c r="U307" s="71">
        <f t="shared" ref="U307:U338" si="340">IFERROR(T307/S307,"-")</f>
        <v>7.5178496430071393E-2</v>
      </c>
      <c r="V307" s="72">
        <v>450</v>
      </c>
      <c r="W307" s="71">
        <f t="shared" ref="W307:W338" si="341">IFERROR(V307/S307,"-")</f>
        <v>0.18899622007559849</v>
      </c>
      <c r="X307" s="72">
        <v>146</v>
      </c>
      <c r="Y307" s="71">
        <f t="shared" ref="Y307:Y338" si="342">IFERROR(X307/S307,"-")</f>
        <v>6.1318773624527506E-2</v>
      </c>
      <c r="Z307" s="119">
        <v>2135</v>
      </c>
      <c r="AA307" s="82">
        <v>99</v>
      </c>
      <c r="AB307" s="71">
        <f t="shared" ref="AB307:AB338" si="343">IFERROR(AA307/Z307,"-")</f>
        <v>4.6370023419203744E-2</v>
      </c>
      <c r="AC307" s="72">
        <v>345</v>
      </c>
      <c r="AD307" s="71">
        <f t="shared" ref="AD307:AD338" si="344">IFERROR(AC307/Z307,"-")</f>
        <v>0.16159250585480095</v>
      </c>
      <c r="AE307" s="72">
        <v>131</v>
      </c>
      <c r="AF307" s="71">
        <f t="shared" ref="AF307:AF338" si="345">IFERROR(AE307/Z307,"-")</f>
        <v>6.1358313817330208E-2</v>
      </c>
      <c r="AG307" s="119">
        <v>1115</v>
      </c>
      <c r="AH307" s="82">
        <v>37</v>
      </c>
      <c r="AI307" s="71">
        <f t="shared" ref="AI307:AI338" si="346">IFERROR(AH307/AG307,"-")</f>
        <v>3.3183856502242155E-2</v>
      </c>
      <c r="AJ307" s="72">
        <v>123</v>
      </c>
      <c r="AK307" s="71">
        <f t="shared" ref="AK307:AK338" si="347">IFERROR(AJ307/AG307,"-")</f>
        <v>0.11031390134529148</v>
      </c>
      <c r="AL307" s="72">
        <v>75</v>
      </c>
      <c r="AM307" s="71">
        <f t="shared" ref="AM307:AM338" si="348">IFERROR(AL307/AG307,"-")</f>
        <v>6.726457399103139E-2</v>
      </c>
      <c r="AN307" s="119">
        <v>426</v>
      </c>
      <c r="AO307" s="82">
        <v>11</v>
      </c>
      <c r="AP307" s="71">
        <f t="shared" ref="AP307:AP338" si="349">IFERROR(AO307/AN307,"-")</f>
        <v>2.5821596244131457E-2</v>
      </c>
      <c r="AQ307" s="72">
        <v>34</v>
      </c>
      <c r="AR307" s="71">
        <f t="shared" ref="AR307:AR338" si="350">IFERROR(AQ307/AN307,"-")</f>
        <v>7.9812206572769953E-2</v>
      </c>
      <c r="AS307" s="72">
        <v>19</v>
      </c>
      <c r="AT307" s="71">
        <f t="shared" ref="AT307:AT338" si="351">IFERROR(AS307/AN307,"-")</f>
        <v>4.4600938967136149E-2</v>
      </c>
      <c r="AU307" s="119">
        <v>136</v>
      </c>
      <c r="AV307" s="82">
        <v>2</v>
      </c>
      <c r="AW307" s="71">
        <f t="shared" ref="AW307:AW338" si="352">IFERROR(AV307/AU307,"-")</f>
        <v>1.4705882352941176E-2</v>
      </c>
      <c r="AX307" s="72">
        <v>10</v>
      </c>
      <c r="AY307" s="71">
        <f t="shared" ref="AY307:AY338" si="353">IFERROR(AX307/AU307,"-")</f>
        <v>7.3529411764705885E-2</v>
      </c>
      <c r="AZ307" s="72">
        <v>2</v>
      </c>
      <c r="BA307" s="71">
        <f t="shared" ref="BA307:BA338" si="354">IFERROR(AZ307/AU307,"-")</f>
        <v>1.4705882352941176E-2</v>
      </c>
      <c r="BB307" s="119">
        <f t="shared" si="329"/>
        <v>6196</v>
      </c>
      <c r="BC307" s="73">
        <f t="shared" si="330"/>
        <v>330</v>
      </c>
      <c r="BD307" s="71">
        <f t="shared" ref="BD307:BD338" si="355">IFERROR(BC307/BB307,"-")</f>
        <v>5.3260167850225949E-2</v>
      </c>
      <c r="BE307" s="73">
        <f t="shared" si="331"/>
        <v>962</v>
      </c>
      <c r="BF307" s="71">
        <f t="shared" ref="BF307:BF338" si="356">IFERROR(BE307/BB307,"-")</f>
        <v>0.1552614590058102</v>
      </c>
      <c r="BG307" s="73">
        <f t="shared" si="332"/>
        <v>373</v>
      </c>
      <c r="BH307" s="71">
        <f t="shared" ref="BH307:BH338" si="357">IFERROR(BG307/BB307,"-")</f>
        <v>6.0200129115558422E-2</v>
      </c>
      <c r="BJ307" s="263">
        <v>61</v>
      </c>
      <c r="BK307" s="272" t="s">
        <v>16</v>
      </c>
      <c r="BL307" s="208" t="s">
        <v>148</v>
      </c>
      <c r="BM307" s="38">
        <v>5865</v>
      </c>
      <c r="BN307" s="38">
        <v>286</v>
      </c>
      <c r="BO307" s="84">
        <v>4.8763853367433933E-2</v>
      </c>
      <c r="BP307" s="38">
        <v>926</v>
      </c>
      <c r="BQ307" s="84">
        <v>0.15788576300085252</v>
      </c>
      <c r="BR307" s="38">
        <v>357</v>
      </c>
      <c r="BS307" s="84">
        <v>6.0869565217391307E-2</v>
      </c>
      <c r="BU307" s="183" t="s">
        <v>16</v>
      </c>
      <c r="BV307" s="188" t="s">
        <v>138</v>
      </c>
      <c r="BW307" s="36">
        <f t="shared" si="328"/>
        <v>0.73127824402840547</v>
      </c>
      <c r="BX307" s="36">
        <f t="shared" si="333"/>
        <v>0.73248081841432222</v>
      </c>
    </row>
    <row r="308" spans="2:76">
      <c r="B308" s="264"/>
      <c r="C308" s="273"/>
      <c r="D308" s="210" t="s">
        <v>277</v>
      </c>
      <c r="E308" s="166">
        <v>0</v>
      </c>
      <c r="F308" s="214">
        <v>0</v>
      </c>
      <c r="G308" s="83" t="str">
        <f t="shared" si="334"/>
        <v>-</v>
      </c>
      <c r="H308" s="230">
        <v>0</v>
      </c>
      <c r="I308" s="83" t="str">
        <f t="shared" si="335"/>
        <v>-</v>
      </c>
      <c r="J308" s="230">
        <v>0</v>
      </c>
      <c r="K308" s="83" t="str">
        <f t="shared" si="336"/>
        <v>-</v>
      </c>
      <c r="L308" s="166">
        <v>0</v>
      </c>
      <c r="M308" s="214">
        <v>0</v>
      </c>
      <c r="N308" s="83" t="str">
        <f t="shared" si="337"/>
        <v>-</v>
      </c>
      <c r="O308" s="230">
        <v>0</v>
      </c>
      <c r="P308" s="83" t="str">
        <f t="shared" si="338"/>
        <v>-</v>
      </c>
      <c r="Q308" s="230">
        <v>0</v>
      </c>
      <c r="R308" s="83" t="str">
        <f t="shared" si="339"/>
        <v>-</v>
      </c>
      <c r="S308" s="166">
        <v>766</v>
      </c>
      <c r="T308" s="214">
        <v>71</v>
      </c>
      <c r="U308" s="83">
        <f t="shared" si="340"/>
        <v>9.2689295039164496E-2</v>
      </c>
      <c r="V308" s="230">
        <v>169</v>
      </c>
      <c r="W308" s="83">
        <f t="shared" si="341"/>
        <v>0.22062663185378589</v>
      </c>
      <c r="X308" s="230">
        <v>71</v>
      </c>
      <c r="Y308" s="83">
        <f t="shared" si="342"/>
        <v>9.2689295039164496E-2</v>
      </c>
      <c r="Z308" s="166">
        <v>536</v>
      </c>
      <c r="AA308" s="214">
        <v>43</v>
      </c>
      <c r="AB308" s="83">
        <f t="shared" si="343"/>
        <v>8.0223880597014921E-2</v>
      </c>
      <c r="AC308" s="230">
        <v>107</v>
      </c>
      <c r="AD308" s="83">
        <f t="shared" si="344"/>
        <v>0.19962686567164178</v>
      </c>
      <c r="AE308" s="230">
        <v>49</v>
      </c>
      <c r="AF308" s="83">
        <f t="shared" si="345"/>
        <v>9.1417910447761194E-2</v>
      </c>
      <c r="AG308" s="166">
        <v>253</v>
      </c>
      <c r="AH308" s="214">
        <v>15</v>
      </c>
      <c r="AI308" s="83">
        <f t="shared" si="346"/>
        <v>5.9288537549407112E-2</v>
      </c>
      <c r="AJ308" s="230">
        <v>35</v>
      </c>
      <c r="AK308" s="83">
        <f t="shared" si="347"/>
        <v>0.13833992094861661</v>
      </c>
      <c r="AL308" s="230">
        <v>17</v>
      </c>
      <c r="AM308" s="83">
        <f t="shared" si="348"/>
        <v>6.7193675889328064E-2</v>
      </c>
      <c r="AN308" s="166">
        <v>81</v>
      </c>
      <c r="AO308" s="214">
        <v>4</v>
      </c>
      <c r="AP308" s="83">
        <f t="shared" si="349"/>
        <v>4.9382716049382713E-2</v>
      </c>
      <c r="AQ308" s="230">
        <v>11</v>
      </c>
      <c r="AR308" s="83">
        <f t="shared" si="350"/>
        <v>0.13580246913580246</v>
      </c>
      <c r="AS308" s="230">
        <v>5</v>
      </c>
      <c r="AT308" s="83">
        <f t="shared" si="351"/>
        <v>6.1728395061728392E-2</v>
      </c>
      <c r="AU308" s="166">
        <v>21</v>
      </c>
      <c r="AV308" s="214">
        <v>0</v>
      </c>
      <c r="AW308" s="83">
        <f t="shared" si="352"/>
        <v>0</v>
      </c>
      <c r="AX308" s="230">
        <v>2</v>
      </c>
      <c r="AY308" s="83">
        <f t="shared" si="353"/>
        <v>9.5238095238095233E-2</v>
      </c>
      <c r="AZ308" s="230">
        <v>2</v>
      </c>
      <c r="BA308" s="83">
        <f t="shared" si="354"/>
        <v>9.5238095238095233E-2</v>
      </c>
      <c r="BB308" s="166">
        <f t="shared" si="329"/>
        <v>1657</v>
      </c>
      <c r="BC308" s="167">
        <f t="shared" si="330"/>
        <v>133</v>
      </c>
      <c r="BD308" s="83">
        <f t="shared" si="355"/>
        <v>8.0265540132770069E-2</v>
      </c>
      <c r="BE308" s="167">
        <f t="shared" si="331"/>
        <v>324</v>
      </c>
      <c r="BF308" s="83">
        <f t="shared" si="356"/>
        <v>0.19553409776704889</v>
      </c>
      <c r="BG308" s="167">
        <f t="shared" si="332"/>
        <v>144</v>
      </c>
      <c r="BH308" s="83">
        <f t="shared" si="357"/>
        <v>8.6904043452021726E-2</v>
      </c>
      <c r="BJ308" s="264"/>
      <c r="BK308" s="273"/>
      <c r="BL308" s="208" t="s">
        <v>276</v>
      </c>
      <c r="BM308" s="38">
        <v>1613</v>
      </c>
      <c r="BN308" s="38">
        <v>119</v>
      </c>
      <c r="BO308" s="84">
        <v>7.3775573465592062E-2</v>
      </c>
      <c r="BP308" s="38">
        <v>332</v>
      </c>
      <c r="BQ308" s="84">
        <v>0.20582765034097955</v>
      </c>
      <c r="BR308" s="38">
        <v>125</v>
      </c>
      <c r="BS308" s="84">
        <v>7.7495350278983258E-2</v>
      </c>
      <c r="BU308" s="218"/>
      <c r="BV308" s="208" t="s">
        <v>273</v>
      </c>
      <c r="BW308" s="36">
        <f t="shared" si="328"/>
        <v>0.63729631864815928</v>
      </c>
      <c r="BX308" s="36">
        <f t="shared" si="333"/>
        <v>0.6429014259144451</v>
      </c>
    </row>
    <row r="309" spans="2:76">
      <c r="B309" s="264"/>
      <c r="C309" s="273"/>
      <c r="D309" s="165" t="s">
        <v>156</v>
      </c>
      <c r="E309" s="160">
        <v>0</v>
      </c>
      <c r="F309" s="161">
        <v>0</v>
      </c>
      <c r="G309" s="61" t="str">
        <f t="shared" si="334"/>
        <v>-</v>
      </c>
      <c r="H309" s="62">
        <v>0</v>
      </c>
      <c r="I309" s="61" t="str">
        <f t="shared" si="335"/>
        <v>-</v>
      </c>
      <c r="J309" s="62">
        <v>0</v>
      </c>
      <c r="K309" s="61" t="str">
        <f t="shared" si="336"/>
        <v>-</v>
      </c>
      <c r="L309" s="160">
        <v>0</v>
      </c>
      <c r="M309" s="161">
        <v>0</v>
      </c>
      <c r="N309" s="61" t="str">
        <f t="shared" si="337"/>
        <v>-</v>
      </c>
      <c r="O309" s="62">
        <v>0</v>
      </c>
      <c r="P309" s="61" t="str">
        <f t="shared" si="338"/>
        <v>-</v>
      </c>
      <c r="Q309" s="62">
        <v>0</v>
      </c>
      <c r="R309" s="61" t="str">
        <f t="shared" si="339"/>
        <v>-</v>
      </c>
      <c r="S309" s="160">
        <v>332</v>
      </c>
      <c r="T309" s="161">
        <v>23</v>
      </c>
      <c r="U309" s="61">
        <f t="shared" si="340"/>
        <v>6.9277108433734941E-2</v>
      </c>
      <c r="V309" s="62">
        <v>70</v>
      </c>
      <c r="W309" s="61">
        <f t="shared" si="341"/>
        <v>0.21084337349397592</v>
      </c>
      <c r="X309" s="62">
        <v>24</v>
      </c>
      <c r="Y309" s="61">
        <f t="shared" si="342"/>
        <v>7.2289156626506021E-2</v>
      </c>
      <c r="Z309" s="160">
        <v>172</v>
      </c>
      <c r="AA309" s="161">
        <v>10</v>
      </c>
      <c r="AB309" s="61">
        <f t="shared" si="343"/>
        <v>5.8139534883720929E-2</v>
      </c>
      <c r="AC309" s="62">
        <v>34</v>
      </c>
      <c r="AD309" s="61">
        <f t="shared" si="344"/>
        <v>0.19767441860465115</v>
      </c>
      <c r="AE309" s="62">
        <v>15</v>
      </c>
      <c r="AF309" s="61">
        <f t="shared" si="345"/>
        <v>8.7209302325581398E-2</v>
      </c>
      <c r="AG309" s="160">
        <v>85</v>
      </c>
      <c r="AH309" s="161">
        <v>5</v>
      </c>
      <c r="AI309" s="61">
        <f t="shared" si="346"/>
        <v>5.8823529411764705E-2</v>
      </c>
      <c r="AJ309" s="62">
        <v>9</v>
      </c>
      <c r="AK309" s="61">
        <f t="shared" si="347"/>
        <v>0.10588235294117647</v>
      </c>
      <c r="AL309" s="62">
        <v>9</v>
      </c>
      <c r="AM309" s="61">
        <f t="shared" si="348"/>
        <v>0.10588235294117647</v>
      </c>
      <c r="AN309" s="160">
        <v>40</v>
      </c>
      <c r="AO309" s="161">
        <v>3</v>
      </c>
      <c r="AP309" s="61">
        <f t="shared" si="349"/>
        <v>7.4999999999999997E-2</v>
      </c>
      <c r="AQ309" s="62">
        <v>2</v>
      </c>
      <c r="AR309" s="61">
        <f t="shared" si="350"/>
        <v>0.05</v>
      </c>
      <c r="AS309" s="62">
        <v>3</v>
      </c>
      <c r="AT309" s="61">
        <f t="shared" si="351"/>
        <v>7.4999999999999997E-2</v>
      </c>
      <c r="AU309" s="160">
        <v>13</v>
      </c>
      <c r="AV309" s="161">
        <v>0</v>
      </c>
      <c r="AW309" s="61">
        <f t="shared" si="352"/>
        <v>0</v>
      </c>
      <c r="AX309" s="62">
        <v>0</v>
      </c>
      <c r="AY309" s="61">
        <f t="shared" si="353"/>
        <v>0</v>
      </c>
      <c r="AZ309" s="62">
        <v>1</v>
      </c>
      <c r="BA309" s="61">
        <f t="shared" si="354"/>
        <v>7.6923076923076927E-2</v>
      </c>
      <c r="BB309" s="160">
        <f t="shared" si="329"/>
        <v>642</v>
      </c>
      <c r="BC309" s="63">
        <f t="shared" si="330"/>
        <v>41</v>
      </c>
      <c r="BD309" s="61">
        <f t="shared" si="355"/>
        <v>6.3862928348909651E-2</v>
      </c>
      <c r="BE309" s="63">
        <f t="shared" si="331"/>
        <v>115</v>
      </c>
      <c r="BF309" s="61">
        <f t="shared" si="356"/>
        <v>0.17912772585669781</v>
      </c>
      <c r="BG309" s="63">
        <f t="shared" si="332"/>
        <v>52</v>
      </c>
      <c r="BH309" s="61">
        <f t="shared" si="357"/>
        <v>8.0996884735202487E-2</v>
      </c>
      <c r="BJ309" s="264"/>
      <c r="BK309" s="273"/>
      <c r="BL309" s="208" t="s">
        <v>156</v>
      </c>
      <c r="BM309" s="38">
        <v>598</v>
      </c>
      <c r="BN309" s="38">
        <v>29</v>
      </c>
      <c r="BO309" s="84">
        <v>4.8494983277591976E-2</v>
      </c>
      <c r="BP309" s="38">
        <v>102</v>
      </c>
      <c r="BQ309" s="84">
        <v>0.1705685618729097</v>
      </c>
      <c r="BR309" s="38">
        <v>50</v>
      </c>
      <c r="BS309" s="84">
        <v>8.3612040133779264E-2</v>
      </c>
      <c r="BU309" s="184"/>
      <c r="BV309" s="188" t="s">
        <v>156</v>
      </c>
      <c r="BW309" s="36">
        <f t="shared" si="328"/>
        <v>0.67601246105919</v>
      </c>
      <c r="BX309" s="36">
        <f t="shared" si="333"/>
        <v>0.69732441471571904</v>
      </c>
    </row>
    <row r="310" spans="2:76">
      <c r="B310" s="264"/>
      <c r="C310" s="273"/>
      <c r="D310" s="135" t="s">
        <v>200</v>
      </c>
      <c r="E310" s="160">
        <v>0</v>
      </c>
      <c r="F310" s="161">
        <v>0</v>
      </c>
      <c r="G310" s="61" t="str">
        <f t="shared" si="334"/>
        <v>-</v>
      </c>
      <c r="H310" s="62">
        <v>0</v>
      </c>
      <c r="I310" s="61" t="str">
        <f t="shared" si="335"/>
        <v>-</v>
      </c>
      <c r="J310" s="62">
        <v>0</v>
      </c>
      <c r="K310" s="61" t="str">
        <f t="shared" si="336"/>
        <v>-</v>
      </c>
      <c r="L310" s="160">
        <v>2</v>
      </c>
      <c r="M310" s="161">
        <v>0</v>
      </c>
      <c r="N310" s="61">
        <f t="shared" si="337"/>
        <v>0</v>
      </c>
      <c r="O310" s="62">
        <v>0</v>
      </c>
      <c r="P310" s="61">
        <f t="shared" si="338"/>
        <v>0</v>
      </c>
      <c r="Q310" s="62">
        <v>0</v>
      </c>
      <c r="R310" s="61">
        <f t="shared" si="339"/>
        <v>0</v>
      </c>
      <c r="S310" s="160">
        <v>25</v>
      </c>
      <c r="T310" s="161">
        <v>0</v>
      </c>
      <c r="U310" s="61">
        <f t="shared" si="340"/>
        <v>0</v>
      </c>
      <c r="V310" s="62">
        <v>3</v>
      </c>
      <c r="W310" s="61">
        <f t="shared" si="341"/>
        <v>0.12</v>
      </c>
      <c r="X310" s="62">
        <v>1</v>
      </c>
      <c r="Y310" s="61">
        <f t="shared" si="342"/>
        <v>0.04</v>
      </c>
      <c r="Z310" s="160">
        <v>51</v>
      </c>
      <c r="AA310" s="161">
        <v>0</v>
      </c>
      <c r="AB310" s="61">
        <f t="shared" si="343"/>
        <v>0</v>
      </c>
      <c r="AC310" s="62">
        <v>2</v>
      </c>
      <c r="AD310" s="61">
        <f t="shared" si="344"/>
        <v>3.9215686274509803E-2</v>
      </c>
      <c r="AE310" s="62">
        <v>2</v>
      </c>
      <c r="AF310" s="61">
        <f t="shared" si="345"/>
        <v>3.9215686274509803E-2</v>
      </c>
      <c r="AG310" s="160">
        <v>70</v>
      </c>
      <c r="AH310" s="161">
        <v>0</v>
      </c>
      <c r="AI310" s="61">
        <f t="shared" si="346"/>
        <v>0</v>
      </c>
      <c r="AJ310" s="62">
        <v>1</v>
      </c>
      <c r="AK310" s="61">
        <f t="shared" si="347"/>
        <v>1.4285714285714285E-2</v>
      </c>
      <c r="AL310" s="62">
        <v>0</v>
      </c>
      <c r="AM310" s="61">
        <f t="shared" si="348"/>
        <v>0</v>
      </c>
      <c r="AN310" s="160">
        <v>60</v>
      </c>
      <c r="AO310" s="161">
        <v>0</v>
      </c>
      <c r="AP310" s="61">
        <f t="shared" si="349"/>
        <v>0</v>
      </c>
      <c r="AQ310" s="62">
        <v>0</v>
      </c>
      <c r="AR310" s="61">
        <f t="shared" si="350"/>
        <v>0</v>
      </c>
      <c r="AS310" s="62">
        <v>0</v>
      </c>
      <c r="AT310" s="61">
        <f t="shared" si="351"/>
        <v>0</v>
      </c>
      <c r="AU310" s="160">
        <v>59</v>
      </c>
      <c r="AV310" s="161">
        <v>0</v>
      </c>
      <c r="AW310" s="61">
        <f t="shared" si="352"/>
        <v>0</v>
      </c>
      <c r="AX310" s="62">
        <v>0</v>
      </c>
      <c r="AY310" s="61">
        <f t="shared" si="353"/>
        <v>0</v>
      </c>
      <c r="AZ310" s="62">
        <v>0</v>
      </c>
      <c r="BA310" s="61">
        <f t="shared" si="354"/>
        <v>0</v>
      </c>
      <c r="BB310" s="160">
        <f t="shared" si="329"/>
        <v>267</v>
      </c>
      <c r="BC310" s="63">
        <f t="shared" si="330"/>
        <v>0</v>
      </c>
      <c r="BD310" s="61">
        <f t="shared" si="355"/>
        <v>0</v>
      </c>
      <c r="BE310" s="63">
        <f t="shared" si="331"/>
        <v>6</v>
      </c>
      <c r="BF310" s="61">
        <f t="shared" si="356"/>
        <v>2.247191011235955E-2</v>
      </c>
      <c r="BG310" s="63">
        <f t="shared" si="332"/>
        <v>3</v>
      </c>
      <c r="BH310" s="61">
        <f t="shared" si="357"/>
        <v>1.1235955056179775E-2</v>
      </c>
      <c r="BJ310" s="264"/>
      <c r="BK310" s="273"/>
      <c r="BL310" s="208" t="s">
        <v>199</v>
      </c>
      <c r="BM310" s="38">
        <v>146</v>
      </c>
      <c r="BN310" s="38">
        <v>2</v>
      </c>
      <c r="BO310" s="84">
        <v>1.3698630136986301E-2</v>
      </c>
      <c r="BP310" s="38">
        <v>3</v>
      </c>
      <c r="BQ310" s="84">
        <v>2.0547945205479451E-2</v>
      </c>
      <c r="BR310" s="38">
        <v>5</v>
      </c>
      <c r="BS310" s="84">
        <v>3.4246575342465752E-2</v>
      </c>
      <c r="BU310" s="184"/>
      <c r="BV310" s="188" t="s">
        <v>199</v>
      </c>
      <c r="BW310" s="36">
        <f t="shared" si="328"/>
        <v>0.9662921348314607</v>
      </c>
      <c r="BX310" s="36">
        <f t="shared" si="333"/>
        <v>0.93150684931506844</v>
      </c>
    </row>
    <row r="311" spans="2:76">
      <c r="B311" s="265"/>
      <c r="C311" s="274"/>
      <c r="D311" s="150" t="s">
        <v>67</v>
      </c>
      <c r="E311" s="37">
        <v>0</v>
      </c>
      <c r="F311" s="233">
        <v>0</v>
      </c>
      <c r="G311" s="13" t="str">
        <f t="shared" si="334"/>
        <v>-</v>
      </c>
      <c r="H311" s="33">
        <v>0</v>
      </c>
      <c r="I311" s="13" t="str">
        <f t="shared" si="335"/>
        <v>-</v>
      </c>
      <c r="J311" s="33">
        <v>0</v>
      </c>
      <c r="K311" s="13" t="str">
        <f t="shared" si="336"/>
        <v>-</v>
      </c>
      <c r="L311" s="37">
        <v>5</v>
      </c>
      <c r="M311" s="233">
        <v>2</v>
      </c>
      <c r="N311" s="13">
        <f t="shared" si="337"/>
        <v>0.4</v>
      </c>
      <c r="O311" s="33">
        <v>0</v>
      </c>
      <c r="P311" s="13">
        <f t="shared" si="338"/>
        <v>0</v>
      </c>
      <c r="Q311" s="33">
        <v>0</v>
      </c>
      <c r="R311" s="13">
        <f t="shared" si="339"/>
        <v>0</v>
      </c>
      <c r="S311" s="37">
        <v>3504</v>
      </c>
      <c r="T311" s="233">
        <v>273</v>
      </c>
      <c r="U311" s="13">
        <f t="shared" si="340"/>
        <v>7.7910958904109595E-2</v>
      </c>
      <c r="V311" s="33">
        <v>692</v>
      </c>
      <c r="W311" s="13">
        <f t="shared" si="341"/>
        <v>0.19748858447488585</v>
      </c>
      <c r="X311" s="33">
        <v>242</v>
      </c>
      <c r="Y311" s="13">
        <f t="shared" si="342"/>
        <v>6.9063926940639273E-2</v>
      </c>
      <c r="Z311" s="37">
        <v>2894</v>
      </c>
      <c r="AA311" s="233">
        <v>152</v>
      </c>
      <c r="AB311" s="13">
        <f t="shared" si="343"/>
        <v>5.25224602626123E-2</v>
      </c>
      <c r="AC311" s="33">
        <v>488</v>
      </c>
      <c r="AD311" s="13">
        <f t="shared" si="344"/>
        <v>0.1686247408431237</v>
      </c>
      <c r="AE311" s="33">
        <v>197</v>
      </c>
      <c r="AF311" s="13">
        <f t="shared" si="345"/>
        <v>6.8071872840359371E-2</v>
      </c>
      <c r="AG311" s="37">
        <v>1523</v>
      </c>
      <c r="AH311" s="233">
        <v>57</v>
      </c>
      <c r="AI311" s="13">
        <f t="shared" si="346"/>
        <v>3.7426132632961261E-2</v>
      </c>
      <c r="AJ311" s="33">
        <v>168</v>
      </c>
      <c r="AK311" s="13">
        <f t="shared" si="347"/>
        <v>0.1103086014445174</v>
      </c>
      <c r="AL311" s="33">
        <v>101</v>
      </c>
      <c r="AM311" s="13">
        <f t="shared" si="348"/>
        <v>6.6316480630334865E-2</v>
      </c>
      <c r="AN311" s="37">
        <v>607</v>
      </c>
      <c r="AO311" s="233">
        <v>18</v>
      </c>
      <c r="AP311" s="13">
        <f t="shared" si="349"/>
        <v>2.9654036243822075E-2</v>
      </c>
      <c r="AQ311" s="33">
        <v>47</v>
      </c>
      <c r="AR311" s="13">
        <f t="shared" si="350"/>
        <v>7.7429983525535415E-2</v>
      </c>
      <c r="AS311" s="33">
        <v>27</v>
      </c>
      <c r="AT311" s="13">
        <f t="shared" si="351"/>
        <v>4.4481054365733116E-2</v>
      </c>
      <c r="AU311" s="37">
        <v>229</v>
      </c>
      <c r="AV311" s="233">
        <v>2</v>
      </c>
      <c r="AW311" s="13">
        <f t="shared" si="352"/>
        <v>8.7336244541484712E-3</v>
      </c>
      <c r="AX311" s="33">
        <v>12</v>
      </c>
      <c r="AY311" s="13">
        <f t="shared" si="353"/>
        <v>5.2401746724890827E-2</v>
      </c>
      <c r="AZ311" s="33">
        <v>5</v>
      </c>
      <c r="BA311" s="13">
        <f t="shared" si="354"/>
        <v>2.1834061135371178E-2</v>
      </c>
      <c r="BB311" s="37">
        <f t="shared" si="329"/>
        <v>8762</v>
      </c>
      <c r="BC311" s="69">
        <f t="shared" si="330"/>
        <v>504</v>
      </c>
      <c r="BD311" s="13">
        <f t="shared" si="355"/>
        <v>5.7521113900935859E-2</v>
      </c>
      <c r="BE311" s="69">
        <f t="shared" si="331"/>
        <v>1407</v>
      </c>
      <c r="BF311" s="13">
        <f t="shared" si="356"/>
        <v>0.16057977630677928</v>
      </c>
      <c r="BG311" s="69">
        <f t="shared" si="332"/>
        <v>572</v>
      </c>
      <c r="BH311" s="13">
        <f t="shared" si="357"/>
        <v>6.5281899109792291E-2</v>
      </c>
      <c r="BJ311" s="265"/>
      <c r="BK311" s="274"/>
      <c r="BL311" s="203" t="s">
        <v>67</v>
      </c>
      <c r="BM311" s="38">
        <v>8222</v>
      </c>
      <c r="BN311" s="38">
        <v>436</v>
      </c>
      <c r="BO311" s="84">
        <v>5.3028460228654831E-2</v>
      </c>
      <c r="BP311" s="38">
        <v>1363</v>
      </c>
      <c r="BQ311" s="84">
        <v>0.16577475066893699</v>
      </c>
      <c r="BR311" s="38">
        <v>537</v>
      </c>
      <c r="BS311" s="84">
        <v>6.5312576015567989E-2</v>
      </c>
      <c r="BU311" s="185"/>
      <c r="BV311" s="187" t="s">
        <v>67</v>
      </c>
      <c r="BW311" s="36">
        <f t="shared" si="328"/>
        <v>0.71661721068249262</v>
      </c>
      <c r="BX311" s="36">
        <f t="shared" si="333"/>
        <v>0.71588421308684014</v>
      </c>
    </row>
    <row r="312" spans="2:76">
      <c r="B312" s="263">
        <v>62</v>
      </c>
      <c r="C312" s="272" t="s">
        <v>17</v>
      </c>
      <c r="D312" s="134" t="s">
        <v>201</v>
      </c>
      <c r="E312" s="119">
        <v>7</v>
      </c>
      <c r="F312" s="82">
        <v>1</v>
      </c>
      <c r="G312" s="71">
        <f t="shared" si="334"/>
        <v>0.14285714285714285</v>
      </c>
      <c r="H312" s="72">
        <v>1</v>
      </c>
      <c r="I312" s="71">
        <f t="shared" si="335"/>
        <v>0.14285714285714285</v>
      </c>
      <c r="J312" s="72">
        <v>0</v>
      </c>
      <c r="K312" s="71">
        <f t="shared" si="336"/>
        <v>0</v>
      </c>
      <c r="L312" s="119">
        <v>28</v>
      </c>
      <c r="M312" s="82">
        <v>0</v>
      </c>
      <c r="N312" s="71">
        <f t="shared" si="337"/>
        <v>0</v>
      </c>
      <c r="O312" s="72">
        <v>4</v>
      </c>
      <c r="P312" s="71">
        <f t="shared" si="338"/>
        <v>0.14285714285714285</v>
      </c>
      <c r="Q312" s="72">
        <v>1</v>
      </c>
      <c r="R312" s="71">
        <f t="shared" si="339"/>
        <v>3.5714285714285712E-2</v>
      </c>
      <c r="S312" s="119">
        <v>3015</v>
      </c>
      <c r="T312" s="82">
        <v>122</v>
      </c>
      <c r="U312" s="71">
        <f t="shared" si="340"/>
        <v>4.046434494195688E-2</v>
      </c>
      <c r="V312" s="72">
        <v>583</v>
      </c>
      <c r="W312" s="71">
        <f t="shared" si="341"/>
        <v>0.19336650082918741</v>
      </c>
      <c r="X312" s="72">
        <v>142</v>
      </c>
      <c r="Y312" s="71">
        <f t="shared" si="342"/>
        <v>4.7097844112769488E-2</v>
      </c>
      <c r="Z312" s="119">
        <v>2658</v>
      </c>
      <c r="AA312" s="82">
        <v>84</v>
      </c>
      <c r="AB312" s="71">
        <f t="shared" si="343"/>
        <v>3.160270880361174E-2</v>
      </c>
      <c r="AC312" s="72">
        <v>411</v>
      </c>
      <c r="AD312" s="71">
        <f t="shared" si="344"/>
        <v>0.15462753950338601</v>
      </c>
      <c r="AE312" s="72">
        <v>141</v>
      </c>
      <c r="AF312" s="71">
        <f t="shared" si="345"/>
        <v>5.3047404063205419E-2</v>
      </c>
      <c r="AG312" s="119">
        <v>1517</v>
      </c>
      <c r="AH312" s="82">
        <v>28</v>
      </c>
      <c r="AI312" s="71">
        <f t="shared" si="346"/>
        <v>1.845748187211602E-2</v>
      </c>
      <c r="AJ312" s="72">
        <v>156</v>
      </c>
      <c r="AK312" s="71">
        <f t="shared" si="347"/>
        <v>0.10283454185893211</v>
      </c>
      <c r="AL312" s="72">
        <v>64</v>
      </c>
      <c r="AM312" s="71">
        <f t="shared" si="348"/>
        <v>4.2188529993408039E-2</v>
      </c>
      <c r="AN312" s="119">
        <v>618</v>
      </c>
      <c r="AO312" s="82">
        <v>6</v>
      </c>
      <c r="AP312" s="71">
        <f t="shared" si="349"/>
        <v>9.7087378640776691E-3</v>
      </c>
      <c r="AQ312" s="72">
        <v>48</v>
      </c>
      <c r="AR312" s="71">
        <f t="shared" si="350"/>
        <v>7.7669902912621352E-2</v>
      </c>
      <c r="AS312" s="72">
        <v>20</v>
      </c>
      <c r="AT312" s="71">
        <f t="shared" si="351"/>
        <v>3.2362459546925564E-2</v>
      </c>
      <c r="AU312" s="119">
        <v>217</v>
      </c>
      <c r="AV312" s="82">
        <v>3</v>
      </c>
      <c r="AW312" s="71">
        <f t="shared" si="352"/>
        <v>1.3824884792626729E-2</v>
      </c>
      <c r="AX312" s="72">
        <v>10</v>
      </c>
      <c r="AY312" s="71">
        <f t="shared" si="353"/>
        <v>4.6082949308755762E-2</v>
      </c>
      <c r="AZ312" s="72">
        <v>3</v>
      </c>
      <c r="BA312" s="71">
        <f t="shared" si="354"/>
        <v>1.3824884792626729E-2</v>
      </c>
      <c r="BB312" s="119">
        <f t="shared" si="329"/>
        <v>8060</v>
      </c>
      <c r="BC312" s="73">
        <f t="shared" si="330"/>
        <v>244</v>
      </c>
      <c r="BD312" s="71">
        <f t="shared" si="355"/>
        <v>3.0272952853598014E-2</v>
      </c>
      <c r="BE312" s="73">
        <f t="shared" si="331"/>
        <v>1213</v>
      </c>
      <c r="BF312" s="71">
        <f t="shared" si="356"/>
        <v>0.15049627791563275</v>
      </c>
      <c r="BG312" s="73">
        <f t="shared" si="332"/>
        <v>371</v>
      </c>
      <c r="BH312" s="71">
        <f t="shared" si="357"/>
        <v>4.6029776674937968E-2</v>
      </c>
      <c r="BJ312" s="263">
        <v>62</v>
      </c>
      <c r="BK312" s="272" t="s">
        <v>17</v>
      </c>
      <c r="BL312" s="208" t="s">
        <v>148</v>
      </c>
      <c r="BM312" s="38">
        <v>7548</v>
      </c>
      <c r="BN312" s="38">
        <v>179</v>
      </c>
      <c r="BO312" s="84">
        <v>2.3714891361950187E-2</v>
      </c>
      <c r="BP312" s="38">
        <v>999</v>
      </c>
      <c r="BQ312" s="84">
        <v>0.13235294117647059</v>
      </c>
      <c r="BR312" s="38">
        <v>381</v>
      </c>
      <c r="BS312" s="84">
        <v>5.0476947535771068E-2</v>
      </c>
      <c r="BU312" s="183" t="s">
        <v>17</v>
      </c>
      <c r="BV312" s="188" t="s">
        <v>138</v>
      </c>
      <c r="BW312" s="36">
        <f t="shared" si="328"/>
        <v>0.7732009925558313</v>
      </c>
      <c r="BX312" s="36">
        <f t="shared" si="333"/>
        <v>0.79345521992580814</v>
      </c>
    </row>
    <row r="313" spans="2:76">
      <c r="B313" s="264"/>
      <c r="C313" s="273"/>
      <c r="D313" s="210" t="s">
        <v>277</v>
      </c>
      <c r="E313" s="166">
        <v>1</v>
      </c>
      <c r="F313" s="214">
        <v>0</v>
      </c>
      <c r="G313" s="83">
        <f t="shared" si="334"/>
        <v>0</v>
      </c>
      <c r="H313" s="230">
        <v>1</v>
      </c>
      <c r="I313" s="83">
        <f t="shared" si="335"/>
        <v>1</v>
      </c>
      <c r="J313" s="230">
        <v>0</v>
      </c>
      <c r="K313" s="83">
        <f t="shared" si="336"/>
        <v>0</v>
      </c>
      <c r="L313" s="166">
        <v>6</v>
      </c>
      <c r="M313" s="214">
        <v>0</v>
      </c>
      <c r="N313" s="83">
        <f t="shared" si="337"/>
        <v>0</v>
      </c>
      <c r="O313" s="230">
        <v>1</v>
      </c>
      <c r="P313" s="83">
        <f t="shared" si="338"/>
        <v>0.16666666666666666</v>
      </c>
      <c r="Q313" s="230">
        <v>0</v>
      </c>
      <c r="R313" s="83">
        <f t="shared" si="339"/>
        <v>0</v>
      </c>
      <c r="S313" s="166">
        <v>1475</v>
      </c>
      <c r="T313" s="214">
        <v>94</v>
      </c>
      <c r="U313" s="83">
        <f t="shared" si="340"/>
        <v>6.3728813559322028E-2</v>
      </c>
      <c r="V313" s="230">
        <v>343</v>
      </c>
      <c r="W313" s="83">
        <f t="shared" si="341"/>
        <v>0.23254237288135593</v>
      </c>
      <c r="X313" s="230">
        <v>95</v>
      </c>
      <c r="Y313" s="83">
        <f t="shared" si="342"/>
        <v>6.4406779661016947E-2</v>
      </c>
      <c r="Z313" s="166">
        <v>1144</v>
      </c>
      <c r="AA313" s="214">
        <v>46</v>
      </c>
      <c r="AB313" s="83">
        <f t="shared" si="343"/>
        <v>4.0209790209790208E-2</v>
      </c>
      <c r="AC313" s="230">
        <v>243</v>
      </c>
      <c r="AD313" s="83">
        <f t="shared" si="344"/>
        <v>0.21241258741258742</v>
      </c>
      <c r="AE313" s="230">
        <v>68</v>
      </c>
      <c r="AF313" s="83">
        <f t="shared" si="345"/>
        <v>5.944055944055944E-2</v>
      </c>
      <c r="AG313" s="166">
        <v>612</v>
      </c>
      <c r="AH313" s="214">
        <v>16</v>
      </c>
      <c r="AI313" s="83">
        <f t="shared" si="346"/>
        <v>2.6143790849673203E-2</v>
      </c>
      <c r="AJ313" s="230">
        <v>95</v>
      </c>
      <c r="AK313" s="83">
        <f t="shared" si="347"/>
        <v>0.15522875816993464</v>
      </c>
      <c r="AL313" s="230">
        <v>34</v>
      </c>
      <c r="AM313" s="83">
        <f t="shared" si="348"/>
        <v>5.5555555555555552E-2</v>
      </c>
      <c r="AN313" s="166">
        <v>225</v>
      </c>
      <c r="AO313" s="214">
        <v>6</v>
      </c>
      <c r="AP313" s="83">
        <f t="shared" si="349"/>
        <v>2.6666666666666668E-2</v>
      </c>
      <c r="AQ313" s="230">
        <v>24</v>
      </c>
      <c r="AR313" s="83">
        <f t="shared" si="350"/>
        <v>0.10666666666666667</v>
      </c>
      <c r="AS313" s="230">
        <v>6</v>
      </c>
      <c r="AT313" s="83">
        <f t="shared" si="351"/>
        <v>2.6666666666666668E-2</v>
      </c>
      <c r="AU313" s="166">
        <v>37</v>
      </c>
      <c r="AV313" s="214">
        <v>0</v>
      </c>
      <c r="AW313" s="83">
        <f t="shared" si="352"/>
        <v>0</v>
      </c>
      <c r="AX313" s="230">
        <v>1</v>
      </c>
      <c r="AY313" s="83">
        <f t="shared" si="353"/>
        <v>2.7027027027027029E-2</v>
      </c>
      <c r="AZ313" s="230">
        <v>2</v>
      </c>
      <c r="BA313" s="83">
        <f t="shared" si="354"/>
        <v>5.4054054054054057E-2</v>
      </c>
      <c r="BB313" s="166">
        <f t="shared" si="329"/>
        <v>3500</v>
      </c>
      <c r="BC313" s="167">
        <f t="shared" si="330"/>
        <v>162</v>
      </c>
      <c r="BD313" s="83">
        <f t="shared" si="355"/>
        <v>4.6285714285714284E-2</v>
      </c>
      <c r="BE313" s="167">
        <f t="shared" si="331"/>
        <v>708</v>
      </c>
      <c r="BF313" s="83">
        <f t="shared" si="356"/>
        <v>0.20228571428571429</v>
      </c>
      <c r="BG313" s="167">
        <f t="shared" si="332"/>
        <v>205</v>
      </c>
      <c r="BH313" s="83">
        <f t="shared" si="357"/>
        <v>5.8571428571428573E-2</v>
      </c>
      <c r="BJ313" s="264"/>
      <c r="BK313" s="273"/>
      <c r="BL313" s="208" t="s">
        <v>276</v>
      </c>
      <c r="BM313" s="38">
        <v>3481</v>
      </c>
      <c r="BN313" s="38">
        <v>144</v>
      </c>
      <c r="BO313" s="84">
        <v>4.1367423154266017E-2</v>
      </c>
      <c r="BP313" s="38">
        <v>655</v>
      </c>
      <c r="BQ313" s="84">
        <v>0.18816432059752944</v>
      </c>
      <c r="BR313" s="38">
        <v>208</v>
      </c>
      <c r="BS313" s="84">
        <v>5.9752944556162021E-2</v>
      </c>
      <c r="BU313" s="218"/>
      <c r="BV313" s="208" t="s">
        <v>273</v>
      </c>
      <c r="BW313" s="36">
        <f t="shared" si="328"/>
        <v>0.69285714285714284</v>
      </c>
      <c r="BX313" s="36">
        <f t="shared" si="333"/>
        <v>0.7107153116920425</v>
      </c>
    </row>
    <row r="314" spans="2:76">
      <c r="B314" s="264"/>
      <c r="C314" s="273"/>
      <c r="D314" s="165" t="s">
        <v>156</v>
      </c>
      <c r="E314" s="160">
        <v>1</v>
      </c>
      <c r="F314" s="161">
        <v>0</v>
      </c>
      <c r="G314" s="61">
        <f t="shared" si="334"/>
        <v>0</v>
      </c>
      <c r="H314" s="62">
        <v>0</v>
      </c>
      <c r="I314" s="61">
        <f t="shared" si="335"/>
        <v>0</v>
      </c>
      <c r="J314" s="62">
        <v>0</v>
      </c>
      <c r="K314" s="61">
        <f t="shared" si="336"/>
        <v>0</v>
      </c>
      <c r="L314" s="160">
        <v>2</v>
      </c>
      <c r="M314" s="161">
        <v>0</v>
      </c>
      <c r="N314" s="61">
        <f t="shared" si="337"/>
        <v>0</v>
      </c>
      <c r="O314" s="62">
        <v>0</v>
      </c>
      <c r="P314" s="61">
        <f t="shared" si="338"/>
        <v>0</v>
      </c>
      <c r="Q314" s="62">
        <v>0</v>
      </c>
      <c r="R314" s="61">
        <f t="shared" si="339"/>
        <v>0</v>
      </c>
      <c r="S314" s="160">
        <v>584</v>
      </c>
      <c r="T314" s="161">
        <v>33</v>
      </c>
      <c r="U314" s="61">
        <f t="shared" si="340"/>
        <v>5.650684931506849E-2</v>
      </c>
      <c r="V314" s="62">
        <v>137</v>
      </c>
      <c r="W314" s="61">
        <f t="shared" si="341"/>
        <v>0.2345890410958904</v>
      </c>
      <c r="X314" s="62">
        <v>32</v>
      </c>
      <c r="Y314" s="61">
        <f t="shared" si="342"/>
        <v>5.4794520547945202E-2</v>
      </c>
      <c r="Z314" s="160">
        <v>450</v>
      </c>
      <c r="AA314" s="161">
        <v>23</v>
      </c>
      <c r="AB314" s="61">
        <f t="shared" si="343"/>
        <v>5.1111111111111114E-2</v>
      </c>
      <c r="AC314" s="62">
        <v>109</v>
      </c>
      <c r="AD314" s="61">
        <f t="shared" si="344"/>
        <v>0.24222222222222223</v>
      </c>
      <c r="AE314" s="62">
        <v>26</v>
      </c>
      <c r="AF314" s="61">
        <f t="shared" si="345"/>
        <v>5.7777777777777775E-2</v>
      </c>
      <c r="AG314" s="160">
        <v>250</v>
      </c>
      <c r="AH314" s="161">
        <v>10</v>
      </c>
      <c r="AI314" s="61">
        <f t="shared" si="346"/>
        <v>0.04</v>
      </c>
      <c r="AJ314" s="62">
        <v>37</v>
      </c>
      <c r="AK314" s="61">
        <f t="shared" si="347"/>
        <v>0.14799999999999999</v>
      </c>
      <c r="AL314" s="62">
        <v>19</v>
      </c>
      <c r="AM314" s="61">
        <f t="shared" si="348"/>
        <v>7.5999999999999998E-2</v>
      </c>
      <c r="AN314" s="160">
        <v>63</v>
      </c>
      <c r="AO314" s="161">
        <v>0</v>
      </c>
      <c r="AP314" s="61">
        <f t="shared" si="349"/>
        <v>0</v>
      </c>
      <c r="AQ314" s="62">
        <v>5</v>
      </c>
      <c r="AR314" s="61">
        <f t="shared" si="350"/>
        <v>7.9365079365079361E-2</v>
      </c>
      <c r="AS314" s="62">
        <v>2</v>
      </c>
      <c r="AT314" s="61">
        <f t="shared" si="351"/>
        <v>3.1746031746031744E-2</v>
      </c>
      <c r="AU314" s="160">
        <v>12</v>
      </c>
      <c r="AV314" s="161">
        <v>1</v>
      </c>
      <c r="AW314" s="61">
        <f t="shared" si="352"/>
        <v>8.3333333333333329E-2</v>
      </c>
      <c r="AX314" s="62">
        <v>1</v>
      </c>
      <c r="AY314" s="61">
        <f t="shared" si="353"/>
        <v>8.3333333333333329E-2</v>
      </c>
      <c r="AZ314" s="62">
        <v>0</v>
      </c>
      <c r="BA314" s="61">
        <f t="shared" si="354"/>
        <v>0</v>
      </c>
      <c r="BB314" s="160">
        <f t="shared" si="329"/>
        <v>1362</v>
      </c>
      <c r="BC314" s="63">
        <f t="shared" si="330"/>
        <v>67</v>
      </c>
      <c r="BD314" s="61">
        <f t="shared" si="355"/>
        <v>4.9192364170337739E-2</v>
      </c>
      <c r="BE314" s="63">
        <f t="shared" si="331"/>
        <v>289</v>
      </c>
      <c r="BF314" s="61">
        <f t="shared" si="356"/>
        <v>0.21218795888399414</v>
      </c>
      <c r="BG314" s="63">
        <f t="shared" si="332"/>
        <v>79</v>
      </c>
      <c r="BH314" s="61">
        <f t="shared" si="357"/>
        <v>5.8002936857562408E-2</v>
      </c>
      <c r="BJ314" s="264"/>
      <c r="BK314" s="273"/>
      <c r="BL314" s="208" t="s">
        <v>156</v>
      </c>
      <c r="BM314" s="38">
        <v>1245</v>
      </c>
      <c r="BN314" s="38">
        <v>50</v>
      </c>
      <c r="BO314" s="84">
        <v>4.0160642570281124E-2</v>
      </c>
      <c r="BP314" s="38">
        <v>224</v>
      </c>
      <c r="BQ314" s="84">
        <v>0.17991967871485945</v>
      </c>
      <c r="BR314" s="38">
        <v>55</v>
      </c>
      <c r="BS314" s="84">
        <v>4.4176706827309238E-2</v>
      </c>
      <c r="BU314" s="184"/>
      <c r="BV314" s="188" t="s">
        <v>156</v>
      </c>
      <c r="BW314" s="36">
        <f t="shared" si="328"/>
        <v>0.68061674008810569</v>
      </c>
      <c r="BX314" s="36">
        <f t="shared" si="333"/>
        <v>0.73574297188755022</v>
      </c>
    </row>
    <row r="315" spans="2:76">
      <c r="B315" s="264"/>
      <c r="C315" s="273"/>
      <c r="D315" s="135" t="s">
        <v>200</v>
      </c>
      <c r="E315" s="160">
        <v>0</v>
      </c>
      <c r="F315" s="161">
        <v>0</v>
      </c>
      <c r="G315" s="61" t="str">
        <f t="shared" si="334"/>
        <v>-</v>
      </c>
      <c r="H315" s="62">
        <v>0</v>
      </c>
      <c r="I315" s="61" t="str">
        <f t="shared" si="335"/>
        <v>-</v>
      </c>
      <c r="J315" s="62">
        <v>0</v>
      </c>
      <c r="K315" s="61" t="str">
        <f t="shared" si="336"/>
        <v>-</v>
      </c>
      <c r="L315" s="160">
        <v>2</v>
      </c>
      <c r="M315" s="161">
        <v>0</v>
      </c>
      <c r="N315" s="61">
        <f t="shared" si="337"/>
        <v>0</v>
      </c>
      <c r="O315" s="62">
        <v>0</v>
      </c>
      <c r="P315" s="61">
        <f t="shared" si="338"/>
        <v>0</v>
      </c>
      <c r="Q315" s="62">
        <v>0</v>
      </c>
      <c r="R315" s="61">
        <f t="shared" si="339"/>
        <v>0</v>
      </c>
      <c r="S315" s="160">
        <v>25</v>
      </c>
      <c r="T315" s="161">
        <v>0</v>
      </c>
      <c r="U315" s="61">
        <f t="shared" si="340"/>
        <v>0</v>
      </c>
      <c r="V315" s="62">
        <v>1</v>
      </c>
      <c r="W315" s="61">
        <f t="shared" si="341"/>
        <v>0.04</v>
      </c>
      <c r="X315" s="62">
        <v>0</v>
      </c>
      <c r="Y315" s="61">
        <f t="shared" si="342"/>
        <v>0</v>
      </c>
      <c r="Z315" s="160">
        <v>63</v>
      </c>
      <c r="AA315" s="161">
        <v>0</v>
      </c>
      <c r="AB315" s="61">
        <f t="shared" si="343"/>
        <v>0</v>
      </c>
      <c r="AC315" s="62">
        <v>0</v>
      </c>
      <c r="AD315" s="61">
        <f t="shared" si="344"/>
        <v>0</v>
      </c>
      <c r="AE315" s="62">
        <v>3</v>
      </c>
      <c r="AF315" s="61">
        <f t="shared" si="345"/>
        <v>4.7619047619047616E-2</v>
      </c>
      <c r="AG315" s="160">
        <v>77</v>
      </c>
      <c r="AH315" s="161">
        <v>0</v>
      </c>
      <c r="AI315" s="61">
        <f t="shared" si="346"/>
        <v>0</v>
      </c>
      <c r="AJ315" s="62">
        <v>0</v>
      </c>
      <c r="AK315" s="61">
        <f t="shared" si="347"/>
        <v>0</v>
      </c>
      <c r="AL315" s="62">
        <v>2</v>
      </c>
      <c r="AM315" s="61">
        <f t="shared" si="348"/>
        <v>2.5974025974025976E-2</v>
      </c>
      <c r="AN315" s="160">
        <v>74</v>
      </c>
      <c r="AO315" s="161">
        <v>0</v>
      </c>
      <c r="AP315" s="61">
        <f t="shared" si="349"/>
        <v>0</v>
      </c>
      <c r="AQ315" s="62">
        <v>0</v>
      </c>
      <c r="AR315" s="61">
        <f t="shared" si="350"/>
        <v>0</v>
      </c>
      <c r="AS315" s="62">
        <v>0</v>
      </c>
      <c r="AT315" s="61">
        <f t="shared" si="351"/>
        <v>0</v>
      </c>
      <c r="AU315" s="160">
        <v>67</v>
      </c>
      <c r="AV315" s="161">
        <v>0</v>
      </c>
      <c r="AW315" s="61">
        <f t="shared" si="352"/>
        <v>0</v>
      </c>
      <c r="AX315" s="62">
        <v>0</v>
      </c>
      <c r="AY315" s="61">
        <f t="shared" si="353"/>
        <v>0</v>
      </c>
      <c r="AZ315" s="62">
        <v>0</v>
      </c>
      <c r="BA315" s="61">
        <f t="shared" si="354"/>
        <v>0</v>
      </c>
      <c r="BB315" s="160">
        <f t="shared" si="329"/>
        <v>308</v>
      </c>
      <c r="BC315" s="63">
        <f t="shared" si="330"/>
        <v>0</v>
      </c>
      <c r="BD315" s="61">
        <f t="shared" si="355"/>
        <v>0</v>
      </c>
      <c r="BE315" s="63">
        <f t="shared" si="331"/>
        <v>1</v>
      </c>
      <c r="BF315" s="61">
        <f t="shared" si="356"/>
        <v>3.246753246753247E-3</v>
      </c>
      <c r="BG315" s="63">
        <f t="shared" si="332"/>
        <v>5</v>
      </c>
      <c r="BH315" s="61">
        <f t="shared" si="357"/>
        <v>1.6233766233766232E-2</v>
      </c>
      <c r="BJ315" s="264"/>
      <c r="BK315" s="273"/>
      <c r="BL315" s="208" t="s">
        <v>199</v>
      </c>
      <c r="BM315" s="38">
        <v>173</v>
      </c>
      <c r="BN315" s="38">
        <v>1</v>
      </c>
      <c r="BO315" s="84">
        <v>5.7803468208092483E-3</v>
      </c>
      <c r="BP315" s="38">
        <v>7</v>
      </c>
      <c r="BQ315" s="84">
        <v>4.046242774566474E-2</v>
      </c>
      <c r="BR315" s="38">
        <v>6</v>
      </c>
      <c r="BS315" s="84">
        <v>3.4682080924855488E-2</v>
      </c>
      <c r="BU315" s="184"/>
      <c r="BV315" s="188" t="s">
        <v>199</v>
      </c>
      <c r="BW315" s="36">
        <f t="shared" si="328"/>
        <v>0.98051948051948057</v>
      </c>
      <c r="BX315" s="36">
        <f t="shared" si="333"/>
        <v>0.91907514450867056</v>
      </c>
    </row>
    <row r="316" spans="2:76">
      <c r="B316" s="265"/>
      <c r="C316" s="274"/>
      <c r="D316" s="203" t="s">
        <v>67</v>
      </c>
      <c r="E316" s="38">
        <v>9</v>
      </c>
      <c r="F316" s="34">
        <v>1</v>
      </c>
      <c r="G316" s="55">
        <f t="shared" si="334"/>
        <v>0.1111111111111111</v>
      </c>
      <c r="H316" s="56">
        <v>2</v>
      </c>
      <c r="I316" s="55">
        <f t="shared" si="335"/>
        <v>0.22222222222222221</v>
      </c>
      <c r="J316" s="56">
        <v>0</v>
      </c>
      <c r="K316" s="55">
        <f t="shared" si="336"/>
        <v>0</v>
      </c>
      <c r="L316" s="38">
        <v>38</v>
      </c>
      <c r="M316" s="34">
        <v>0</v>
      </c>
      <c r="N316" s="55">
        <f t="shared" si="337"/>
        <v>0</v>
      </c>
      <c r="O316" s="56">
        <v>5</v>
      </c>
      <c r="P316" s="55">
        <f t="shared" si="338"/>
        <v>0.13157894736842105</v>
      </c>
      <c r="Q316" s="56">
        <v>1</v>
      </c>
      <c r="R316" s="55">
        <f t="shared" si="339"/>
        <v>2.6315789473684209E-2</v>
      </c>
      <c r="S316" s="38">
        <v>5099</v>
      </c>
      <c r="T316" s="34">
        <v>249</v>
      </c>
      <c r="U316" s="55">
        <f t="shared" si="340"/>
        <v>4.8833104530300056E-2</v>
      </c>
      <c r="V316" s="56">
        <v>1064</v>
      </c>
      <c r="W316" s="55">
        <f t="shared" si="341"/>
        <v>0.20866836634634242</v>
      </c>
      <c r="X316" s="56">
        <v>269</v>
      </c>
      <c r="Y316" s="55">
        <f t="shared" si="342"/>
        <v>5.2755442243577172E-2</v>
      </c>
      <c r="Z316" s="38">
        <v>4315</v>
      </c>
      <c r="AA316" s="34">
        <v>153</v>
      </c>
      <c r="AB316" s="55">
        <f t="shared" si="343"/>
        <v>3.54577056778679E-2</v>
      </c>
      <c r="AC316" s="56">
        <v>763</v>
      </c>
      <c r="AD316" s="55">
        <f t="shared" si="344"/>
        <v>0.1768250289687138</v>
      </c>
      <c r="AE316" s="56">
        <v>238</v>
      </c>
      <c r="AF316" s="55">
        <f t="shared" si="345"/>
        <v>5.5156431054461184E-2</v>
      </c>
      <c r="AG316" s="38">
        <v>2456</v>
      </c>
      <c r="AH316" s="34">
        <v>54</v>
      </c>
      <c r="AI316" s="55">
        <f t="shared" si="346"/>
        <v>2.1986970684039087E-2</v>
      </c>
      <c r="AJ316" s="56">
        <v>288</v>
      </c>
      <c r="AK316" s="55">
        <f t="shared" si="347"/>
        <v>0.11726384364820847</v>
      </c>
      <c r="AL316" s="56">
        <v>119</v>
      </c>
      <c r="AM316" s="55">
        <f t="shared" si="348"/>
        <v>4.8452768729641695E-2</v>
      </c>
      <c r="AN316" s="38">
        <v>980</v>
      </c>
      <c r="AO316" s="34">
        <v>12</v>
      </c>
      <c r="AP316" s="55">
        <f t="shared" si="349"/>
        <v>1.2244897959183673E-2</v>
      </c>
      <c r="AQ316" s="56">
        <v>77</v>
      </c>
      <c r="AR316" s="55">
        <f t="shared" si="350"/>
        <v>7.857142857142857E-2</v>
      </c>
      <c r="AS316" s="56">
        <v>28</v>
      </c>
      <c r="AT316" s="55">
        <f t="shared" si="351"/>
        <v>2.8571428571428571E-2</v>
      </c>
      <c r="AU316" s="38">
        <v>333</v>
      </c>
      <c r="AV316" s="34">
        <v>4</v>
      </c>
      <c r="AW316" s="55">
        <f t="shared" si="352"/>
        <v>1.2012012012012012E-2</v>
      </c>
      <c r="AX316" s="56">
        <v>12</v>
      </c>
      <c r="AY316" s="55">
        <f t="shared" si="353"/>
        <v>3.6036036036036036E-2</v>
      </c>
      <c r="AZ316" s="56">
        <v>5</v>
      </c>
      <c r="BA316" s="55">
        <f t="shared" si="354"/>
        <v>1.5015015015015015E-2</v>
      </c>
      <c r="BB316" s="38">
        <f t="shared" si="329"/>
        <v>13230</v>
      </c>
      <c r="BC316" s="57">
        <f t="shared" si="330"/>
        <v>473</v>
      </c>
      <c r="BD316" s="55">
        <f t="shared" si="355"/>
        <v>3.5752078609221465E-2</v>
      </c>
      <c r="BE316" s="57">
        <f t="shared" si="331"/>
        <v>2211</v>
      </c>
      <c r="BF316" s="55">
        <f t="shared" si="356"/>
        <v>0.16712018140589568</v>
      </c>
      <c r="BG316" s="57">
        <f t="shared" si="332"/>
        <v>660</v>
      </c>
      <c r="BH316" s="55">
        <f t="shared" si="357"/>
        <v>4.9886621315192746E-2</v>
      </c>
      <c r="BJ316" s="265"/>
      <c r="BK316" s="274"/>
      <c r="BL316" s="203" t="s">
        <v>67</v>
      </c>
      <c r="BM316" s="38">
        <v>12447</v>
      </c>
      <c r="BN316" s="38">
        <v>374</v>
      </c>
      <c r="BO316" s="84">
        <v>3.0047400980155861E-2</v>
      </c>
      <c r="BP316" s="38">
        <v>1885</v>
      </c>
      <c r="BQ316" s="84">
        <v>0.15144211456575882</v>
      </c>
      <c r="BR316" s="38">
        <v>650</v>
      </c>
      <c r="BS316" s="84">
        <v>5.2221418815778901E-2</v>
      </c>
      <c r="BU316" s="185"/>
      <c r="BV316" s="187" t="s">
        <v>67</v>
      </c>
      <c r="BW316" s="36">
        <f t="shared" si="328"/>
        <v>0.74724111866969012</v>
      </c>
      <c r="BX316" s="36">
        <f t="shared" si="333"/>
        <v>0.76628906563830645</v>
      </c>
    </row>
    <row r="317" spans="2:76">
      <c r="B317" s="263">
        <v>63</v>
      </c>
      <c r="C317" s="272" t="s">
        <v>26</v>
      </c>
      <c r="D317" s="134" t="s">
        <v>201</v>
      </c>
      <c r="E317" s="119">
        <v>6</v>
      </c>
      <c r="F317" s="82">
        <v>0</v>
      </c>
      <c r="G317" s="71">
        <f t="shared" si="334"/>
        <v>0</v>
      </c>
      <c r="H317" s="72">
        <v>0</v>
      </c>
      <c r="I317" s="71">
        <f t="shared" si="335"/>
        <v>0</v>
      </c>
      <c r="J317" s="72">
        <v>1</v>
      </c>
      <c r="K317" s="71">
        <f t="shared" si="336"/>
        <v>0.16666666666666666</v>
      </c>
      <c r="L317" s="119">
        <v>10</v>
      </c>
      <c r="M317" s="82">
        <v>0</v>
      </c>
      <c r="N317" s="71">
        <f t="shared" si="337"/>
        <v>0</v>
      </c>
      <c r="O317" s="72">
        <v>3</v>
      </c>
      <c r="P317" s="71">
        <f t="shared" si="338"/>
        <v>0.3</v>
      </c>
      <c r="Q317" s="72">
        <v>1</v>
      </c>
      <c r="R317" s="71">
        <f t="shared" si="339"/>
        <v>0.1</v>
      </c>
      <c r="S317" s="119">
        <v>2394</v>
      </c>
      <c r="T317" s="82">
        <v>193</v>
      </c>
      <c r="U317" s="71">
        <f t="shared" si="340"/>
        <v>8.0618212197159561E-2</v>
      </c>
      <c r="V317" s="72">
        <v>639</v>
      </c>
      <c r="W317" s="71">
        <f t="shared" si="341"/>
        <v>0.26691729323308272</v>
      </c>
      <c r="X317" s="72">
        <v>133</v>
      </c>
      <c r="Y317" s="71">
        <f t="shared" si="342"/>
        <v>5.5555555555555552E-2</v>
      </c>
      <c r="Z317" s="119">
        <v>1964</v>
      </c>
      <c r="AA317" s="82">
        <v>111</v>
      </c>
      <c r="AB317" s="71">
        <f t="shared" si="343"/>
        <v>5.6517311608961306E-2</v>
      </c>
      <c r="AC317" s="72">
        <v>513</v>
      </c>
      <c r="AD317" s="71">
        <f t="shared" si="344"/>
        <v>0.26120162932790225</v>
      </c>
      <c r="AE317" s="72">
        <v>118</v>
      </c>
      <c r="AF317" s="71">
        <f t="shared" si="345"/>
        <v>6.008146639511202E-2</v>
      </c>
      <c r="AG317" s="119">
        <v>1151</v>
      </c>
      <c r="AH317" s="82">
        <v>43</v>
      </c>
      <c r="AI317" s="71">
        <f t="shared" si="346"/>
        <v>3.7358818418766288E-2</v>
      </c>
      <c r="AJ317" s="72">
        <v>227</v>
      </c>
      <c r="AK317" s="71">
        <f t="shared" si="347"/>
        <v>0.19721980886185925</v>
      </c>
      <c r="AL317" s="72">
        <v>60</v>
      </c>
      <c r="AM317" s="71">
        <f t="shared" si="348"/>
        <v>5.2128583840139006E-2</v>
      </c>
      <c r="AN317" s="119">
        <v>582</v>
      </c>
      <c r="AO317" s="82">
        <v>12</v>
      </c>
      <c r="AP317" s="71">
        <f t="shared" si="349"/>
        <v>2.0618556701030927E-2</v>
      </c>
      <c r="AQ317" s="72">
        <v>68</v>
      </c>
      <c r="AR317" s="71">
        <f t="shared" si="350"/>
        <v>0.11683848797250859</v>
      </c>
      <c r="AS317" s="72">
        <v>19</v>
      </c>
      <c r="AT317" s="71">
        <f t="shared" si="351"/>
        <v>3.2646048109965638E-2</v>
      </c>
      <c r="AU317" s="119">
        <v>203</v>
      </c>
      <c r="AV317" s="82">
        <v>3</v>
      </c>
      <c r="AW317" s="71">
        <f t="shared" si="352"/>
        <v>1.4778325123152709E-2</v>
      </c>
      <c r="AX317" s="72">
        <v>17</v>
      </c>
      <c r="AY317" s="71">
        <f t="shared" si="353"/>
        <v>8.3743842364532015E-2</v>
      </c>
      <c r="AZ317" s="72">
        <v>2</v>
      </c>
      <c r="BA317" s="71">
        <f t="shared" si="354"/>
        <v>9.852216748768473E-3</v>
      </c>
      <c r="BB317" s="119">
        <f t="shared" si="329"/>
        <v>6310</v>
      </c>
      <c r="BC317" s="73">
        <f t="shared" si="330"/>
        <v>362</v>
      </c>
      <c r="BD317" s="71">
        <f t="shared" si="355"/>
        <v>5.7369255150554674E-2</v>
      </c>
      <c r="BE317" s="73">
        <f t="shared" si="331"/>
        <v>1467</v>
      </c>
      <c r="BF317" s="71">
        <f t="shared" si="356"/>
        <v>0.23248811410459588</v>
      </c>
      <c r="BG317" s="73">
        <f t="shared" si="332"/>
        <v>334</v>
      </c>
      <c r="BH317" s="71">
        <f t="shared" si="357"/>
        <v>5.2931854199683041E-2</v>
      </c>
      <c r="BJ317" s="263">
        <v>63</v>
      </c>
      <c r="BK317" s="272" t="s">
        <v>26</v>
      </c>
      <c r="BL317" s="208" t="s">
        <v>148</v>
      </c>
      <c r="BM317" s="38">
        <v>5870</v>
      </c>
      <c r="BN317" s="38">
        <v>257</v>
      </c>
      <c r="BO317" s="84">
        <v>4.3781942078364562E-2</v>
      </c>
      <c r="BP317" s="38">
        <v>1337</v>
      </c>
      <c r="BQ317" s="84">
        <v>0.22776831345826234</v>
      </c>
      <c r="BR317" s="38">
        <v>298</v>
      </c>
      <c r="BS317" s="84">
        <v>5.0766609880749575E-2</v>
      </c>
      <c r="BU317" s="183" t="s">
        <v>26</v>
      </c>
      <c r="BV317" s="188" t="s">
        <v>138</v>
      </c>
      <c r="BW317" s="36">
        <f t="shared" si="328"/>
        <v>0.65721077654516635</v>
      </c>
      <c r="BX317" s="36">
        <f t="shared" si="333"/>
        <v>0.67768313458262353</v>
      </c>
    </row>
    <row r="318" spans="2:76">
      <c r="B318" s="264"/>
      <c r="C318" s="273"/>
      <c r="D318" s="210" t="s">
        <v>277</v>
      </c>
      <c r="E318" s="166">
        <v>0</v>
      </c>
      <c r="F318" s="214">
        <v>0</v>
      </c>
      <c r="G318" s="83" t="str">
        <f t="shared" si="334"/>
        <v>-</v>
      </c>
      <c r="H318" s="230">
        <v>0</v>
      </c>
      <c r="I318" s="83" t="str">
        <f t="shared" si="335"/>
        <v>-</v>
      </c>
      <c r="J318" s="230">
        <v>0</v>
      </c>
      <c r="K318" s="83" t="str">
        <f t="shared" si="336"/>
        <v>-</v>
      </c>
      <c r="L318" s="166">
        <v>1</v>
      </c>
      <c r="M318" s="214">
        <v>0</v>
      </c>
      <c r="N318" s="83">
        <f t="shared" si="337"/>
        <v>0</v>
      </c>
      <c r="O318" s="230">
        <v>1</v>
      </c>
      <c r="P318" s="83">
        <f t="shared" si="338"/>
        <v>1</v>
      </c>
      <c r="Q318" s="230">
        <v>0</v>
      </c>
      <c r="R318" s="83">
        <f t="shared" si="339"/>
        <v>0</v>
      </c>
      <c r="S318" s="166">
        <v>800</v>
      </c>
      <c r="T318" s="214">
        <v>73</v>
      </c>
      <c r="U318" s="83">
        <f t="shared" si="340"/>
        <v>9.1249999999999998E-2</v>
      </c>
      <c r="V318" s="230">
        <v>270</v>
      </c>
      <c r="W318" s="83">
        <f t="shared" si="341"/>
        <v>0.33750000000000002</v>
      </c>
      <c r="X318" s="230">
        <v>48</v>
      </c>
      <c r="Y318" s="83">
        <f t="shared" si="342"/>
        <v>0.06</v>
      </c>
      <c r="Z318" s="166">
        <v>683</v>
      </c>
      <c r="AA318" s="214">
        <v>61</v>
      </c>
      <c r="AB318" s="83">
        <f t="shared" si="343"/>
        <v>8.9311859443631042E-2</v>
      </c>
      <c r="AC318" s="230">
        <v>223</v>
      </c>
      <c r="AD318" s="83">
        <f t="shared" si="344"/>
        <v>0.32650073206442165</v>
      </c>
      <c r="AE318" s="230">
        <v>38</v>
      </c>
      <c r="AF318" s="83">
        <f t="shared" si="345"/>
        <v>5.5636896046852125E-2</v>
      </c>
      <c r="AG318" s="166">
        <v>398</v>
      </c>
      <c r="AH318" s="214">
        <v>28</v>
      </c>
      <c r="AI318" s="83">
        <f t="shared" si="346"/>
        <v>7.0351758793969849E-2</v>
      </c>
      <c r="AJ318" s="230">
        <v>70</v>
      </c>
      <c r="AK318" s="83">
        <f t="shared" si="347"/>
        <v>0.17587939698492464</v>
      </c>
      <c r="AL318" s="230">
        <v>26</v>
      </c>
      <c r="AM318" s="83">
        <f t="shared" si="348"/>
        <v>6.5326633165829151E-2</v>
      </c>
      <c r="AN318" s="166">
        <v>170</v>
      </c>
      <c r="AO318" s="214">
        <v>1</v>
      </c>
      <c r="AP318" s="83">
        <f t="shared" si="349"/>
        <v>5.8823529411764705E-3</v>
      </c>
      <c r="AQ318" s="230">
        <v>36</v>
      </c>
      <c r="AR318" s="83">
        <f t="shared" si="350"/>
        <v>0.21176470588235294</v>
      </c>
      <c r="AS318" s="230">
        <v>6</v>
      </c>
      <c r="AT318" s="83">
        <f t="shared" si="351"/>
        <v>3.5294117647058823E-2</v>
      </c>
      <c r="AU318" s="166">
        <v>44</v>
      </c>
      <c r="AV318" s="214">
        <v>0</v>
      </c>
      <c r="AW318" s="83">
        <f t="shared" si="352"/>
        <v>0</v>
      </c>
      <c r="AX318" s="230">
        <v>4</v>
      </c>
      <c r="AY318" s="83">
        <f t="shared" si="353"/>
        <v>9.0909090909090912E-2</v>
      </c>
      <c r="AZ318" s="230">
        <v>1</v>
      </c>
      <c r="BA318" s="83">
        <f t="shared" si="354"/>
        <v>2.2727272727272728E-2</v>
      </c>
      <c r="BB318" s="166">
        <f t="shared" si="329"/>
        <v>2096</v>
      </c>
      <c r="BC318" s="167">
        <f t="shared" si="330"/>
        <v>163</v>
      </c>
      <c r="BD318" s="83">
        <f t="shared" si="355"/>
        <v>7.7767175572519082E-2</v>
      </c>
      <c r="BE318" s="167">
        <f t="shared" si="331"/>
        <v>604</v>
      </c>
      <c r="BF318" s="83">
        <f t="shared" si="356"/>
        <v>0.28816793893129772</v>
      </c>
      <c r="BG318" s="167">
        <f t="shared" si="332"/>
        <v>119</v>
      </c>
      <c r="BH318" s="83">
        <f t="shared" si="357"/>
        <v>5.6774809160305341E-2</v>
      </c>
      <c r="BJ318" s="264"/>
      <c r="BK318" s="273"/>
      <c r="BL318" s="208" t="s">
        <v>276</v>
      </c>
      <c r="BM318" s="38">
        <v>2123</v>
      </c>
      <c r="BN318" s="38">
        <v>140</v>
      </c>
      <c r="BO318" s="84">
        <v>6.59444182760245E-2</v>
      </c>
      <c r="BP318" s="38">
        <v>566</v>
      </c>
      <c r="BQ318" s="84">
        <v>0.26660386245878476</v>
      </c>
      <c r="BR318" s="38">
        <v>101</v>
      </c>
      <c r="BS318" s="84">
        <v>4.7574187470560525E-2</v>
      </c>
      <c r="BU318" s="218"/>
      <c r="BV318" s="208" t="s">
        <v>273</v>
      </c>
      <c r="BW318" s="36">
        <f t="shared" si="328"/>
        <v>0.57729007633587781</v>
      </c>
      <c r="BX318" s="36">
        <f t="shared" si="333"/>
        <v>0.61987753179463023</v>
      </c>
    </row>
    <row r="319" spans="2:76">
      <c r="B319" s="264"/>
      <c r="C319" s="273"/>
      <c r="D319" s="165" t="s">
        <v>156</v>
      </c>
      <c r="E319" s="160">
        <v>1</v>
      </c>
      <c r="F319" s="161">
        <v>0</v>
      </c>
      <c r="G319" s="61">
        <f t="shared" si="334"/>
        <v>0</v>
      </c>
      <c r="H319" s="62">
        <v>0</v>
      </c>
      <c r="I319" s="61">
        <f t="shared" si="335"/>
        <v>0</v>
      </c>
      <c r="J319" s="62">
        <v>0</v>
      </c>
      <c r="K319" s="61">
        <f t="shared" si="336"/>
        <v>0</v>
      </c>
      <c r="L319" s="160">
        <v>0</v>
      </c>
      <c r="M319" s="161">
        <v>0</v>
      </c>
      <c r="N319" s="61" t="str">
        <f t="shared" si="337"/>
        <v>-</v>
      </c>
      <c r="O319" s="62">
        <v>0</v>
      </c>
      <c r="P319" s="61" t="str">
        <f t="shared" si="338"/>
        <v>-</v>
      </c>
      <c r="Q319" s="62">
        <v>0</v>
      </c>
      <c r="R319" s="61" t="str">
        <f t="shared" si="339"/>
        <v>-</v>
      </c>
      <c r="S319" s="160">
        <v>405</v>
      </c>
      <c r="T319" s="161">
        <v>34</v>
      </c>
      <c r="U319" s="61">
        <f t="shared" si="340"/>
        <v>8.3950617283950618E-2</v>
      </c>
      <c r="V319" s="62">
        <v>108</v>
      </c>
      <c r="W319" s="61">
        <f t="shared" si="341"/>
        <v>0.26666666666666666</v>
      </c>
      <c r="X319" s="62">
        <v>18</v>
      </c>
      <c r="Y319" s="61">
        <f t="shared" si="342"/>
        <v>4.4444444444444446E-2</v>
      </c>
      <c r="Z319" s="160">
        <v>270</v>
      </c>
      <c r="AA319" s="161">
        <v>20</v>
      </c>
      <c r="AB319" s="61">
        <f t="shared" si="343"/>
        <v>7.407407407407407E-2</v>
      </c>
      <c r="AC319" s="62">
        <v>63</v>
      </c>
      <c r="AD319" s="61">
        <f t="shared" si="344"/>
        <v>0.23333333333333334</v>
      </c>
      <c r="AE319" s="62">
        <v>14</v>
      </c>
      <c r="AF319" s="61">
        <f t="shared" si="345"/>
        <v>5.185185185185185E-2</v>
      </c>
      <c r="AG319" s="160">
        <v>144</v>
      </c>
      <c r="AH319" s="161">
        <v>10</v>
      </c>
      <c r="AI319" s="61">
        <f t="shared" si="346"/>
        <v>6.9444444444444448E-2</v>
      </c>
      <c r="AJ319" s="62">
        <v>23</v>
      </c>
      <c r="AK319" s="61">
        <f t="shared" si="347"/>
        <v>0.15972222222222221</v>
      </c>
      <c r="AL319" s="62">
        <v>3</v>
      </c>
      <c r="AM319" s="61">
        <f t="shared" si="348"/>
        <v>2.0833333333333332E-2</v>
      </c>
      <c r="AN319" s="160">
        <v>55</v>
      </c>
      <c r="AO319" s="161">
        <v>3</v>
      </c>
      <c r="AP319" s="61">
        <f t="shared" si="349"/>
        <v>5.4545454545454543E-2</v>
      </c>
      <c r="AQ319" s="62">
        <v>13</v>
      </c>
      <c r="AR319" s="61">
        <f t="shared" si="350"/>
        <v>0.23636363636363636</v>
      </c>
      <c r="AS319" s="62">
        <v>1</v>
      </c>
      <c r="AT319" s="61">
        <f t="shared" si="351"/>
        <v>1.8181818181818181E-2</v>
      </c>
      <c r="AU319" s="160">
        <v>14</v>
      </c>
      <c r="AV319" s="161">
        <v>0</v>
      </c>
      <c r="AW319" s="61">
        <f t="shared" si="352"/>
        <v>0</v>
      </c>
      <c r="AX319" s="62">
        <v>2</v>
      </c>
      <c r="AY319" s="61">
        <f t="shared" si="353"/>
        <v>0.14285714285714285</v>
      </c>
      <c r="AZ319" s="62">
        <v>1</v>
      </c>
      <c r="BA319" s="61">
        <f t="shared" si="354"/>
        <v>7.1428571428571425E-2</v>
      </c>
      <c r="BB319" s="160">
        <f t="shared" si="329"/>
        <v>889</v>
      </c>
      <c r="BC319" s="63">
        <f t="shared" si="330"/>
        <v>67</v>
      </c>
      <c r="BD319" s="61">
        <f t="shared" si="355"/>
        <v>7.536557930258718E-2</v>
      </c>
      <c r="BE319" s="63">
        <f t="shared" si="331"/>
        <v>209</v>
      </c>
      <c r="BF319" s="61">
        <f t="shared" si="356"/>
        <v>0.23509561304836896</v>
      </c>
      <c r="BG319" s="63">
        <f t="shared" si="332"/>
        <v>37</v>
      </c>
      <c r="BH319" s="61">
        <f t="shared" si="357"/>
        <v>4.1619797525309338E-2</v>
      </c>
      <c r="BJ319" s="264"/>
      <c r="BK319" s="273"/>
      <c r="BL319" s="208" t="s">
        <v>156</v>
      </c>
      <c r="BM319" s="38">
        <v>844</v>
      </c>
      <c r="BN319" s="38">
        <v>51</v>
      </c>
      <c r="BO319" s="84">
        <v>6.0426540284360189E-2</v>
      </c>
      <c r="BP319" s="38">
        <v>183</v>
      </c>
      <c r="BQ319" s="84">
        <v>0.21682464454976302</v>
      </c>
      <c r="BR319" s="38">
        <v>49</v>
      </c>
      <c r="BS319" s="84">
        <v>5.8056872037914695E-2</v>
      </c>
      <c r="BU319" s="184"/>
      <c r="BV319" s="188" t="s">
        <v>156</v>
      </c>
      <c r="BW319" s="36">
        <f t="shared" si="328"/>
        <v>0.64791901012373454</v>
      </c>
      <c r="BX319" s="36">
        <f t="shared" si="333"/>
        <v>0.66469194312796209</v>
      </c>
    </row>
    <row r="320" spans="2:76">
      <c r="B320" s="264"/>
      <c r="C320" s="273"/>
      <c r="D320" s="135" t="s">
        <v>200</v>
      </c>
      <c r="E320" s="160">
        <v>0</v>
      </c>
      <c r="F320" s="161">
        <v>0</v>
      </c>
      <c r="G320" s="61" t="str">
        <f t="shared" si="334"/>
        <v>-</v>
      </c>
      <c r="H320" s="62">
        <v>0</v>
      </c>
      <c r="I320" s="61" t="str">
        <f t="shared" si="335"/>
        <v>-</v>
      </c>
      <c r="J320" s="62">
        <v>0</v>
      </c>
      <c r="K320" s="61" t="str">
        <f t="shared" si="336"/>
        <v>-</v>
      </c>
      <c r="L320" s="160">
        <v>0</v>
      </c>
      <c r="M320" s="161">
        <v>0</v>
      </c>
      <c r="N320" s="61" t="str">
        <f t="shared" si="337"/>
        <v>-</v>
      </c>
      <c r="O320" s="62">
        <v>0</v>
      </c>
      <c r="P320" s="61" t="str">
        <f t="shared" si="338"/>
        <v>-</v>
      </c>
      <c r="Q320" s="62">
        <v>0</v>
      </c>
      <c r="R320" s="61" t="str">
        <f t="shared" si="339"/>
        <v>-</v>
      </c>
      <c r="S320" s="160">
        <v>14</v>
      </c>
      <c r="T320" s="161">
        <v>1</v>
      </c>
      <c r="U320" s="61">
        <f t="shared" si="340"/>
        <v>7.1428571428571425E-2</v>
      </c>
      <c r="V320" s="62">
        <v>1</v>
      </c>
      <c r="W320" s="61">
        <f t="shared" si="341"/>
        <v>7.1428571428571425E-2</v>
      </c>
      <c r="X320" s="62">
        <v>0</v>
      </c>
      <c r="Y320" s="61">
        <f t="shared" si="342"/>
        <v>0</v>
      </c>
      <c r="Z320" s="160">
        <v>43</v>
      </c>
      <c r="AA320" s="161">
        <v>0</v>
      </c>
      <c r="AB320" s="61">
        <f t="shared" si="343"/>
        <v>0</v>
      </c>
      <c r="AC320" s="62">
        <v>1</v>
      </c>
      <c r="AD320" s="61">
        <f t="shared" si="344"/>
        <v>2.3255813953488372E-2</v>
      </c>
      <c r="AE320" s="62">
        <v>2</v>
      </c>
      <c r="AF320" s="61">
        <f t="shared" si="345"/>
        <v>4.6511627906976744E-2</v>
      </c>
      <c r="AG320" s="160">
        <v>81</v>
      </c>
      <c r="AH320" s="161">
        <v>0</v>
      </c>
      <c r="AI320" s="61">
        <f t="shared" si="346"/>
        <v>0</v>
      </c>
      <c r="AJ320" s="62">
        <v>4</v>
      </c>
      <c r="AK320" s="61">
        <f t="shared" si="347"/>
        <v>4.9382716049382713E-2</v>
      </c>
      <c r="AL320" s="62">
        <v>1</v>
      </c>
      <c r="AM320" s="61">
        <f t="shared" si="348"/>
        <v>1.2345679012345678E-2</v>
      </c>
      <c r="AN320" s="160">
        <v>79</v>
      </c>
      <c r="AO320" s="161">
        <v>0</v>
      </c>
      <c r="AP320" s="61">
        <f t="shared" si="349"/>
        <v>0</v>
      </c>
      <c r="AQ320" s="62">
        <v>1</v>
      </c>
      <c r="AR320" s="61">
        <f t="shared" si="350"/>
        <v>1.2658227848101266E-2</v>
      </c>
      <c r="AS320" s="62">
        <v>0</v>
      </c>
      <c r="AT320" s="61">
        <f t="shared" si="351"/>
        <v>0</v>
      </c>
      <c r="AU320" s="160">
        <v>83</v>
      </c>
      <c r="AV320" s="161">
        <v>0</v>
      </c>
      <c r="AW320" s="61">
        <f t="shared" si="352"/>
        <v>0</v>
      </c>
      <c r="AX320" s="62">
        <v>0</v>
      </c>
      <c r="AY320" s="61">
        <f t="shared" si="353"/>
        <v>0</v>
      </c>
      <c r="AZ320" s="62">
        <v>0</v>
      </c>
      <c r="BA320" s="61">
        <f t="shared" si="354"/>
        <v>0</v>
      </c>
      <c r="BB320" s="160">
        <f t="shared" si="329"/>
        <v>300</v>
      </c>
      <c r="BC320" s="63">
        <f t="shared" si="330"/>
        <v>1</v>
      </c>
      <c r="BD320" s="61">
        <f t="shared" si="355"/>
        <v>3.3333333333333335E-3</v>
      </c>
      <c r="BE320" s="63">
        <f t="shared" si="331"/>
        <v>7</v>
      </c>
      <c r="BF320" s="61">
        <f t="shared" si="356"/>
        <v>2.3333333333333334E-2</v>
      </c>
      <c r="BG320" s="63">
        <f t="shared" si="332"/>
        <v>3</v>
      </c>
      <c r="BH320" s="61">
        <f t="shared" si="357"/>
        <v>0.01</v>
      </c>
      <c r="BJ320" s="264"/>
      <c r="BK320" s="273"/>
      <c r="BL320" s="208" t="s">
        <v>199</v>
      </c>
      <c r="BM320" s="38">
        <v>113</v>
      </c>
      <c r="BN320" s="38">
        <v>0</v>
      </c>
      <c r="BO320" s="84">
        <v>0</v>
      </c>
      <c r="BP320" s="38">
        <v>3</v>
      </c>
      <c r="BQ320" s="84">
        <v>2.6548672566371681E-2</v>
      </c>
      <c r="BR320" s="38">
        <v>0</v>
      </c>
      <c r="BS320" s="84">
        <v>0</v>
      </c>
      <c r="BU320" s="184"/>
      <c r="BV320" s="188" t="s">
        <v>199</v>
      </c>
      <c r="BW320" s="36">
        <f t="shared" si="328"/>
        <v>0.96333333333333337</v>
      </c>
      <c r="BX320" s="36">
        <f t="shared" si="333"/>
        <v>0.97345132743362828</v>
      </c>
    </row>
    <row r="321" spans="2:76">
      <c r="B321" s="265"/>
      <c r="C321" s="274"/>
      <c r="D321" s="150" t="s">
        <v>67</v>
      </c>
      <c r="E321" s="37">
        <v>7</v>
      </c>
      <c r="F321" s="233">
        <v>0</v>
      </c>
      <c r="G321" s="13">
        <f t="shared" si="334"/>
        <v>0</v>
      </c>
      <c r="H321" s="33">
        <v>0</v>
      </c>
      <c r="I321" s="13">
        <f t="shared" si="335"/>
        <v>0</v>
      </c>
      <c r="J321" s="33">
        <v>1</v>
      </c>
      <c r="K321" s="13">
        <f t="shared" si="336"/>
        <v>0.14285714285714285</v>
      </c>
      <c r="L321" s="37">
        <v>11</v>
      </c>
      <c r="M321" s="233">
        <v>0</v>
      </c>
      <c r="N321" s="13">
        <f t="shared" si="337"/>
        <v>0</v>
      </c>
      <c r="O321" s="33">
        <v>4</v>
      </c>
      <c r="P321" s="13">
        <f t="shared" si="338"/>
        <v>0.36363636363636365</v>
      </c>
      <c r="Q321" s="33">
        <v>1</v>
      </c>
      <c r="R321" s="13">
        <f t="shared" si="339"/>
        <v>9.0909090909090912E-2</v>
      </c>
      <c r="S321" s="37">
        <v>3613</v>
      </c>
      <c r="T321" s="233">
        <v>301</v>
      </c>
      <c r="U321" s="13">
        <f t="shared" si="340"/>
        <v>8.3310268474951557E-2</v>
      </c>
      <c r="V321" s="33">
        <v>1018</v>
      </c>
      <c r="W321" s="13">
        <f t="shared" si="341"/>
        <v>0.28176030999169666</v>
      </c>
      <c r="X321" s="33">
        <v>199</v>
      </c>
      <c r="Y321" s="13">
        <f t="shared" si="342"/>
        <v>5.5078881815665649E-2</v>
      </c>
      <c r="Z321" s="37">
        <v>2960</v>
      </c>
      <c r="AA321" s="233">
        <v>192</v>
      </c>
      <c r="AB321" s="13">
        <f t="shared" si="343"/>
        <v>6.4864864864864868E-2</v>
      </c>
      <c r="AC321" s="33">
        <v>800</v>
      </c>
      <c r="AD321" s="13">
        <f t="shared" si="344"/>
        <v>0.27027027027027029</v>
      </c>
      <c r="AE321" s="33">
        <v>172</v>
      </c>
      <c r="AF321" s="13">
        <f t="shared" si="345"/>
        <v>5.8108108108108111E-2</v>
      </c>
      <c r="AG321" s="37">
        <v>1774</v>
      </c>
      <c r="AH321" s="233">
        <v>81</v>
      </c>
      <c r="AI321" s="13">
        <f t="shared" si="346"/>
        <v>4.5659526493799327E-2</v>
      </c>
      <c r="AJ321" s="33">
        <v>324</v>
      </c>
      <c r="AK321" s="13">
        <f t="shared" si="347"/>
        <v>0.18263810597519731</v>
      </c>
      <c r="AL321" s="33">
        <v>90</v>
      </c>
      <c r="AM321" s="13">
        <f t="shared" si="348"/>
        <v>5.0732807215332583E-2</v>
      </c>
      <c r="AN321" s="37">
        <v>886</v>
      </c>
      <c r="AO321" s="233">
        <v>16</v>
      </c>
      <c r="AP321" s="13">
        <f t="shared" si="349"/>
        <v>1.8058690744920992E-2</v>
      </c>
      <c r="AQ321" s="33">
        <v>118</v>
      </c>
      <c r="AR321" s="13">
        <f t="shared" si="350"/>
        <v>0.13318284424379231</v>
      </c>
      <c r="AS321" s="33">
        <v>26</v>
      </c>
      <c r="AT321" s="13">
        <f t="shared" si="351"/>
        <v>2.9345372460496615E-2</v>
      </c>
      <c r="AU321" s="37">
        <v>344</v>
      </c>
      <c r="AV321" s="233">
        <v>3</v>
      </c>
      <c r="AW321" s="13">
        <f t="shared" si="352"/>
        <v>8.7209302325581394E-3</v>
      </c>
      <c r="AX321" s="33">
        <v>23</v>
      </c>
      <c r="AY321" s="13">
        <f t="shared" si="353"/>
        <v>6.6860465116279064E-2</v>
      </c>
      <c r="AZ321" s="33">
        <v>4</v>
      </c>
      <c r="BA321" s="13">
        <f t="shared" si="354"/>
        <v>1.1627906976744186E-2</v>
      </c>
      <c r="BB321" s="37">
        <f t="shared" si="329"/>
        <v>9595</v>
      </c>
      <c r="BC321" s="69">
        <f t="shared" si="330"/>
        <v>593</v>
      </c>
      <c r="BD321" s="13">
        <f t="shared" si="355"/>
        <v>6.1803022407503912E-2</v>
      </c>
      <c r="BE321" s="69">
        <f t="shared" si="331"/>
        <v>2287</v>
      </c>
      <c r="BF321" s="13">
        <f t="shared" si="356"/>
        <v>0.23835330901511204</v>
      </c>
      <c r="BG321" s="69">
        <f t="shared" si="332"/>
        <v>493</v>
      </c>
      <c r="BH321" s="13">
        <f t="shared" si="357"/>
        <v>5.1380927566440852E-2</v>
      </c>
      <c r="BJ321" s="265"/>
      <c r="BK321" s="274"/>
      <c r="BL321" s="203" t="s">
        <v>67</v>
      </c>
      <c r="BM321" s="38">
        <v>8950</v>
      </c>
      <c r="BN321" s="38">
        <v>448</v>
      </c>
      <c r="BO321" s="84">
        <v>5.0055865921787707E-2</v>
      </c>
      <c r="BP321" s="38">
        <v>2089</v>
      </c>
      <c r="BQ321" s="84">
        <v>0.23340782122905027</v>
      </c>
      <c r="BR321" s="38">
        <v>448</v>
      </c>
      <c r="BS321" s="84">
        <v>5.0055865921787707E-2</v>
      </c>
      <c r="BU321" s="185"/>
      <c r="BV321" s="187" t="s">
        <v>67</v>
      </c>
      <c r="BW321" s="36">
        <f t="shared" si="328"/>
        <v>0.64846274101094314</v>
      </c>
      <c r="BX321" s="36">
        <f t="shared" si="333"/>
        <v>0.66648044692737429</v>
      </c>
    </row>
    <row r="322" spans="2:76">
      <c r="B322" s="263">
        <v>64</v>
      </c>
      <c r="C322" s="272" t="s">
        <v>45</v>
      </c>
      <c r="D322" s="134" t="s">
        <v>201</v>
      </c>
      <c r="E322" s="119">
        <v>35</v>
      </c>
      <c r="F322" s="82">
        <v>0</v>
      </c>
      <c r="G322" s="71">
        <f t="shared" si="334"/>
        <v>0</v>
      </c>
      <c r="H322" s="72">
        <v>2</v>
      </c>
      <c r="I322" s="71">
        <f t="shared" si="335"/>
        <v>5.7142857142857141E-2</v>
      </c>
      <c r="J322" s="72">
        <v>1</v>
      </c>
      <c r="K322" s="71">
        <f t="shared" si="336"/>
        <v>2.8571428571428571E-2</v>
      </c>
      <c r="L322" s="119">
        <v>78</v>
      </c>
      <c r="M322" s="82">
        <v>0</v>
      </c>
      <c r="N322" s="71">
        <f t="shared" si="337"/>
        <v>0</v>
      </c>
      <c r="O322" s="72">
        <v>5</v>
      </c>
      <c r="P322" s="71">
        <f t="shared" si="338"/>
        <v>6.4102564102564097E-2</v>
      </c>
      <c r="Q322" s="72">
        <v>2</v>
      </c>
      <c r="R322" s="71">
        <f t="shared" si="339"/>
        <v>2.564102564102564E-2</v>
      </c>
      <c r="S322" s="119">
        <v>2818</v>
      </c>
      <c r="T322" s="82">
        <v>108</v>
      </c>
      <c r="U322" s="71">
        <f t="shared" si="340"/>
        <v>3.8325053229240597E-2</v>
      </c>
      <c r="V322" s="72">
        <v>421</v>
      </c>
      <c r="W322" s="71">
        <f t="shared" si="341"/>
        <v>0.14939673527324343</v>
      </c>
      <c r="X322" s="72">
        <v>114</v>
      </c>
      <c r="Y322" s="71">
        <f t="shared" si="342"/>
        <v>4.0454222853087293E-2</v>
      </c>
      <c r="Z322" s="119">
        <v>2317</v>
      </c>
      <c r="AA322" s="82">
        <v>55</v>
      </c>
      <c r="AB322" s="71">
        <f t="shared" si="343"/>
        <v>2.3737591713422528E-2</v>
      </c>
      <c r="AC322" s="72">
        <v>230</v>
      </c>
      <c r="AD322" s="71">
        <f t="shared" si="344"/>
        <v>9.9266292619766938E-2</v>
      </c>
      <c r="AE322" s="72">
        <v>92</v>
      </c>
      <c r="AF322" s="71">
        <f t="shared" si="345"/>
        <v>3.9706517047906779E-2</v>
      </c>
      <c r="AG322" s="119">
        <v>1194</v>
      </c>
      <c r="AH322" s="82">
        <v>11</v>
      </c>
      <c r="AI322" s="71">
        <f t="shared" si="346"/>
        <v>9.212730318257957E-3</v>
      </c>
      <c r="AJ322" s="72">
        <v>82</v>
      </c>
      <c r="AK322" s="71">
        <f t="shared" si="347"/>
        <v>6.8676716917922945E-2</v>
      </c>
      <c r="AL322" s="72">
        <v>32</v>
      </c>
      <c r="AM322" s="71">
        <f t="shared" si="348"/>
        <v>2.6800670016750419E-2</v>
      </c>
      <c r="AN322" s="119">
        <v>556</v>
      </c>
      <c r="AO322" s="82">
        <v>3</v>
      </c>
      <c r="AP322" s="71">
        <f t="shared" si="349"/>
        <v>5.3956834532374104E-3</v>
      </c>
      <c r="AQ322" s="72">
        <v>30</v>
      </c>
      <c r="AR322" s="71">
        <f t="shared" si="350"/>
        <v>5.3956834532374098E-2</v>
      </c>
      <c r="AS322" s="72">
        <v>14</v>
      </c>
      <c r="AT322" s="71">
        <f t="shared" si="351"/>
        <v>2.5179856115107913E-2</v>
      </c>
      <c r="AU322" s="119">
        <v>185</v>
      </c>
      <c r="AV322" s="82">
        <v>1</v>
      </c>
      <c r="AW322" s="71">
        <f t="shared" si="352"/>
        <v>5.4054054054054057E-3</v>
      </c>
      <c r="AX322" s="72">
        <v>6</v>
      </c>
      <c r="AY322" s="71">
        <f t="shared" si="353"/>
        <v>3.2432432432432434E-2</v>
      </c>
      <c r="AZ322" s="72">
        <v>0</v>
      </c>
      <c r="BA322" s="71">
        <f t="shared" si="354"/>
        <v>0</v>
      </c>
      <c r="BB322" s="119">
        <f t="shared" si="329"/>
        <v>7183</v>
      </c>
      <c r="BC322" s="73">
        <f t="shared" si="330"/>
        <v>178</v>
      </c>
      <c r="BD322" s="71">
        <f t="shared" si="355"/>
        <v>2.4780732284560767E-2</v>
      </c>
      <c r="BE322" s="73">
        <f t="shared" si="331"/>
        <v>776</v>
      </c>
      <c r="BF322" s="71">
        <f t="shared" si="356"/>
        <v>0.10803285535291661</v>
      </c>
      <c r="BG322" s="73">
        <f t="shared" si="332"/>
        <v>255</v>
      </c>
      <c r="BH322" s="71">
        <f t="shared" si="357"/>
        <v>3.5500487261589865E-2</v>
      </c>
      <c r="BJ322" s="263">
        <v>64</v>
      </c>
      <c r="BK322" s="272" t="s">
        <v>45</v>
      </c>
      <c r="BL322" s="208" t="s">
        <v>148</v>
      </c>
      <c r="BM322" s="38">
        <v>6821</v>
      </c>
      <c r="BN322" s="38">
        <v>141</v>
      </c>
      <c r="BO322" s="84">
        <v>2.0671455798270049E-2</v>
      </c>
      <c r="BP322" s="38">
        <v>706</v>
      </c>
      <c r="BQ322" s="84">
        <v>0.10350388506084152</v>
      </c>
      <c r="BR322" s="38">
        <v>247</v>
      </c>
      <c r="BS322" s="84">
        <v>3.6211699164345405E-2</v>
      </c>
      <c r="BU322" s="183" t="s">
        <v>45</v>
      </c>
      <c r="BV322" s="188" t="s">
        <v>138</v>
      </c>
      <c r="BW322" s="36">
        <f t="shared" si="328"/>
        <v>0.83168592510093275</v>
      </c>
      <c r="BX322" s="36">
        <f t="shared" si="333"/>
        <v>0.83961295997654306</v>
      </c>
    </row>
    <row r="323" spans="2:76">
      <c r="B323" s="264"/>
      <c r="C323" s="273"/>
      <c r="D323" s="210" t="s">
        <v>277</v>
      </c>
      <c r="E323" s="166">
        <v>3</v>
      </c>
      <c r="F323" s="214">
        <v>0</v>
      </c>
      <c r="G323" s="83">
        <f t="shared" si="334"/>
        <v>0</v>
      </c>
      <c r="H323" s="230">
        <v>0</v>
      </c>
      <c r="I323" s="83">
        <f t="shared" si="335"/>
        <v>0</v>
      </c>
      <c r="J323" s="230">
        <v>0</v>
      </c>
      <c r="K323" s="83">
        <f t="shared" si="336"/>
        <v>0</v>
      </c>
      <c r="L323" s="166">
        <v>8</v>
      </c>
      <c r="M323" s="214">
        <v>0</v>
      </c>
      <c r="N323" s="83">
        <f t="shared" si="337"/>
        <v>0</v>
      </c>
      <c r="O323" s="230">
        <v>2</v>
      </c>
      <c r="P323" s="83">
        <f t="shared" si="338"/>
        <v>0.25</v>
      </c>
      <c r="Q323" s="230">
        <v>0</v>
      </c>
      <c r="R323" s="83">
        <f t="shared" si="339"/>
        <v>0</v>
      </c>
      <c r="S323" s="166">
        <v>857</v>
      </c>
      <c r="T323" s="214">
        <v>48</v>
      </c>
      <c r="U323" s="83">
        <f t="shared" si="340"/>
        <v>5.6009334889148193E-2</v>
      </c>
      <c r="V323" s="230">
        <v>164</v>
      </c>
      <c r="W323" s="83">
        <f t="shared" si="341"/>
        <v>0.19136522753792298</v>
      </c>
      <c r="X323" s="230">
        <v>36</v>
      </c>
      <c r="Y323" s="83">
        <f t="shared" si="342"/>
        <v>4.2007001166861145E-2</v>
      </c>
      <c r="Z323" s="166">
        <v>649</v>
      </c>
      <c r="AA323" s="214">
        <v>23</v>
      </c>
      <c r="AB323" s="83">
        <f t="shared" si="343"/>
        <v>3.543913713405239E-2</v>
      </c>
      <c r="AC323" s="230">
        <v>92</v>
      </c>
      <c r="AD323" s="83">
        <f t="shared" si="344"/>
        <v>0.14175654853620956</v>
      </c>
      <c r="AE323" s="230">
        <v>31</v>
      </c>
      <c r="AF323" s="83">
        <f t="shared" si="345"/>
        <v>4.7765793528505393E-2</v>
      </c>
      <c r="AG323" s="166">
        <v>323</v>
      </c>
      <c r="AH323" s="214">
        <v>7</v>
      </c>
      <c r="AI323" s="83">
        <f t="shared" si="346"/>
        <v>2.1671826625386997E-2</v>
      </c>
      <c r="AJ323" s="230">
        <v>30</v>
      </c>
      <c r="AK323" s="83">
        <f t="shared" si="347"/>
        <v>9.2879256965944276E-2</v>
      </c>
      <c r="AL323" s="230">
        <v>12</v>
      </c>
      <c r="AM323" s="83">
        <f t="shared" si="348"/>
        <v>3.7151702786377708E-2</v>
      </c>
      <c r="AN323" s="166">
        <v>120</v>
      </c>
      <c r="AO323" s="214">
        <v>1</v>
      </c>
      <c r="AP323" s="83">
        <f t="shared" si="349"/>
        <v>8.3333333333333332E-3</v>
      </c>
      <c r="AQ323" s="230">
        <v>14</v>
      </c>
      <c r="AR323" s="83">
        <f t="shared" si="350"/>
        <v>0.11666666666666667</v>
      </c>
      <c r="AS323" s="230">
        <v>2</v>
      </c>
      <c r="AT323" s="83">
        <f t="shared" si="351"/>
        <v>1.6666666666666666E-2</v>
      </c>
      <c r="AU323" s="166">
        <v>31</v>
      </c>
      <c r="AV323" s="214">
        <v>0</v>
      </c>
      <c r="AW323" s="83">
        <f t="shared" si="352"/>
        <v>0</v>
      </c>
      <c r="AX323" s="230">
        <v>0</v>
      </c>
      <c r="AY323" s="83">
        <f t="shared" si="353"/>
        <v>0</v>
      </c>
      <c r="AZ323" s="230">
        <v>0</v>
      </c>
      <c r="BA323" s="83">
        <f t="shared" si="354"/>
        <v>0</v>
      </c>
      <c r="BB323" s="166">
        <f t="shared" si="329"/>
        <v>1991</v>
      </c>
      <c r="BC323" s="167">
        <f t="shared" si="330"/>
        <v>79</v>
      </c>
      <c r="BD323" s="83">
        <f t="shared" si="355"/>
        <v>3.9678553490708188E-2</v>
      </c>
      <c r="BE323" s="167">
        <f t="shared" si="331"/>
        <v>302</v>
      </c>
      <c r="BF323" s="83">
        <f t="shared" si="356"/>
        <v>0.15168257157207435</v>
      </c>
      <c r="BG323" s="167">
        <f t="shared" si="332"/>
        <v>81</v>
      </c>
      <c r="BH323" s="83">
        <f t="shared" si="357"/>
        <v>4.0683073832245106E-2</v>
      </c>
      <c r="BJ323" s="264"/>
      <c r="BK323" s="273"/>
      <c r="BL323" s="208" t="s">
        <v>276</v>
      </c>
      <c r="BM323" s="38">
        <v>1936</v>
      </c>
      <c r="BN323" s="38">
        <v>65</v>
      </c>
      <c r="BO323" s="84">
        <v>3.3574380165289255E-2</v>
      </c>
      <c r="BP323" s="38">
        <v>269</v>
      </c>
      <c r="BQ323" s="84">
        <v>0.13894628099173553</v>
      </c>
      <c r="BR323" s="38">
        <v>113</v>
      </c>
      <c r="BS323" s="84">
        <v>5.8367768595041322E-2</v>
      </c>
      <c r="BU323" s="218"/>
      <c r="BV323" s="208" t="s">
        <v>273</v>
      </c>
      <c r="BW323" s="36">
        <f t="shared" si="328"/>
        <v>0.76795580110497241</v>
      </c>
      <c r="BX323" s="36">
        <f t="shared" si="333"/>
        <v>0.76911157024793386</v>
      </c>
    </row>
    <row r="324" spans="2:76">
      <c r="B324" s="264"/>
      <c r="C324" s="273"/>
      <c r="D324" s="165" t="s">
        <v>156</v>
      </c>
      <c r="E324" s="160">
        <v>4</v>
      </c>
      <c r="F324" s="161">
        <v>0</v>
      </c>
      <c r="G324" s="61">
        <f t="shared" si="334"/>
        <v>0</v>
      </c>
      <c r="H324" s="62">
        <v>1</v>
      </c>
      <c r="I324" s="61">
        <f t="shared" si="335"/>
        <v>0.25</v>
      </c>
      <c r="J324" s="62">
        <v>0</v>
      </c>
      <c r="K324" s="61">
        <f t="shared" si="336"/>
        <v>0</v>
      </c>
      <c r="L324" s="160">
        <v>2</v>
      </c>
      <c r="M324" s="161">
        <v>0</v>
      </c>
      <c r="N324" s="61">
        <f t="shared" si="337"/>
        <v>0</v>
      </c>
      <c r="O324" s="62">
        <v>0</v>
      </c>
      <c r="P324" s="61">
        <f t="shared" si="338"/>
        <v>0</v>
      </c>
      <c r="Q324" s="62">
        <v>0</v>
      </c>
      <c r="R324" s="61">
        <f t="shared" si="339"/>
        <v>0</v>
      </c>
      <c r="S324" s="160">
        <v>233</v>
      </c>
      <c r="T324" s="161">
        <v>6</v>
      </c>
      <c r="U324" s="61">
        <f t="shared" si="340"/>
        <v>2.575107296137339E-2</v>
      </c>
      <c r="V324" s="62">
        <v>34</v>
      </c>
      <c r="W324" s="61">
        <f t="shared" si="341"/>
        <v>0.14592274678111589</v>
      </c>
      <c r="X324" s="62">
        <v>11</v>
      </c>
      <c r="Y324" s="61">
        <f t="shared" si="342"/>
        <v>4.7210300429184553E-2</v>
      </c>
      <c r="Z324" s="160">
        <v>146</v>
      </c>
      <c r="AA324" s="161">
        <v>5</v>
      </c>
      <c r="AB324" s="61">
        <f t="shared" si="343"/>
        <v>3.4246575342465752E-2</v>
      </c>
      <c r="AC324" s="62">
        <v>14</v>
      </c>
      <c r="AD324" s="61">
        <f t="shared" si="344"/>
        <v>9.5890410958904104E-2</v>
      </c>
      <c r="AE324" s="62">
        <v>7</v>
      </c>
      <c r="AF324" s="61">
        <f t="shared" si="345"/>
        <v>4.7945205479452052E-2</v>
      </c>
      <c r="AG324" s="160">
        <v>52</v>
      </c>
      <c r="AH324" s="161">
        <v>0</v>
      </c>
      <c r="AI324" s="61">
        <f t="shared" si="346"/>
        <v>0</v>
      </c>
      <c r="AJ324" s="62">
        <v>8</v>
      </c>
      <c r="AK324" s="61">
        <f t="shared" si="347"/>
        <v>0.15384615384615385</v>
      </c>
      <c r="AL324" s="62">
        <v>5</v>
      </c>
      <c r="AM324" s="61">
        <f t="shared" si="348"/>
        <v>9.6153846153846159E-2</v>
      </c>
      <c r="AN324" s="160">
        <v>16</v>
      </c>
      <c r="AO324" s="161">
        <v>0</v>
      </c>
      <c r="AP324" s="61">
        <f t="shared" si="349"/>
        <v>0</v>
      </c>
      <c r="AQ324" s="62">
        <v>3</v>
      </c>
      <c r="AR324" s="61">
        <f t="shared" si="350"/>
        <v>0.1875</v>
      </c>
      <c r="AS324" s="62">
        <v>0</v>
      </c>
      <c r="AT324" s="61">
        <f t="shared" si="351"/>
        <v>0</v>
      </c>
      <c r="AU324" s="160">
        <v>5</v>
      </c>
      <c r="AV324" s="161">
        <v>0</v>
      </c>
      <c r="AW324" s="61">
        <f t="shared" si="352"/>
        <v>0</v>
      </c>
      <c r="AX324" s="62">
        <v>0</v>
      </c>
      <c r="AY324" s="61">
        <f t="shared" si="353"/>
        <v>0</v>
      </c>
      <c r="AZ324" s="62">
        <v>0</v>
      </c>
      <c r="BA324" s="61">
        <f t="shared" si="354"/>
        <v>0</v>
      </c>
      <c r="BB324" s="160">
        <f t="shared" si="329"/>
        <v>458</v>
      </c>
      <c r="BC324" s="63">
        <f t="shared" si="330"/>
        <v>11</v>
      </c>
      <c r="BD324" s="61">
        <f t="shared" si="355"/>
        <v>2.4017467248908297E-2</v>
      </c>
      <c r="BE324" s="63">
        <f t="shared" si="331"/>
        <v>60</v>
      </c>
      <c r="BF324" s="61">
        <f t="shared" si="356"/>
        <v>0.13100436681222707</v>
      </c>
      <c r="BG324" s="63">
        <f t="shared" si="332"/>
        <v>23</v>
      </c>
      <c r="BH324" s="61">
        <f t="shared" si="357"/>
        <v>5.0218340611353711E-2</v>
      </c>
      <c r="BJ324" s="264"/>
      <c r="BK324" s="273"/>
      <c r="BL324" s="208" t="s">
        <v>156</v>
      </c>
      <c r="BM324" s="38">
        <v>428</v>
      </c>
      <c r="BN324" s="38">
        <v>12</v>
      </c>
      <c r="BO324" s="84">
        <v>2.8037383177570093E-2</v>
      </c>
      <c r="BP324" s="38">
        <v>52</v>
      </c>
      <c r="BQ324" s="84">
        <v>0.12149532710280374</v>
      </c>
      <c r="BR324" s="38">
        <v>20</v>
      </c>
      <c r="BS324" s="84">
        <v>4.6728971962616821E-2</v>
      </c>
      <c r="BU324" s="184"/>
      <c r="BV324" s="188" t="s">
        <v>156</v>
      </c>
      <c r="BW324" s="36">
        <f t="shared" si="328"/>
        <v>0.79475982532751088</v>
      </c>
      <c r="BX324" s="36">
        <f t="shared" si="333"/>
        <v>0.80373831775700932</v>
      </c>
    </row>
    <row r="325" spans="2:76">
      <c r="B325" s="264"/>
      <c r="C325" s="273"/>
      <c r="D325" s="135" t="s">
        <v>200</v>
      </c>
      <c r="E325" s="160">
        <v>0</v>
      </c>
      <c r="F325" s="161">
        <v>0</v>
      </c>
      <c r="G325" s="61" t="str">
        <f t="shared" si="334"/>
        <v>-</v>
      </c>
      <c r="H325" s="62">
        <v>0</v>
      </c>
      <c r="I325" s="61" t="str">
        <f t="shared" si="335"/>
        <v>-</v>
      </c>
      <c r="J325" s="62">
        <v>0</v>
      </c>
      <c r="K325" s="61" t="str">
        <f t="shared" si="336"/>
        <v>-</v>
      </c>
      <c r="L325" s="160">
        <v>4</v>
      </c>
      <c r="M325" s="161">
        <v>0</v>
      </c>
      <c r="N325" s="61">
        <f t="shared" si="337"/>
        <v>0</v>
      </c>
      <c r="O325" s="62">
        <v>0</v>
      </c>
      <c r="P325" s="61">
        <f t="shared" si="338"/>
        <v>0</v>
      </c>
      <c r="Q325" s="62">
        <v>0</v>
      </c>
      <c r="R325" s="61">
        <f t="shared" si="339"/>
        <v>0</v>
      </c>
      <c r="S325" s="160">
        <v>21</v>
      </c>
      <c r="T325" s="161">
        <v>0</v>
      </c>
      <c r="U325" s="61">
        <f t="shared" si="340"/>
        <v>0</v>
      </c>
      <c r="V325" s="62">
        <v>1</v>
      </c>
      <c r="W325" s="61">
        <f t="shared" si="341"/>
        <v>4.7619047619047616E-2</v>
      </c>
      <c r="X325" s="62">
        <v>0</v>
      </c>
      <c r="Y325" s="61">
        <f t="shared" si="342"/>
        <v>0</v>
      </c>
      <c r="Z325" s="160">
        <v>51</v>
      </c>
      <c r="AA325" s="161">
        <v>1</v>
      </c>
      <c r="AB325" s="61">
        <f t="shared" si="343"/>
        <v>1.9607843137254902E-2</v>
      </c>
      <c r="AC325" s="62">
        <v>0</v>
      </c>
      <c r="AD325" s="61">
        <f t="shared" si="344"/>
        <v>0</v>
      </c>
      <c r="AE325" s="62">
        <v>0</v>
      </c>
      <c r="AF325" s="61">
        <f t="shared" si="345"/>
        <v>0</v>
      </c>
      <c r="AG325" s="160">
        <v>66</v>
      </c>
      <c r="AH325" s="161">
        <v>0</v>
      </c>
      <c r="AI325" s="61">
        <f t="shared" si="346"/>
        <v>0</v>
      </c>
      <c r="AJ325" s="62">
        <v>0</v>
      </c>
      <c r="AK325" s="61">
        <f t="shared" si="347"/>
        <v>0</v>
      </c>
      <c r="AL325" s="62">
        <v>0</v>
      </c>
      <c r="AM325" s="61">
        <f t="shared" si="348"/>
        <v>0</v>
      </c>
      <c r="AN325" s="160">
        <v>64</v>
      </c>
      <c r="AO325" s="161">
        <v>0</v>
      </c>
      <c r="AP325" s="61">
        <f t="shared" si="349"/>
        <v>0</v>
      </c>
      <c r="AQ325" s="62">
        <v>0</v>
      </c>
      <c r="AR325" s="61">
        <f t="shared" si="350"/>
        <v>0</v>
      </c>
      <c r="AS325" s="62">
        <v>0</v>
      </c>
      <c r="AT325" s="61">
        <f t="shared" si="351"/>
        <v>0</v>
      </c>
      <c r="AU325" s="160">
        <v>80</v>
      </c>
      <c r="AV325" s="161">
        <v>0</v>
      </c>
      <c r="AW325" s="61">
        <f t="shared" si="352"/>
        <v>0</v>
      </c>
      <c r="AX325" s="62">
        <v>0</v>
      </c>
      <c r="AY325" s="61">
        <f t="shared" si="353"/>
        <v>0</v>
      </c>
      <c r="AZ325" s="62">
        <v>0</v>
      </c>
      <c r="BA325" s="61">
        <f t="shared" si="354"/>
        <v>0</v>
      </c>
      <c r="BB325" s="160">
        <f t="shared" si="329"/>
        <v>286</v>
      </c>
      <c r="BC325" s="63">
        <f t="shared" si="330"/>
        <v>1</v>
      </c>
      <c r="BD325" s="61">
        <f t="shared" si="355"/>
        <v>3.4965034965034965E-3</v>
      </c>
      <c r="BE325" s="63">
        <f t="shared" si="331"/>
        <v>1</v>
      </c>
      <c r="BF325" s="61">
        <f t="shared" si="356"/>
        <v>3.4965034965034965E-3</v>
      </c>
      <c r="BG325" s="63">
        <f t="shared" si="332"/>
        <v>0</v>
      </c>
      <c r="BH325" s="61">
        <f t="shared" si="357"/>
        <v>0</v>
      </c>
      <c r="BJ325" s="264"/>
      <c r="BK325" s="273"/>
      <c r="BL325" s="208" t="s">
        <v>199</v>
      </c>
      <c r="BM325" s="38">
        <v>132</v>
      </c>
      <c r="BN325" s="38">
        <v>1</v>
      </c>
      <c r="BO325" s="84">
        <v>7.575757575757576E-3</v>
      </c>
      <c r="BP325" s="38">
        <v>1</v>
      </c>
      <c r="BQ325" s="84">
        <v>7.575757575757576E-3</v>
      </c>
      <c r="BR325" s="38">
        <v>0</v>
      </c>
      <c r="BS325" s="84">
        <v>0</v>
      </c>
      <c r="BU325" s="184"/>
      <c r="BV325" s="188" t="s">
        <v>199</v>
      </c>
      <c r="BW325" s="36">
        <f t="shared" si="328"/>
        <v>0.99300699300699302</v>
      </c>
      <c r="BX325" s="36">
        <f t="shared" si="333"/>
        <v>0.98484848484848486</v>
      </c>
    </row>
    <row r="326" spans="2:76">
      <c r="B326" s="265"/>
      <c r="C326" s="274"/>
      <c r="D326" s="150" t="s">
        <v>67</v>
      </c>
      <c r="E326" s="37">
        <v>42</v>
      </c>
      <c r="F326" s="233">
        <v>0</v>
      </c>
      <c r="G326" s="13">
        <f t="shared" si="334"/>
        <v>0</v>
      </c>
      <c r="H326" s="33">
        <v>3</v>
      </c>
      <c r="I326" s="13">
        <f t="shared" si="335"/>
        <v>7.1428571428571425E-2</v>
      </c>
      <c r="J326" s="33">
        <v>1</v>
      </c>
      <c r="K326" s="13">
        <f t="shared" si="336"/>
        <v>2.3809523809523808E-2</v>
      </c>
      <c r="L326" s="37">
        <v>92</v>
      </c>
      <c r="M326" s="233">
        <v>0</v>
      </c>
      <c r="N326" s="13">
        <f t="shared" si="337"/>
        <v>0</v>
      </c>
      <c r="O326" s="33">
        <v>7</v>
      </c>
      <c r="P326" s="13">
        <f t="shared" si="338"/>
        <v>7.6086956521739135E-2</v>
      </c>
      <c r="Q326" s="33">
        <v>2</v>
      </c>
      <c r="R326" s="13">
        <f t="shared" si="339"/>
        <v>2.1739130434782608E-2</v>
      </c>
      <c r="S326" s="37">
        <v>3929</v>
      </c>
      <c r="T326" s="233">
        <v>162</v>
      </c>
      <c r="U326" s="13">
        <f t="shared" si="340"/>
        <v>4.1231865614660218E-2</v>
      </c>
      <c r="V326" s="33">
        <v>620</v>
      </c>
      <c r="W326" s="13">
        <f t="shared" si="341"/>
        <v>0.15780096716721811</v>
      </c>
      <c r="X326" s="33">
        <v>161</v>
      </c>
      <c r="Y326" s="13">
        <f t="shared" si="342"/>
        <v>4.0977347925680835E-2</v>
      </c>
      <c r="Z326" s="37">
        <v>3163</v>
      </c>
      <c r="AA326" s="233">
        <v>84</v>
      </c>
      <c r="AB326" s="13">
        <f t="shared" si="343"/>
        <v>2.6557066076509643E-2</v>
      </c>
      <c r="AC326" s="33">
        <v>336</v>
      </c>
      <c r="AD326" s="13">
        <f t="shared" si="344"/>
        <v>0.10622826430603857</v>
      </c>
      <c r="AE326" s="33">
        <v>130</v>
      </c>
      <c r="AF326" s="13">
        <f t="shared" si="345"/>
        <v>4.1100221308883973E-2</v>
      </c>
      <c r="AG326" s="37">
        <v>1635</v>
      </c>
      <c r="AH326" s="233">
        <v>18</v>
      </c>
      <c r="AI326" s="13">
        <f t="shared" si="346"/>
        <v>1.1009174311926606E-2</v>
      </c>
      <c r="AJ326" s="33">
        <v>120</v>
      </c>
      <c r="AK326" s="13">
        <f t="shared" si="347"/>
        <v>7.3394495412844041E-2</v>
      </c>
      <c r="AL326" s="33">
        <v>49</v>
      </c>
      <c r="AM326" s="13">
        <f t="shared" si="348"/>
        <v>2.9969418960244649E-2</v>
      </c>
      <c r="AN326" s="37">
        <v>756</v>
      </c>
      <c r="AO326" s="233">
        <v>4</v>
      </c>
      <c r="AP326" s="13">
        <f t="shared" si="349"/>
        <v>5.2910052910052907E-3</v>
      </c>
      <c r="AQ326" s="33">
        <v>47</v>
      </c>
      <c r="AR326" s="13">
        <f t="shared" si="350"/>
        <v>6.2169312169312166E-2</v>
      </c>
      <c r="AS326" s="33">
        <v>16</v>
      </c>
      <c r="AT326" s="13">
        <f t="shared" si="351"/>
        <v>2.1164021164021163E-2</v>
      </c>
      <c r="AU326" s="37">
        <v>301</v>
      </c>
      <c r="AV326" s="233">
        <v>1</v>
      </c>
      <c r="AW326" s="13">
        <f t="shared" si="352"/>
        <v>3.3222591362126247E-3</v>
      </c>
      <c r="AX326" s="33">
        <v>6</v>
      </c>
      <c r="AY326" s="13">
        <f t="shared" si="353"/>
        <v>1.9933554817275746E-2</v>
      </c>
      <c r="AZ326" s="33">
        <v>0</v>
      </c>
      <c r="BA326" s="13">
        <f t="shared" si="354"/>
        <v>0</v>
      </c>
      <c r="BB326" s="37">
        <f t="shared" si="329"/>
        <v>9918</v>
      </c>
      <c r="BC326" s="69">
        <f t="shared" si="330"/>
        <v>269</v>
      </c>
      <c r="BD326" s="13">
        <f t="shared" si="355"/>
        <v>2.7122403710425489E-2</v>
      </c>
      <c r="BE326" s="69">
        <f t="shared" si="331"/>
        <v>1139</v>
      </c>
      <c r="BF326" s="13">
        <f t="shared" si="356"/>
        <v>0.11484170195603953</v>
      </c>
      <c r="BG326" s="69">
        <f t="shared" si="332"/>
        <v>359</v>
      </c>
      <c r="BH326" s="13">
        <f t="shared" si="357"/>
        <v>3.6196813873764874E-2</v>
      </c>
      <c r="BJ326" s="265"/>
      <c r="BK326" s="274"/>
      <c r="BL326" s="203" t="s">
        <v>67</v>
      </c>
      <c r="BM326" s="38">
        <v>9317</v>
      </c>
      <c r="BN326" s="38">
        <v>219</v>
      </c>
      <c r="BO326" s="84">
        <v>2.3505420199635075E-2</v>
      </c>
      <c r="BP326" s="38">
        <v>1028</v>
      </c>
      <c r="BQ326" s="84">
        <v>0.11033594504668885</v>
      </c>
      <c r="BR326" s="38">
        <v>380</v>
      </c>
      <c r="BS326" s="84">
        <v>4.0785660620371367E-2</v>
      </c>
      <c r="BU326" s="185"/>
      <c r="BV326" s="187" t="s">
        <v>67</v>
      </c>
      <c r="BW326" s="36">
        <f t="shared" si="328"/>
        <v>0.82183908045977017</v>
      </c>
      <c r="BX326" s="36">
        <f t="shared" si="333"/>
        <v>0.82537297413330468</v>
      </c>
    </row>
    <row r="327" spans="2:76">
      <c r="B327" s="263">
        <v>65</v>
      </c>
      <c r="C327" s="272" t="s">
        <v>10</v>
      </c>
      <c r="D327" s="134" t="s">
        <v>201</v>
      </c>
      <c r="E327" s="119">
        <v>3</v>
      </c>
      <c r="F327" s="73">
        <v>0</v>
      </c>
      <c r="G327" s="71">
        <f t="shared" si="334"/>
        <v>0</v>
      </c>
      <c r="H327" s="73">
        <v>0</v>
      </c>
      <c r="I327" s="71">
        <f t="shared" si="335"/>
        <v>0</v>
      </c>
      <c r="J327" s="73">
        <v>0</v>
      </c>
      <c r="K327" s="71">
        <f t="shared" si="336"/>
        <v>0</v>
      </c>
      <c r="L327" s="119">
        <v>14</v>
      </c>
      <c r="M327" s="73">
        <v>0</v>
      </c>
      <c r="N327" s="71">
        <f t="shared" si="337"/>
        <v>0</v>
      </c>
      <c r="O327" s="73">
        <v>2</v>
      </c>
      <c r="P327" s="71">
        <f t="shared" si="338"/>
        <v>0.14285714285714285</v>
      </c>
      <c r="Q327" s="73">
        <v>0</v>
      </c>
      <c r="R327" s="71">
        <f t="shared" si="339"/>
        <v>0</v>
      </c>
      <c r="S327" s="119">
        <v>1285</v>
      </c>
      <c r="T327" s="73">
        <v>108</v>
      </c>
      <c r="U327" s="71">
        <f t="shared" si="340"/>
        <v>8.4046692607003898E-2</v>
      </c>
      <c r="V327" s="73">
        <v>252</v>
      </c>
      <c r="W327" s="71">
        <f t="shared" si="341"/>
        <v>0.19610894941634241</v>
      </c>
      <c r="X327" s="73">
        <v>111</v>
      </c>
      <c r="Y327" s="71">
        <f t="shared" si="342"/>
        <v>8.6381322957198442E-2</v>
      </c>
      <c r="Z327" s="119">
        <v>1028</v>
      </c>
      <c r="AA327" s="73">
        <v>70</v>
      </c>
      <c r="AB327" s="71">
        <f t="shared" si="343"/>
        <v>6.8093385214007776E-2</v>
      </c>
      <c r="AC327" s="73">
        <v>160</v>
      </c>
      <c r="AD327" s="71">
        <f t="shared" si="344"/>
        <v>0.1556420233463035</v>
      </c>
      <c r="AE327" s="73">
        <v>88</v>
      </c>
      <c r="AF327" s="71">
        <f t="shared" si="345"/>
        <v>8.5603112840466927E-2</v>
      </c>
      <c r="AG327" s="119">
        <v>597</v>
      </c>
      <c r="AH327" s="73">
        <v>20</v>
      </c>
      <c r="AI327" s="71">
        <f t="shared" si="346"/>
        <v>3.350083752093802E-2</v>
      </c>
      <c r="AJ327" s="73">
        <v>69</v>
      </c>
      <c r="AK327" s="71">
        <f t="shared" si="347"/>
        <v>0.11557788944723618</v>
      </c>
      <c r="AL327" s="73">
        <v>38</v>
      </c>
      <c r="AM327" s="71">
        <f t="shared" si="348"/>
        <v>6.3651591289782247E-2</v>
      </c>
      <c r="AN327" s="119">
        <v>279</v>
      </c>
      <c r="AO327" s="73">
        <v>6</v>
      </c>
      <c r="AP327" s="71">
        <f t="shared" si="349"/>
        <v>2.1505376344086023E-2</v>
      </c>
      <c r="AQ327" s="73">
        <v>21</v>
      </c>
      <c r="AR327" s="71">
        <f t="shared" si="350"/>
        <v>7.5268817204301078E-2</v>
      </c>
      <c r="AS327" s="73">
        <v>10</v>
      </c>
      <c r="AT327" s="71">
        <f t="shared" si="351"/>
        <v>3.5842293906810034E-2</v>
      </c>
      <c r="AU327" s="119">
        <v>112</v>
      </c>
      <c r="AV327" s="73">
        <v>1</v>
      </c>
      <c r="AW327" s="71">
        <f t="shared" si="352"/>
        <v>8.9285714285714281E-3</v>
      </c>
      <c r="AX327" s="73">
        <v>2</v>
      </c>
      <c r="AY327" s="71">
        <f t="shared" si="353"/>
        <v>1.7857142857142856E-2</v>
      </c>
      <c r="AZ327" s="73">
        <v>6</v>
      </c>
      <c r="BA327" s="71">
        <f t="shared" si="354"/>
        <v>5.3571428571428568E-2</v>
      </c>
      <c r="BB327" s="119">
        <f t="shared" si="329"/>
        <v>3318</v>
      </c>
      <c r="BC327" s="73">
        <f t="shared" si="330"/>
        <v>205</v>
      </c>
      <c r="BD327" s="71">
        <f t="shared" si="355"/>
        <v>6.1784207353827607E-2</v>
      </c>
      <c r="BE327" s="73">
        <f t="shared" si="331"/>
        <v>506</v>
      </c>
      <c r="BF327" s="71">
        <f t="shared" si="356"/>
        <v>0.15250150693188669</v>
      </c>
      <c r="BG327" s="73">
        <f t="shared" si="332"/>
        <v>253</v>
      </c>
      <c r="BH327" s="71">
        <f t="shared" si="357"/>
        <v>7.6250753465943344E-2</v>
      </c>
      <c r="BJ327" s="263">
        <v>65</v>
      </c>
      <c r="BK327" s="272" t="s">
        <v>10</v>
      </c>
      <c r="BL327" s="208" t="s">
        <v>148</v>
      </c>
      <c r="BM327" s="38">
        <v>3090</v>
      </c>
      <c r="BN327" s="38">
        <v>159</v>
      </c>
      <c r="BO327" s="84">
        <v>5.145631067961165E-2</v>
      </c>
      <c r="BP327" s="38">
        <v>458</v>
      </c>
      <c r="BQ327" s="84">
        <v>0.14822006472491908</v>
      </c>
      <c r="BR327" s="38">
        <v>258</v>
      </c>
      <c r="BS327" s="84">
        <v>8.3495145631067955E-2</v>
      </c>
      <c r="BU327" s="183" t="s">
        <v>10</v>
      </c>
      <c r="BV327" s="188" t="s">
        <v>138</v>
      </c>
      <c r="BW327" s="36">
        <f t="shared" ref="BW327:BW381" si="358">(BB327-SUM(BC327,BE327,BG327))/BB327</f>
        <v>0.70946353224834235</v>
      </c>
      <c r="BX327" s="36">
        <f t="shared" si="333"/>
        <v>0.71682847896440127</v>
      </c>
    </row>
    <row r="328" spans="2:76">
      <c r="B328" s="264"/>
      <c r="C328" s="273"/>
      <c r="D328" s="210" t="s">
        <v>277</v>
      </c>
      <c r="E328" s="166">
        <v>0</v>
      </c>
      <c r="F328" s="167">
        <v>0</v>
      </c>
      <c r="G328" s="83" t="str">
        <f t="shared" si="334"/>
        <v>-</v>
      </c>
      <c r="H328" s="167">
        <v>0</v>
      </c>
      <c r="I328" s="83" t="str">
        <f t="shared" si="335"/>
        <v>-</v>
      </c>
      <c r="J328" s="167">
        <v>0</v>
      </c>
      <c r="K328" s="83" t="str">
        <f t="shared" si="336"/>
        <v>-</v>
      </c>
      <c r="L328" s="166">
        <v>5</v>
      </c>
      <c r="M328" s="167">
        <v>0</v>
      </c>
      <c r="N328" s="83">
        <f t="shared" si="337"/>
        <v>0</v>
      </c>
      <c r="O328" s="167">
        <v>1</v>
      </c>
      <c r="P328" s="83">
        <f t="shared" si="338"/>
        <v>0.2</v>
      </c>
      <c r="Q328" s="167">
        <v>0</v>
      </c>
      <c r="R328" s="83">
        <f t="shared" si="339"/>
        <v>0</v>
      </c>
      <c r="S328" s="166">
        <v>558</v>
      </c>
      <c r="T328" s="167">
        <v>58</v>
      </c>
      <c r="U328" s="83">
        <f t="shared" si="340"/>
        <v>0.1039426523297491</v>
      </c>
      <c r="V328" s="167">
        <v>148</v>
      </c>
      <c r="W328" s="83">
        <f t="shared" si="341"/>
        <v>0.26523297491039427</v>
      </c>
      <c r="X328" s="167">
        <v>41</v>
      </c>
      <c r="Y328" s="83">
        <f t="shared" si="342"/>
        <v>7.3476702508960573E-2</v>
      </c>
      <c r="Z328" s="166">
        <v>368</v>
      </c>
      <c r="AA328" s="167">
        <v>32</v>
      </c>
      <c r="AB328" s="83">
        <f t="shared" si="343"/>
        <v>8.6956521739130432E-2</v>
      </c>
      <c r="AC328" s="167">
        <v>99</v>
      </c>
      <c r="AD328" s="83">
        <f t="shared" si="344"/>
        <v>0.26902173913043476</v>
      </c>
      <c r="AE328" s="167">
        <v>32</v>
      </c>
      <c r="AF328" s="83">
        <f t="shared" si="345"/>
        <v>8.6956521739130432E-2</v>
      </c>
      <c r="AG328" s="166">
        <v>206</v>
      </c>
      <c r="AH328" s="167">
        <v>11</v>
      </c>
      <c r="AI328" s="83">
        <f t="shared" si="346"/>
        <v>5.3398058252427182E-2</v>
      </c>
      <c r="AJ328" s="167">
        <v>46</v>
      </c>
      <c r="AK328" s="83">
        <f t="shared" si="347"/>
        <v>0.22330097087378642</v>
      </c>
      <c r="AL328" s="167">
        <v>21</v>
      </c>
      <c r="AM328" s="83">
        <f t="shared" si="348"/>
        <v>0.10194174757281553</v>
      </c>
      <c r="AN328" s="166">
        <v>98</v>
      </c>
      <c r="AO328" s="167">
        <v>3</v>
      </c>
      <c r="AP328" s="83">
        <f t="shared" si="349"/>
        <v>3.0612244897959183E-2</v>
      </c>
      <c r="AQ328" s="167">
        <v>9</v>
      </c>
      <c r="AR328" s="83">
        <f t="shared" si="350"/>
        <v>9.1836734693877556E-2</v>
      </c>
      <c r="AS328" s="167">
        <v>7</v>
      </c>
      <c r="AT328" s="83">
        <f t="shared" si="351"/>
        <v>7.1428571428571425E-2</v>
      </c>
      <c r="AU328" s="166">
        <v>21</v>
      </c>
      <c r="AV328" s="167">
        <v>0</v>
      </c>
      <c r="AW328" s="83">
        <f t="shared" si="352"/>
        <v>0</v>
      </c>
      <c r="AX328" s="167">
        <v>0</v>
      </c>
      <c r="AY328" s="83">
        <f t="shared" si="353"/>
        <v>0</v>
      </c>
      <c r="AZ328" s="167">
        <v>0</v>
      </c>
      <c r="BA328" s="83">
        <f t="shared" si="354"/>
        <v>0</v>
      </c>
      <c r="BB328" s="166">
        <f t="shared" ref="BB328:BB381" si="359">SUM(E328,L328,S328,Z328,AG328,AN328,AU328)</f>
        <v>1256</v>
      </c>
      <c r="BC328" s="167">
        <f t="shared" ref="BC328:BC381" si="360">SUM(F328,M328,T328,AA328,AH328,AO328,AV328)</f>
        <v>104</v>
      </c>
      <c r="BD328" s="83">
        <f t="shared" si="355"/>
        <v>8.2802547770700632E-2</v>
      </c>
      <c r="BE328" s="167">
        <f t="shared" ref="BE328:BE381" si="361">SUM(H328,O328,V328,AC328,AJ328,AQ328,AX328)</f>
        <v>303</v>
      </c>
      <c r="BF328" s="83">
        <f t="shared" si="356"/>
        <v>0.24124203821656051</v>
      </c>
      <c r="BG328" s="167">
        <f t="shared" ref="BG328:BG381" si="362">SUM(J328,Q328,X328,AE328,AL328,AS328,AZ328)</f>
        <v>101</v>
      </c>
      <c r="BH328" s="83">
        <f t="shared" si="357"/>
        <v>8.0414012738853499E-2</v>
      </c>
      <c r="BJ328" s="264"/>
      <c r="BK328" s="273"/>
      <c r="BL328" s="208" t="s">
        <v>276</v>
      </c>
      <c r="BM328" s="38">
        <v>1227</v>
      </c>
      <c r="BN328" s="38">
        <v>92</v>
      </c>
      <c r="BO328" s="84">
        <v>7.4979625101874489E-2</v>
      </c>
      <c r="BP328" s="38">
        <v>255</v>
      </c>
      <c r="BQ328" s="84">
        <v>0.20782396088019561</v>
      </c>
      <c r="BR328" s="38">
        <v>107</v>
      </c>
      <c r="BS328" s="84">
        <v>8.7204563977180113E-2</v>
      </c>
      <c r="BU328" s="218"/>
      <c r="BV328" s="208" t="s">
        <v>273</v>
      </c>
      <c r="BW328" s="36">
        <f t="shared" si="358"/>
        <v>0.59554140127388533</v>
      </c>
      <c r="BX328" s="36">
        <f t="shared" si="333"/>
        <v>0.62999185004074976</v>
      </c>
    </row>
    <row r="329" spans="2:76">
      <c r="B329" s="264"/>
      <c r="C329" s="273"/>
      <c r="D329" s="165" t="s">
        <v>156</v>
      </c>
      <c r="E329" s="160">
        <v>0</v>
      </c>
      <c r="F329" s="63">
        <v>0</v>
      </c>
      <c r="G329" s="61" t="str">
        <f t="shared" si="334"/>
        <v>-</v>
      </c>
      <c r="H329" s="63">
        <v>0</v>
      </c>
      <c r="I329" s="61" t="str">
        <f t="shared" si="335"/>
        <v>-</v>
      </c>
      <c r="J329" s="63">
        <v>0</v>
      </c>
      <c r="K329" s="61" t="str">
        <f t="shared" si="336"/>
        <v>-</v>
      </c>
      <c r="L329" s="160">
        <v>0</v>
      </c>
      <c r="M329" s="63">
        <v>0</v>
      </c>
      <c r="N329" s="61" t="str">
        <f t="shared" si="337"/>
        <v>-</v>
      </c>
      <c r="O329" s="63">
        <v>0</v>
      </c>
      <c r="P329" s="61" t="str">
        <f t="shared" si="338"/>
        <v>-</v>
      </c>
      <c r="Q329" s="63">
        <v>0</v>
      </c>
      <c r="R329" s="61" t="str">
        <f t="shared" si="339"/>
        <v>-</v>
      </c>
      <c r="S329" s="160">
        <v>194</v>
      </c>
      <c r="T329" s="63">
        <v>26</v>
      </c>
      <c r="U329" s="61">
        <f t="shared" si="340"/>
        <v>0.13402061855670103</v>
      </c>
      <c r="V329" s="63">
        <v>31</v>
      </c>
      <c r="W329" s="61">
        <f t="shared" si="341"/>
        <v>0.15979381443298968</v>
      </c>
      <c r="X329" s="63">
        <v>15</v>
      </c>
      <c r="Y329" s="61">
        <f t="shared" si="342"/>
        <v>7.7319587628865982E-2</v>
      </c>
      <c r="Z329" s="160">
        <v>111</v>
      </c>
      <c r="AA329" s="63">
        <v>5</v>
      </c>
      <c r="AB329" s="61">
        <f t="shared" si="343"/>
        <v>4.5045045045045043E-2</v>
      </c>
      <c r="AC329" s="63">
        <v>24</v>
      </c>
      <c r="AD329" s="61">
        <f t="shared" si="344"/>
        <v>0.21621621621621623</v>
      </c>
      <c r="AE329" s="63">
        <v>13</v>
      </c>
      <c r="AF329" s="61">
        <f t="shared" si="345"/>
        <v>0.11711711711711711</v>
      </c>
      <c r="AG329" s="160">
        <v>51</v>
      </c>
      <c r="AH329" s="63">
        <v>3</v>
      </c>
      <c r="AI329" s="61">
        <f t="shared" si="346"/>
        <v>5.8823529411764705E-2</v>
      </c>
      <c r="AJ329" s="63">
        <v>15</v>
      </c>
      <c r="AK329" s="61">
        <f t="shared" si="347"/>
        <v>0.29411764705882354</v>
      </c>
      <c r="AL329" s="63">
        <v>0</v>
      </c>
      <c r="AM329" s="61">
        <f t="shared" si="348"/>
        <v>0</v>
      </c>
      <c r="AN329" s="160">
        <v>27</v>
      </c>
      <c r="AO329" s="63">
        <v>1</v>
      </c>
      <c r="AP329" s="61">
        <f t="shared" si="349"/>
        <v>3.7037037037037035E-2</v>
      </c>
      <c r="AQ329" s="63">
        <v>1</v>
      </c>
      <c r="AR329" s="61">
        <f t="shared" si="350"/>
        <v>3.7037037037037035E-2</v>
      </c>
      <c r="AS329" s="63">
        <v>0</v>
      </c>
      <c r="AT329" s="61">
        <f t="shared" si="351"/>
        <v>0</v>
      </c>
      <c r="AU329" s="160">
        <v>8</v>
      </c>
      <c r="AV329" s="63">
        <v>0</v>
      </c>
      <c r="AW329" s="61">
        <f t="shared" si="352"/>
        <v>0</v>
      </c>
      <c r="AX329" s="63">
        <v>1</v>
      </c>
      <c r="AY329" s="61">
        <f t="shared" si="353"/>
        <v>0.125</v>
      </c>
      <c r="AZ329" s="63">
        <v>0</v>
      </c>
      <c r="BA329" s="61">
        <f t="shared" si="354"/>
        <v>0</v>
      </c>
      <c r="BB329" s="160">
        <f t="shared" si="359"/>
        <v>391</v>
      </c>
      <c r="BC329" s="63">
        <f t="shared" si="360"/>
        <v>35</v>
      </c>
      <c r="BD329" s="61">
        <f t="shared" si="355"/>
        <v>8.9514066496163683E-2</v>
      </c>
      <c r="BE329" s="63">
        <f t="shared" si="361"/>
        <v>72</v>
      </c>
      <c r="BF329" s="61">
        <f t="shared" si="356"/>
        <v>0.18414322250639387</v>
      </c>
      <c r="BG329" s="63">
        <f t="shared" si="362"/>
        <v>28</v>
      </c>
      <c r="BH329" s="61">
        <f t="shared" si="357"/>
        <v>7.1611253196930943E-2</v>
      </c>
      <c r="BJ329" s="264"/>
      <c r="BK329" s="273"/>
      <c r="BL329" s="208" t="s">
        <v>156</v>
      </c>
      <c r="BM329" s="38">
        <v>375</v>
      </c>
      <c r="BN329" s="38">
        <v>19</v>
      </c>
      <c r="BO329" s="84">
        <v>5.0666666666666665E-2</v>
      </c>
      <c r="BP329" s="38">
        <v>78</v>
      </c>
      <c r="BQ329" s="84">
        <v>0.20799999999999999</v>
      </c>
      <c r="BR329" s="38">
        <v>29</v>
      </c>
      <c r="BS329" s="84">
        <v>7.7333333333333337E-2</v>
      </c>
      <c r="BU329" s="184"/>
      <c r="BV329" s="188" t="s">
        <v>156</v>
      </c>
      <c r="BW329" s="36">
        <f t="shared" si="358"/>
        <v>0.65473145780051156</v>
      </c>
      <c r="BX329" s="36">
        <f t="shared" si="333"/>
        <v>0.66400000000000003</v>
      </c>
    </row>
    <row r="330" spans="2:76">
      <c r="B330" s="264"/>
      <c r="C330" s="273"/>
      <c r="D330" s="135" t="s">
        <v>200</v>
      </c>
      <c r="E330" s="160">
        <v>1</v>
      </c>
      <c r="F330" s="63">
        <v>0</v>
      </c>
      <c r="G330" s="61">
        <f t="shared" si="334"/>
        <v>0</v>
      </c>
      <c r="H330" s="63">
        <v>0</v>
      </c>
      <c r="I330" s="61">
        <f t="shared" si="335"/>
        <v>0</v>
      </c>
      <c r="J330" s="63">
        <v>0</v>
      </c>
      <c r="K330" s="61">
        <f t="shared" si="336"/>
        <v>0</v>
      </c>
      <c r="L330" s="160">
        <v>2</v>
      </c>
      <c r="M330" s="63">
        <v>0</v>
      </c>
      <c r="N330" s="61">
        <f t="shared" si="337"/>
        <v>0</v>
      </c>
      <c r="O330" s="63">
        <v>0</v>
      </c>
      <c r="P330" s="61">
        <f t="shared" si="338"/>
        <v>0</v>
      </c>
      <c r="Q330" s="63">
        <v>0</v>
      </c>
      <c r="R330" s="61">
        <f t="shared" si="339"/>
        <v>0</v>
      </c>
      <c r="S330" s="160">
        <v>7</v>
      </c>
      <c r="T330" s="63">
        <v>0</v>
      </c>
      <c r="U330" s="61">
        <f t="shared" si="340"/>
        <v>0</v>
      </c>
      <c r="V330" s="63">
        <v>1</v>
      </c>
      <c r="W330" s="61">
        <f t="shared" si="341"/>
        <v>0.14285714285714285</v>
      </c>
      <c r="X330" s="63">
        <v>0</v>
      </c>
      <c r="Y330" s="61">
        <f t="shared" si="342"/>
        <v>0</v>
      </c>
      <c r="Z330" s="160">
        <v>18</v>
      </c>
      <c r="AA330" s="63">
        <v>0</v>
      </c>
      <c r="AB330" s="61">
        <f t="shared" si="343"/>
        <v>0</v>
      </c>
      <c r="AC330" s="63">
        <v>1</v>
      </c>
      <c r="AD330" s="61">
        <f t="shared" si="344"/>
        <v>5.5555555555555552E-2</v>
      </c>
      <c r="AE330" s="63">
        <v>0</v>
      </c>
      <c r="AF330" s="61">
        <f t="shared" si="345"/>
        <v>0</v>
      </c>
      <c r="AG330" s="160">
        <v>28</v>
      </c>
      <c r="AH330" s="63">
        <v>1</v>
      </c>
      <c r="AI330" s="61">
        <f t="shared" si="346"/>
        <v>3.5714285714285712E-2</v>
      </c>
      <c r="AJ330" s="63">
        <v>0</v>
      </c>
      <c r="AK330" s="61">
        <f t="shared" si="347"/>
        <v>0</v>
      </c>
      <c r="AL330" s="63">
        <v>0</v>
      </c>
      <c r="AM330" s="61">
        <f t="shared" si="348"/>
        <v>0</v>
      </c>
      <c r="AN330" s="160">
        <v>23</v>
      </c>
      <c r="AO330" s="63">
        <v>0</v>
      </c>
      <c r="AP330" s="61">
        <f t="shared" si="349"/>
        <v>0</v>
      </c>
      <c r="AQ330" s="63">
        <v>0</v>
      </c>
      <c r="AR330" s="61">
        <f t="shared" si="350"/>
        <v>0</v>
      </c>
      <c r="AS330" s="63">
        <v>0</v>
      </c>
      <c r="AT330" s="61">
        <f t="shared" si="351"/>
        <v>0</v>
      </c>
      <c r="AU330" s="160">
        <v>32</v>
      </c>
      <c r="AV330" s="63">
        <v>0</v>
      </c>
      <c r="AW330" s="61">
        <f t="shared" si="352"/>
        <v>0</v>
      </c>
      <c r="AX330" s="63">
        <v>0</v>
      </c>
      <c r="AY330" s="61">
        <f t="shared" si="353"/>
        <v>0</v>
      </c>
      <c r="AZ330" s="63">
        <v>0</v>
      </c>
      <c r="BA330" s="61">
        <f t="shared" si="354"/>
        <v>0</v>
      </c>
      <c r="BB330" s="160">
        <f t="shared" si="359"/>
        <v>111</v>
      </c>
      <c r="BC330" s="63">
        <f t="shared" si="360"/>
        <v>1</v>
      </c>
      <c r="BD330" s="61">
        <f t="shared" si="355"/>
        <v>9.0090090090090089E-3</v>
      </c>
      <c r="BE330" s="63">
        <f t="shared" si="361"/>
        <v>2</v>
      </c>
      <c r="BF330" s="61">
        <f t="shared" si="356"/>
        <v>1.8018018018018018E-2</v>
      </c>
      <c r="BG330" s="63">
        <f t="shared" si="362"/>
        <v>0</v>
      </c>
      <c r="BH330" s="61">
        <f t="shared" si="357"/>
        <v>0</v>
      </c>
      <c r="BJ330" s="264"/>
      <c r="BK330" s="273"/>
      <c r="BL330" s="208" t="s">
        <v>199</v>
      </c>
      <c r="BM330" s="38">
        <v>52</v>
      </c>
      <c r="BN330" s="38">
        <v>0</v>
      </c>
      <c r="BO330" s="84">
        <v>0</v>
      </c>
      <c r="BP330" s="38">
        <v>1</v>
      </c>
      <c r="BQ330" s="84">
        <v>1.9230769230769232E-2</v>
      </c>
      <c r="BR330" s="38">
        <v>1</v>
      </c>
      <c r="BS330" s="84">
        <v>1.9230769230769232E-2</v>
      </c>
      <c r="BU330" s="184"/>
      <c r="BV330" s="188" t="s">
        <v>199</v>
      </c>
      <c r="BW330" s="36">
        <f t="shared" si="358"/>
        <v>0.97297297297297303</v>
      </c>
      <c r="BX330" s="36">
        <f t="shared" ref="BX330:BX380" si="363">(BM330-SUM(BN330,BP330,BR330))/BM330</f>
        <v>0.96153846153846156</v>
      </c>
    </row>
    <row r="331" spans="2:76">
      <c r="B331" s="265"/>
      <c r="C331" s="274"/>
      <c r="D331" s="150" t="s">
        <v>67</v>
      </c>
      <c r="E331" s="38">
        <v>4</v>
      </c>
      <c r="F331" s="57">
        <v>0</v>
      </c>
      <c r="G331" s="55">
        <f t="shared" si="334"/>
        <v>0</v>
      </c>
      <c r="H331" s="57">
        <v>0</v>
      </c>
      <c r="I331" s="55">
        <f t="shared" si="335"/>
        <v>0</v>
      </c>
      <c r="J331" s="57">
        <v>0</v>
      </c>
      <c r="K331" s="55">
        <f t="shared" si="336"/>
        <v>0</v>
      </c>
      <c r="L331" s="38">
        <v>21</v>
      </c>
      <c r="M331" s="57">
        <v>0</v>
      </c>
      <c r="N331" s="55">
        <f t="shared" si="337"/>
        <v>0</v>
      </c>
      <c r="O331" s="57">
        <v>3</v>
      </c>
      <c r="P331" s="55">
        <f t="shared" si="338"/>
        <v>0.14285714285714285</v>
      </c>
      <c r="Q331" s="57">
        <v>0</v>
      </c>
      <c r="R331" s="55">
        <f t="shared" si="339"/>
        <v>0</v>
      </c>
      <c r="S331" s="38">
        <v>2044</v>
      </c>
      <c r="T331" s="57">
        <v>192</v>
      </c>
      <c r="U331" s="55">
        <f t="shared" si="340"/>
        <v>9.393346379647749E-2</v>
      </c>
      <c r="V331" s="57">
        <v>432</v>
      </c>
      <c r="W331" s="55">
        <f t="shared" si="341"/>
        <v>0.21135029354207435</v>
      </c>
      <c r="X331" s="57">
        <v>167</v>
      </c>
      <c r="Y331" s="55">
        <f t="shared" si="342"/>
        <v>8.170254403131115E-2</v>
      </c>
      <c r="Z331" s="38">
        <v>1525</v>
      </c>
      <c r="AA331" s="57">
        <v>107</v>
      </c>
      <c r="AB331" s="55">
        <f t="shared" si="343"/>
        <v>7.0163934426229507E-2</v>
      </c>
      <c r="AC331" s="57">
        <v>284</v>
      </c>
      <c r="AD331" s="55">
        <f t="shared" si="344"/>
        <v>0.18622950819672132</v>
      </c>
      <c r="AE331" s="57">
        <v>133</v>
      </c>
      <c r="AF331" s="55">
        <f t="shared" si="345"/>
        <v>8.7213114754098361E-2</v>
      </c>
      <c r="AG331" s="38">
        <v>882</v>
      </c>
      <c r="AH331" s="57">
        <v>35</v>
      </c>
      <c r="AI331" s="55">
        <f t="shared" si="346"/>
        <v>3.968253968253968E-2</v>
      </c>
      <c r="AJ331" s="57">
        <v>130</v>
      </c>
      <c r="AK331" s="55">
        <f t="shared" si="347"/>
        <v>0.14739229024943309</v>
      </c>
      <c r="AL331" s="57">
        <v>59</v>
      </c>
      <c r="AM331" s="55">
        <f t="shared" si="348"/>
        <v>6.6893424036281179E-2</v>
      </c>
      <c r="AN331" s="38">
        <v>427</v>
      </c>
      <c r="AO331" s="57">
        <v>10</v>
      </c>
      <c r="AP331" s="55">
        <f t="shared" si="349"/>
        <v>2.3419203747072601E-2</v>
      </c>
      <c r="AQ331" s="57">
        <v>31</v>
      </c>
      <c r="AR331" s="55">
        <f t="shared" si="350"/>
        <v>7.2599531615925056E-2</v>
      </c>
      <c r="AS331" s="57">
        <v>17</v>
      </c>
      <c r="AT331" s="55">
        <f t="shared" si="351"/>
        <v>3.9812646370023422E-2</v>
      </c>
      <c r="AU331" s="38">
        <v>173</v>
      </c>
      <c r="AV331" s="57">
        <v>1</v>
      </c>
      <c r="AW331" s="55">
        <f t="shared" si="352"/>
        <v>5.7803468208092483E-3</v>
      </c>
      <c r="AX331" s="57">
        <v>3</v>
      </c>
      <c r="AY331" s="55">
        <f t="shared" si="353"/>
        <v>1.7341040462427744E-2</v>
      </c>
      <c r="AZ331" s="57">
        <v>6</v>
      </c>
      <c r="BA331" s="55">
        <f t="shared" si="354"/>
        <v>3.4682080924855488E-2</v>
      </c>
      <c r="BB331" s="38">
        <f t="shared" si="359"/>
        <v>5076</v>
      </c>
      <c r="BC331" s="57">
        <f t="shared" si="360"/>
        <v>345</v>
      </c>
      <c r="BD331" s="55">
        <f t="shared" si="355"/>
        <v>6.7966903073286053E-2</v>
      </c>
      <c r="BE331" s="57">
        <f t="shared" si="361"/>
        <v>883</v>
      </c>
      <c r="BF331" s="55">
        <f t="shared" si="356"/>
        <v>0.1739558707643814</v>
      </c>
      <c r="BG331" s="57">
        <f t="shared" si="362"/>
        <v>382</v>
      </c>
      <c r="BH331" s="55">
        <f t="shared" si="357"/>
        <v>7.5256107171000786E-2</v>
      </c>
      <c r="BJ331" s="265"/>
      <c r="BK331" s="274"/>
      <c r="BL331" s="203" t="s">
        <v>67</v>
      </c>
      <c r="BM331" s="38">
        <v>4744</v>
      </c>
      <c r="BN331" s="38">
        <v>270</v>
      </c>
      <c r="BO331" s="84">
        <v>5.6913996627318719E-2</v>
      </c>
      <c r="BP331" s="38">
        <v>792</v>
      </c>
      <c r="BQ331" s="84">
        <v>0.16694772344013492</v>
      </c>
      <c r="BR331" s="38">
        <v>395</v>
      </c>
      <c r="BS331" s="84">
        <v>8.326306913996627E-2</v>
      </c>
      <c r="BU331" s="185"/>
      <c r="BV331" s="187" t="s">
        <v>67</v>
      </c>
      <c r="BW331" s="36">
        <f t="shared" si="358"/>
        <v>0.6828211189913318</v>
      </c>
      <c r="BX331" s="36">
        <f t="shared" si="363"/>
        <v>0.69287521079258008</v>
      </c>
    </row>
    <row r="332" spans="2:76">
      <c r="B332" s="263">
        <v>66</v>
      </c>
      <c r="C332" s="272" t="s">
        <v>5</v>
      </c>
      <c r="D332" s="134" t="s">
        <v>201</v>
      </c>
      <c r="E332" s="119">
        <v>0</v>
      </c>
      <c r="F332" s="82">
        <v>0</v>
      </c>
      <c r="G332" s="71" t="str">
        <f t="shared" si="334"/>
        <v>-</v>
      </c>
      <c r="H332" s="72">
        <v>0</v>
      </c>
      <c r="I332" s="71" t="str">
        <f t="shared" si="335"/>
        <v>-</v>
      </c>
      <c r="J332" s="72">
        <v>0</v>
      </c>
      <c r="K332" s="71" t="str">
        <f t="shared" si="336"/>
        <v>-</v>
      </c>
      <c r="L332" s="119">
        <v>7</v>
      </c>
      <c r="M332" s="82">
        <v>0</v>
      </c>
      <c r="N332" s="71">
        <f t="shared" si="337"/>
        <v>0</v>
      </c>
      <c r="O332" s="72">
        <v>2</v>
      </c>
      <c r="P332" s="71">
        <f t="shared" si="338"/>
        <v>0.2857142857142857</v>
      </c>
      <c r="Q332" s="72">
        <v>1</v>
      </c>
      <c r="R332" s="71">
        <f t="shared" si="339"/>
        <v>0.14285714285714285</v>
      </c>
      <c r="S332" s="119">
        <v>1075</v>
      </c>
      <c r="T332" s="82">
        <v>160</v>
      </c>
      <c r="U332" s="71">
        <f t="shared" si="340"/>
        <v>0.14883720930232558</v>
      </c>
      <c r="V332" s="72">
        <v>371</v>
      </c>
      <c r="W332" s="71">
        <f t="shared" si="341"/>
        <v>0.34511627906976744</v>
      </c>
      <c r="X332" s="72">
        <v>66</v>
      </c>
      <c r="Y332" s="71">
        <f t="shared" si="342"/>
        <v>6.1395348837209304E-2</v>
      </c>
      <c r="Z332" s="119">
        <v>847</v>
      </c>
      <c r="AA332" s="82">
        <v>111</v>
      </c>
      <c r="AB332" s="71">
        <f t="shared" si="343"/>
        <v>0.13105076741440377</v>
      </c>
      <c r="AC332" s="72">
        <v>295</v>
      </c>
      <c r="AD332" s="71">
        <f t="shared" si="344"/>
        <v>0.34828807556080282</v>
      </c>
      <c r="AE332" s="72">
        <v>44</v>
      </c>
      <c r="AF332" s="71">
        <f t="shared" si="345"/>
        <v>5.1948051948051951E-2</v>
      </c>
      <c r="AG332" s="119">
        <v>496</v>
      </c>
      <c r="AH332" s="82">
        <v>41</v>
      </c>
      <c r="AI332" s="71">
        <f t="shared" si="346"/>
        <v>8.2661290322580641E-2</v>
      </c>
      <c r="AJ332" s="72">
        <v>175</v>
      </c>
      <c r="AK332" s="71">
        <f t="shared" si="347"/>
        <v>0.35282258064516131</v>
      </c>
      <c r="AL332" s="72">
        <v>23</v>
      </c>
      <c r="AM332" s="71">
        <f t="shared" si="348"/>
        <v>4.6370967741935484E-2</v>
      </c>
      <c r="AN332" s="119">
        <v>231</v>
      </c>
      <c r="AO332" s="82">
        <v>18</v>
      </c>
      <c r="AP332" s="71">
        <f t="shared" si="349"/>
        <v>7.792207792207792E-2</v>
      </c>
      <c r="AQ332" s="72">
        <v>61</v>
      </c>
      <c r="AR332" s="71">
        <f t="shared" si="350"/>
        <v>0.26406926406926406</v>
      </c>
      <c r="AS332" s="72">
        <v>7</v>
      </c>
      <c r="AT332" s="71">
        <f t="shared" si="351"/>
        <v>3.0303030303030304E-2</v>
      </c>
      <c r="AU332" s="119">
        <v>105</v>
      </c>
      <c r="AV332" s="82">
        <v>3</v>
      </c>
      <c r="AW332" s="71">
        <f t="shared" si="352"/>
        <v>2.8571428571428571E-2</v>
      </c>
      <c r="AX332" s="72">
        <v>17</v>
      </c>
      <c r="AY332" s="71">
        <f t="shared" si="353"/>
        <v>0.16190476190476191</v>
      </c>
      <c r="AZ332" s="72">
        <v>2</v>
      </c>
      <c r="BA332" s="71">
        <f t="shared" si="354"/>
        <v>1.9047619047619049E-2</v>
      </c>
      <c r="BB332" s="119">
        <f t="shared" si="359"/>
        <v>2761</v>
      </c>
      <c r="BC332" s="73">
        <f t="shared" si="360"/>
        <v>333</v>
      </c>
      <c r="BD332" s="71">
        <f t="shared" si="355"/>
        <v>0.1206084751901485</v>
      </c>
      <c r="BE332" s="73">
        <f t="shared" si="361"/>
        <v>921</v>
      </c>
      <c r="BF332" s="71">
        <f t="shared" si="356"/>
        <v>0.3335747917421224</v>
      </c>
      <c r="BG332" s="73">
        <f t="shared" si="362"/>
        <v>143</v>
      </c>
      <c r="BH332" s="71">
        <f t="shared" si="357"/>
        <v>5.1792828685258967E-2</v>
      </c>
      <c r="BJ332" s="263">
        <v>66</v>
      </c>
      <c r="BK332" s="272" t="s">
        <v>5</v>
      </c>
      <c r="BL332" s="208" t="s">
        <v>148</v>
      </c>
      <c r="BM332" s="38">
        <v>2563</v>
      </c>
      <c r="BN332" s="38">
        <v>307</v>
      </c>
      <c r="BO332" s="84">
        <v>0.11978150604760048</v>
      </c>
      <c r="BP332" s="38">
        <v>848</v>
      </c>
      <c r="BQ332" s="84">
        <v>0.33086227077643388</v>
      </c>
      <c r="BR332" s="38">
        <v>128</v>
      </c>
      <c r="BS332" s="84">
        <v>4.9941474834178698E-2</v>
      </c>
      <c r="BU332" s="183" t="s">
        <v>5</v>
      </c>
      <c r="BV332" s="188" t="s">
        <v>138</v>
      </c>
      <c r="BW332" s="36">
        <f t="shared" si="358"/>
        <v>0.49402390438247012</v>
      </c>
      <c r="BX332" s="36">
        <f t="shared" si="363"/>
        <v>0.49941474834178695</v>
      </c>
    </row>
    <row r="333" spans="2:76">
      <c r="B333" s="264"/>
      <c r="C333" s="273"/>
      <c r="D333" s="210" t="s">
        <v>277</v>
      </c>
      <c r="E333" s="166">
        <v>0</v>
      </c>
      <c r="F333" s="214">
        <v>0</v>
      </c>
      <c r="G333" s="83" t="str">
        <f t="shared" si="334"/>
        <v>-</v>
      </c>
      <c r="H333" s="230">
        <v>0</v>
      </c>
      <c r="I333" s="83" t="str">
        <f t="shared" si="335"/>
        <v>-</v>
      </c>
      <c r="J333" s="230">
        <v>0</v>
      </c>
      <c r="K333" s="83" t="str">
        <f t="shared" si="336"/>
        <v>-</v>
      </c>
      <c r="L333" s="166">
        <v>0</v>
      </c>
      <c r="M333" s="214">
        <v>0</v>
      </c>
      <c r="N333" s="83" t="str">
        <f t="shared" si="337"/>
        <v>-</v>
      </c>
      <c r="O333" s="230">
        <v>0</v>
      </c>
      <c r="P333" s="83" t="str">
        <f t="shared" si="338"/>
        <v>-</v>
      </c>
      <c r="Q333" s="230">
        <v>0</v>
      </c>
      <c r="R333" s="83" t="str">
        <f t="shared" si="339"/>
        <v>-</v>
      </c>
      <c r="S333" s="166">
        <v>831</v>
      </c>
      <c r="T333" s="214">
        <v>153</v>
      </c>
      <c r="U333" s="83">
        <f t="shared" si="340"/>
        <v>0.18411552346570398</v>
      </c>
      <c r="V333" s="230">
        <v>323</v>
      </c>
      <c r="W333" s="83">
        <f t="shared" si="341"/>
        <v>0.38868832731648617</v>
      </c>
      <c r="X333" s="230">
        <v>49</v>
      </c>
      <c r="Y333" s="83">
        <f t="shared" si="342"/>
        <v>5.8965102286401928E-2</v>
      </c>
      <c r="Z333" s="166">
        <v>622</v>
      </c>
      <c r="AA333" s="214">
        <v>92</v>
      </c>
      <c r="AB333" s="83">
        <f t="shared" si="343"/>
        <v>0.14790996784565916</v>
      </c>
      <c r="AC333" s="230">
        <v>263</v>
      </c>
      <c r="AD333" s="83">
        <f t="shared" si="344"/>
        <v>0.42282958199356913</v>
      </c>
      <c r="AE333" s="230">
        <v>33</v>
      </c>
      <c r="AF333" s="83">
        <f t="shared" si="345"/>
        <v>5.3054662379421219E-2</v>
      </c>
      <c r="AG333" s="166">
        <v>311</v>
      </c>
      <c r="AH333" s="214">
        <v>39</v>
      </c>
      <c r="AI333" s="83">
        <f t="shared" si="346"/>
        <v>0.12540192926045016</v>
      </c>
      <c r="AJ333" s="230">
        <v>129</v>
      </c>
      <c r="AK333" s="83">
        <f t="shared" si="347"/>
        <v>0.41479099678456594</v>
      </c>
      <c r="AL333" s="230">
        <v>18</v>
      </c>
      <c r="AM333" s="83">
        <f t="shared" si="348"/>
        <v>5.7877813504823149E-2</v>
      </c>
      <c r="AN333" s="166">
        <v>112</v>
      </c>
      <c r="AO333" s="214">
        <v>11</v>
      </c>
      <c r="AP333" s="83">
        <f t="shared" si="349"/>
        <v>9.8214285714285712E-2</v>
      </c>
      <c r="AQ333" s="230">
        <v>39</v>
      </c>
      <c r="AR333" s="83">
        <f t="shared" si="350"/>
        <v>0.3482142857142857</v>
      </c>
      <c r="AS333" s="230">
        <v>3</v>
      </c>
      <c r="AT333" s="83">
        <f t="shared" si="351"/>
        <v>2.6785714285714284E-2</v>
      </c>
      <c r="AU333" s="166">
        <v>24</v>
      </c>
      <c r="AV333" s="214">
        <v>1</v>
      </c>
      <c r="AW333" s="83">
        <f t="shared" si="352"/>
        <v>4.1666666666666664E-2</v>
      </c>
      <c r="AX333" s="230">
        <v>5</v>
      </c>
      <c r="AY333" s="83">
        <f t="shared" si="353"/>
        <v>0.20833333333333334</v>
      </c>
      <c r="AZ333" s="230">
        <v>1</v>
      </c>
      <c r="BA333" s="83">
        <f t="shared" si="354"/>
        <v>4.1666666666666664E-2</v>
      </c>
      <c r="BB333" s="166">
        <f t="shared" si="359"/>
        <v>1900</v>
      </c>
      <c r="BC333" s="167">
        <f t="shared" si="360"/>
        <v>296</v>
      </c>
      <c r="BD333" s="83">
        <f t="shared" si="355"/>
        <v>0.15578947368421053</v>
      </c>
      <c r="BE333" s="167">
        <f t="shared" si="361"/>
        <v>759</v>
      </c>
      <c r="BF333" s="83">
        <f t="shared" si="356"/>
        <v>0.39947368421052631</v>
      </c>
      <c r="BG333" s="167">
        <f t="shared" si="362"/>
        <v>104</v>
      </c>
      <c r="BH333" s="83">
        <f t="shared" si="357"/>
        <v>5.473684210526316E-2</v>
      </c>
      <c r="BJ333" s="264"/>
      <c r="BK333" s="273"/>
      <c r="BL333" s="208" t="s">
        <v>276</v>
      </c>
      <c r="BM333" s="38">
        <v>1819</v>
      </c>
      <c r="BN333" s="38">
        <v>277</v>
      </c>
      <c r="BO333" s="84">
        <v>0.15228147333699835</v>
      </c>
      <c r="BP333" s="38">
        <v>724</v>
      </c>
      <c r="BQ333" s="84">
        <v>0.39802089059923035</v>
      </c>
      <c r="BR333" s="38">
        <v>94</v>
      </c>
      <c r="BS333" s="84">
        <v>5.1676745464540957E-2</v>
      </c>
      <c r="BU333" s="218"/>
      <c r="BV333" s="208" t="s">
        <v>273</v>
      </c>
      <c r="BW333" s="36">
        <f t="shared" si="358"/>
        <v>0.39</v>
      </c>
      <c r="BX333" s="36">
        <f t="shared" si="363"/>
        <v>0.39802089059923035</v>
      </c>
    </row>
    <row r="334" spans="2:76">
      <c r="B334" s="264"/>
      <c r="C334" s="273"/>
      <c r="D334" s="165" t="s">
        <v>156</v>
      </c>
      <c r="E334" s="160">
        <v>0</v>
      </c>
      <c r="F334" s="161">
        <v>0</v>
      </c>
      <c r="G334" s="61" t="str">
        <f t="shared" si="334"/>
        <v>-</v>
      </c>
      <c r="H334" s="62">
        <v>0</v>
      </c>
      <c r="I334" s="61" t="str">
        <f t="shared" si="335"/>
        <v>-</v>
      </c>
      <c r="J334" s="62">
        <v>0</v>
      </c>
      <c r="K334" s="61" t="str">
        <f t="shared" si="336"/>
        <v>-</v>
      </c>
      <c r="L334" s="160">
        <v>0</v>
      </c>
      <c r="M334" s="161">
        <v>0</v>
      </c>
      <c r="N334" s="61" t="str">
        <f t="shared" si="337"/>
        <v>-</v>
      </c>
      <c r="O334" s="62">
        <v>0</v>
      </c>
      <c r="P334" s="61" t="str">
        <f t="shared" si="338"/>
        <v>-</v>
      </c>
      <c r="Q334" s="62">
        <v>0</v>
      </c>
      <c r="R334" s="61" t="str">
        <f t="shared" si="339"/>
        <v>-</v>
      </c>
      <c r="S334" s="160">
        <v>226</v>
      </c>
      <c r="T334" s="161">
        <v>38</v>
      </c>
      <c r="U334" s="61">
        <f t="shared" si="340"/>
        <v>0.16814159292035399</v>
      </c>
      <c r="V334" s="62">
        <v>69</v>
      </c>
      <c r="W334" s="61">
        <f t="shared" si="341"/>
        <v>0.30530973451327431</v>
      </c>
      <c r="X334" s="62">
        <v>11</v>
      </c>
      <c r="Y334" s="61">
        <f t="shared" si="342"/>
        <v>4.8672566371681415E-2</v>
      </c>
      <c r="Z334" s="160">
        <v>156</v>
      </c>
      <c r="AA334" s="161">
        <v>22</v>
      </c>
      <c r="AB334" s="61">
        <f t="shared" si="343"/>
        <v>0.14102564102564102</v>
      </c>
      <c r="AC334" s="62">
        <v>68</v>
      </c>
      <c r="AD334" s="61">
        <f t="shared" si="344"/>
        <v>0.4358974358974359</v>
      </c>
      <c r="AE334" s="62">
        <v>3</v>
      </c>
      <c r="AF334" s="61">
        <f t="shared" si="345"/>
        <v>1.9230769230769232E-2</v>
      </c>
      <c r="AG334" s="160">
        <v>63</v>
      </c>
      <c r="AH334" s="161">
        <v>6</v>
      </c>
      <c r="AI334" s="61">
        <f t="shared" si="346"/>
        <v>9.5238095238095233E-2</v>
      </c>
      <c r="AJ334" s="62">
        <v>28</v>
      </c>
      <c r="AK334" s="61">
        <f t="shared" si="347"/>
        <v>0.44444444444444442</v>
      </c>
      <c r="AL334" s="62">
        <v>3</v>
      </c>
      <c r="AM334" s="61">
        <f t="shared" si="348"/>
        <v>4.7619047619047616E-2</v>
      </c>
      <c r="AN334" s="160">
        <v>15</v>
      </c>
      <c r="AO334" s="161">
        <v>2</v>
      </c>
      <c r="AP334" s="61">
        <f t="shared" si="349"/>
        <v>0.13333333333333333</v>
      </c>
      <c r="AQ334" s="62">
        <v>4</v>
      </c>
      <c r="AR334" s="61">
        <f t="shared" si="350"/>
        <v>0.26666666666666666</v>
      </c>
      <c r="AS334" s="62">
        <v>0</v>
      </c>
      <c r="AT334" s="61">
        <f t="shared" si="351"/>
        <v>0</v>
      </c>
      <c r="AU334" s="160">
        <v>3</v>
      </c>
      <c r="AV334" s="161">
        <v>0</v>
      </c>
      <c r="AW334" s="61">
        <f t="shared" si="352"/>
        <v>0</v>
      </c>
      <c r="AX334" s="62">
        <v>0</v>
      </c>
      <c r="AY334" s="61">
        <f t="shared" si="353"/>
        <v>0</v>
      </c>
      <c r="AZ334" s="62">
        <v>0</v>
      </c>
      <c r="BA334" s="61">
        <f t="shared" si="354"/>
        <v>0</v>
      </c>
      <c r="BB334" s="160">
        <f t="shared" si="359"/>
        <v>463</v>
      </c>
      <c r="BC334" s="63">
        <f t="shared" si="360"/>
        <v>68</v>
      </c>
      <c r="BD334" s="61">
        <f t="shared" si="355"/>
        <v>0.14686825053995681</v>
      </c>
      <c r="BE334" s="63">
        <f t="shared" si="361"/>
        <v>169</v>
      </c>
      <c r="BF334" s="61">
        <f t="shared" si="356"/>
        <v>0.3650107991360691</v>
      </c>
      <c r="BG334" s="63">
        <f t="shared" si="362"/>
        <v>17</v>
      </c>
      <c r="BH334" s="61">
        <f t="shared" si="357"/>
        <v>3.6717062634989202E-2</v>
      </c>
      <c r="BJ334" s="264"/>
      <c r="BK334" s="273"/>
      <c r="BL334" s="208" t="s">
        <v>156</v>
      </c>
      <c r="BM334" s="38">
        <v>428</v>
      </c>
      <c r="BN334" s="38">
        <v>54</v>
      </c>
      <c r="BO334" s="84">
        <v>0.12616822429906541</v>
      </c>
      <c r="BP334" s="38">
        <v>166</v>
      </c>
      <c r="BQ334" s="84">
        <v>0.38785046728971961</v>
      </c>
      <c r="BR334" s="38">
        <v>21</v>
      </c>
      <c r="BS334" s="84">
        <v>4.9065420560747662E-2</v>
      </c>
      <c r="BU334" s="184"/>
      <c r="BV334" s="188" t="s">
        <v>156</v>
      </c>
      <c r="BW334" s="36">
        <f t="shared" si="358"/>
        <v>0.45140388768898487</v>
      </c>
      <c r="BX334" s="36">
        <f t="shared" si="363"/>
        <v>0.43691588785046731</v>
      </c>
    </row>
    <row r="335" spans="2:76">
      <c r="B335" s="264"/>
      <c r="C335" s="273"/>
      <c r="D335" s="135" t="s">
        <v>200</v>
      </c>
      <c r="E335" s="160">
        <v>0</v>
      </c>
      <c r="F335" s="161">
        <v>0</v>
      </c>
      <c r="G335" s="61" t="str">
        <f t="shared" si="334"/>
        <v>-</v>
      </c>
      <c r="H335" s="62">
        <v>0</v>
      </c>
      <c r="I335" s="61" t="str">
        <f t="shared" si="335"/>
        <v>-</v>
      </c>
      <c r="J335" s="62">
        <v>0</v>
      </c>
      <c r="K335" s="61" t="str">
        <f t="shared" si="336"/>
        <v>-</v>
      </c>
      <c r="L335" s="160">
        <v>1</v>
      </c>
      <c r="M335" s="161">
        <v>0</v>
      </c>
      <c r="N335" s="61">
        <f t="shared" si="337"/>
        <v>0</v>
      </c>
      <c r="O335" s="62">
        <v>0</v>
      </c>
      <c r="P335" s="61">
        <f t="shared" si="338"/>
        <v>0</v>
      </c>
      <c r="Q335" s="62">
        <v>0</v>
      </c>
      <c r="R335" s="61">
        <f t="shared" si="339"/>
        <v>0</v>
      </c>
      <c r="S335" s="160">
        <v>5</v>
      </c>
      <c r="T335" s="161">
        <v>0</v>
      </c>
      <c r="U335" s="61">
        <f t="shared" si="340"/>
        <v>0</v>
      </c>
      <c r="V335" s="62">
        <v>1</v>
      </c>
      <c r="W335" s="61">
        <f t="shared" si="341"/>
        <v>0.2</v>
      </c>
      <c r="X335" s="62">
        <v>1</v>
      </c>
      <c r="Y335" s="61">
        <f t="shared" si="342"/>
        <v>0.2</v>
      </c>
      <c r="Z335" s="160">
        <v>14</v>
      </c>
      <c r="AA335" s="161">
        <v>0</v>
      </c>
      <c r="AB335" s="61">
        <f t="shared" si="343"/>
        <v>0</v>
      </c>
      <c r="AC335" s="62">
        <v>0</v>
      </c>
      <c r="AD335" s="61">
        <f t="shared" si="344"/>
        <v>0</v>
      </c>
      <c r="AE335" s="62">
        <v>0</v>
      </c>
      <c r="AF335" s="61">
        <f t="shared" si="345"/>
        <v>0</v>
      </c>
      <c r="AG335" s="160">
        <v>28</v>
      </c>
      <c r="AH335" s="161">
        <v>0</v>
      </c>
      <c r="AI335" s="61">
        <f t="shared" si="346"/>
        <v>0</v>
      </c>
      <c r="AJ335" s="62">
        <v>1</v>
      </c>
      <c r="AK335" s="61">
        <f t="shared" si="347"/>
        <v>3.5714285714285712E-2</v>
      </c>
      <c r="AL335" s="62">
        <v>0</v>
      </c>
      <c r="AM335" s="61">
        <f t="shared" si="348"/>
        <v>0</v>
      </c>
      <c r="AN335" s="160">
        <v>19</v>
      </c>
      <c r="AO335" s="161">
        <v>0</v>
      </c>
      <c r="AP335" s="61">
        <f t="shared" si="349"/>
        <v>0</v>
      </c>
      <c r="AQ335" s="62">
        <v>0</v>
      </c>
      <c r="AR335" s="61">
        <f t="shared" si="350"/>
        <v>0</v>
      </c>
      <c r="AS335" s="62">
        <v>0</v>
      </c>
      <c r="AT335" s="61">
        <f t="shared" si="351"/>
        <v>0</v>
      </c>
      <c r="AU335" s="160">
        <v>35</v>
      </c>
      <c r="AV335" s="161">
        <v>0</v>
      </c>
      <c r="AW335" s="61">
        <f t="shared" si="352"/>
        <v>0</v>
      </c>
      <c r="AX335" s="62">
        <v>1</v>
      </c>
      <c r="AY335" s="61">
        <f t="shared" si="353"/>
        <v>2.8571428571428571E-2</v>
      </c>
      <c r="AZ335" s="62">
        <v>0</v>
      </c>
      <c r="BA335" s="61">
        <f t="shared" si="354"/>
        <v>0</v>
      </c>
      <c r="BB335" s="160">
        <f t="shared" si="359"/>
        <v>102</v>
      </c>
      <c r="BC335" s="63">
        <f t="shared" si="360"/>
        <v>0</v>
      </c>
      <c r="BD335" s="61">
        <f t="shared" si="355"/>
        <v>0</v>
      </c>
      <c r="BE335" s="63">
        <f t="shared" si="361"/>
        <v>3</v>
      </c>
      <c r="BF335" s="61">
        <f t="shared" si="356"/>
        <v>2.9411764705882353E-2</v>
      </c>
      <c r="BG335" s="63">
        <f t="shared" si="362"/>
        <v>1</v>
      </c>
      <c r="BH335" s="61">
        <f t="shared" si="357"/>
        <v>9.8039215686274508E-3</v>
      </c>
      <c r="BJ335" s="264"/>
      <c r="BK335" s="273"/>
      <c r="BL335" s="208" t="s">
        <v>199</v>
      </c>
      <c r="BM335" s="38">
        <v>50</v>
      </c>
      <c r="BN335" s="38">
        <v>1</v>
      </c>
      <c r="BO335" s="84">
        <v>0.02</v>
      </c>
      <c r="BP335" s="38">
        <v>3</v>
      </c>
      <c r="BQ335" s="84">
        <v>0.06</v>
      </c>
      <c r="BR335" s="38">
        <v>0</v>
      </c>
      <c r="BS335" s="84">
        <v>0</v>
      </c>
      <c r="BU335" s="184"/>
      <c r="BV335" s="188" t="s">
        <v>199</v>
      </c>
      <c r="BW335" s="36">
        <f t="shared" si="358"/>
        <v>0.96078431372549022</v>
      </c>
      <c r="BX335" s="36">
        <f t="shared" si="363"/>
        <v>0.92</v>
      </c>
    </row>
    <row r="336" spans="2:76">
      <c r="B336" s="265"/>
      <c r="C336" s="274"/>
      <c r="D336" s="150" t="s">
        <v>67</v>
      </c>
      <c r="E336" s="37">
        <v>0</v>
      </c>
      <c r="F336" s="233">
        <v>0</v>
      </c>
      <c r="G336" s="13" t="str">
        <f t="shared" si="334"/>
        <v>-</v>
      </c>
      <c r="H336" s="33">
        <v>0</v>
      </c>
      <c r="I336" s="13" t="str">
        <f t="shared" si="335"/>
        <v>-</v>
      </c>
      <c r="J336" s="33">
        <v>0</v>
      </c>
      <c r="K336" s="13" t="str">
        <f t="shared" si="336"/>
        <v>-</v>
      </c>
      <c r="L336" s="37">
        <v>8</v>
      </c>
      <c r="M336" s="233">
        <v>0</v>
      </c>
      <c r="N336" s="13">
        <f t="shared" si="337"/>
        <v>0</v>
      </c>
      <c r="O336" s="33">
        <v>2</v>
      </c>
      <c r="P336" s="13">
        <f t="shared" si="338"/>
        <v>0.25</v>
      </c>
      <c r="Q336" s="33">
        <v>1</v>
      </c>
      <c r="R336" s="13">
        <f t="shared" si="339"/>
        <v>0.125</v>
      </c>
      <c r="S336" s="37">
        <v>2137</v>
      </c>
      <c r="T336" s="233">
        <v>351</v>
      </c>
      <c r="U336" s="13">
        <f t="shared" si="340"/>
        <v>0.16424894712213384</v>
      </c>
      <c r="V336" s="33">
        <v>764</v>
      </c>
      <c r="W336" s="13">
        <f t="shared" si="341"/>
        <v>0.35751052877866168</v>
      </c>
      <c r="X336" s="33">
        <v>127</v>
      </c>
      <c r="Y336" s="13">
        <f t="shared" si="342"/>
        <v>5.9429106223678051E-2</v>
      </c>
      <c r="Z336" s="37">
        <v>1639</v>
      </c>
      <c r="AA336" s="233">
        <v>225</v>
      </c>
      <c r="AB336" s="13">
        <f t="shared" si="343"/>
        <v>0.13727882855399634</v>
      </c>
      <c r="AC336" s="33">
        <v>626</v>
      </c>
      <c r="AD336" s="13">
        <f t="shared" si="344"/>
        <v>0.38194020744356316</v>
      </c>
      <c r="AE336" s="33">
        <v>80</v>
      </c>
      <c r="AF336" s="13">
        <f t="shared" si="345"/>
        <v>4.8810250152532035E-2</v>
      </c>
      <c r="AG336" s="37">
        <v>898</v>
      </c>
      <c r="AH336" s="233">
        <v>86</v>
      </c>
      <c r="AI336" s="13">
        <f t="shared" si="346"/>
        <v>9.5768374164810696E-2</v>
      </c>
      <c r="AJ336" s="33">
        <v>333</v>
      </c>
      <c r="AK336" s="13">
        <f t="shared" si="347"/>
        <v>0.37082405345211583</v>
      </c>
      <c r="AL336" s="33">
        <v>44</v>
      </c>
      <c r="AM336" s="13">
        <f t="shared" si="348"/>
        <v>4.8997772828507792E-2</v>
      </c>
      <c r="AN336" s="37">
        <v>377</v>
      </c>
      <c r="AO336" s="233">
        <v>31</v>
      </c>
      <c r="AP336" s="13">
        <f t="shared" si="349"/>
        <v>8.2228116710875335E-2</v>
      </c>
      <c r="AQ336" s="33">
        <v>104</v>
      </c>
      <c r="AR336" s="13">
        <f t="shared" si="350"/>
        <v>0.27586206896551724</v>
      </c>
      <c r="AS336" s="33">
        <v>10</v>
      </c>
      <c r="AT336" s="13">
        <f t="shared" si="351"/>
        <v>2.6525198938992044E-2</v>
      </c>
      <c r="AU336" s="37">
        <v>167</v>
      </c>
      <c r="AV336" s="233">
        <v>4</v>
      </c>
      <c r="AW336" s="13">
        <f t="shared" si="352"/>
        <v>2.3952095808383235E-2</v>
      </c>
      <c r="AX336" s="33">
        <v>23</v>
      </c>
      <c r="AY336" s="13">
        <f t="shared" si="353"/>
        <v>0.1377245508982036</v>
      </c>
      <c r="AZ336" s="33">
        <v>3</v>
      </c>
      <c r="BA336" s="13">
        <f t="shared" si="354"/>
        <v>1.7964071856287425E-2</v>
      </c>
      <c r="BB336" s="37">
        <f t="shared" si="359"/>
        <v>5226</v>
      </c>
      <c r="BC336" s="69">
        <f t="shared" si="360"/>
        <v>697</v>
      </c>
      <c r="BD336" s="13">
        <f t="shared" si="355"/>
        <v>0.13337160352085725</v>
      </c>
      <c r="BE336" s="69">
        <f t="shared" si="361"/>
        <v>1852</v>
      </c>
      <c r="BF336" s="13">
        <f t="shared" si="356"/>
        <v>0.35438193647148869</v>
      </c>
      <c r="BG336" s="69">
        <f t="shared" si="362"/>
        <v>265</v>
      </c>
      <c r="BH336" s="13">
        <f t="shared" si="357"/>
        <v>5.0707998469192501E-2</v>
      </c>
      <c r="BJ336" s="265"/>
      <c r="BK336" s="274"/>
      <c r="BL336" s="203" t="s">
        <v>67</v>
      </c>
      <c r="BM336" s="38">
        <v>4860</v>
      </c>
      <c r="BN336" s="38">
        <v>639</v>
      </c>
      <c r="BO336" s="84">
        <v>0.13148148148148148</v>
      </c>
      <c r="BP336" s="38">
        <v>1741</v>
      </c>
      <c r="BQ336" s="84">
        <v>0.35823045267489712</v>
      </c>
      <c r="BR336" s="38">
        <v>243</v>
      </c>
      <c r="BS336" s="84">
        <v>0.05</v>
      </c>
      <c r="BU336" s="185"/>
      <c r="BV336" s="187" t="s">
        <v>67</v>
      </c>
      <c r="BW336" s="36">
        <f t="shared" si="358"/>
        <v>0.46153846153846156</v>
      </c>
      <c r="BX336" s="36">
        <f t="shared" si="363"/>
        <v>0.46028806584362142</v>
      </c>
    </row>
    <row r="337" spans="2:76">
      <c r="B337" s="263">
        <v>67</v>
      </c>
      <c r="C337" s="272" t="s">
        <v>6</v>
      </c>
      <c r="D337" s="134" t="s">
        <v>201</v>
      </c>
      <c r="E337" s="119">
        <v>8</v>
      </c>
      <c r="F337" s="82">
        <v>3</v>
      </c>
      <c r="G337" s="71">
        <f t="shared" si="334"/>
        <v>0.375</v>
      </c>
      <c r="H337" s="72">
        <v>0</v>
      </c>
      <c r="I337" s="71">
        <f t="shared" si="335"/>
        <v>0</v>
      </c>
      <c r="J337" s="72">
        <v>0</v>
      </c>
      <c r="K337" s="71">
        <f t="shared" si="336"/>
        <v>0</v>
      </c>
      <c r="L337" s="119">
        <v>18</v>
      </c>
      <c r="M337" s="82">
        <v>7</v>
      </c>
      <c r="N337" s="71">
        <f t="shared" si="337"/>
        <v>0.3888888888888889</v>
      </c>
      <c r="O337" s="72">
        <v>4</v>
      </c>
      <c r="P337" s="71">
        <f t="shared" si="338"/>
        <v>0.22222222222222221</v>
      </c>
      <c r="Q337" s="72">
        <v>0</v>
      </c>
      <c r="R337" s="71">
        <f t="shared" si="339"/>
        <v>0</v>
      </c>
      <c r="S337" s="119">
        <v>599</v>
      </c>
      <c r="T337" s="82">
        <v>49</v>
      </c>
      <c r="U337" s="71">
        <f t="shared" si="340"/>
        <v>8.1803005008347252E-2</v>
      </c>
      <c r="V337" s="72">
        <v>124</v>
      </c>
      <c r="W337" s="71">
        <f t="shared" si="341"/>
        <v>0.20701168614357263</v>
      </c>
      <c r="X337" s="72">
        <v>37</v>
      </c>
      <c r="Y337" s="71">
        <f t="shared" si="342"/>
        <v>6.1769616026711188E-2</v>
      </c>
      <c r="Z337" s="119">
        <v>429</v>
      </c>
      <c r="AA337" s="82">
        <v>25</v>
      </c>
      <c r="AB337" s="71">
        <f t="shared" si="343"/>
        <v>5.8275058275058272E-2</v>
      </c>
      <c r="AC337" s="72">
        <v>66</v>
      </c>
      <c r="AD337" s="71">
        <f t="shared" si="344"/>
        <v>0.15384615384615385</v>
      </c>
      <c r="AE337" s="72">
        <v>29</v>
      </c>
      <c r="AF337" s="71">
        <f t="shared" si="345"/>
        <v>6.75990675990676E-2</v>
      </c>
      <c r="AG337" s="119">
        <v>289</v>
      </c>
      <c r="AH337" s="82">
        <v>7</v>
      </c>
      <c r="AI337" s="71">
        <f t="shared" si="346"/>
        <v>2.4221453287197232E-2</v>
      </c>
      <c r="AJ337" s="72">
        <v>32</v>
      </c>
      <c r="AK337" s="71">
        <f t="shared" si="347"/>
        <v>0.11072664359861592</v>
      </c>
      <c r="AL337" s="72">
        <v>17</v>
      </c>
      <c r="AM337" s="71">
        <f t="shared" si="348"/>
        <v>5.8823529411764705E-2</v>
      </c>
      <c r="AN337" s="119">
        <v>184</v>
      </c>
      <c r="AO337" s="82">
        <v>2</v>
      </c>
      <c r="AP337" s="71">
        <f t="shared" si="349"/>
        <v>1.0869565217391304E-2</v>
      </c>
      <c r="AQ337" s="72">
        <v>12</v>
      </c>
      <c r="AR337" s="71">
        <f t="shared" si="350"/>
        <v>6.5217391304347824E-2</v>
      </c>
      <c r="AS337" s="72">
        <v>11</v>
      </c>
      <c r="AT337" s="71">
        <f t="shared" si="351"/>
        <v>5.9782608695652176E-2</v>
      </c>
      <c r="AU337" s="119">
        <v>63</v>
      </c>
      <c r="AV337" s="82">
        <v>0</v>
      </c>
      <c r="AW337" s="71">
        <f t="shared" si="352"/>
        <v>0</v>
      </c>
      <c r="AX337" s="72">
        <v>0</v>
      </c>
      <c r="AY337" s="71">
        <f t="shared" si="353"/>
        <v>0</v>
      </c>
      <c r="AZ337" s="72">
        <v>0</v>
      </c>
      <c r="BA337" s="71">
        <f t="shared" si="354"/>
        <v>0</v>
      </c>
      <c r="BB337" s="119">
        <f t="shared" si="359"/>
        <v>1590</v>
      </c>
      <c r="BC337" s="73">
        <f t="shared" si="360"/>
        <v>93</v>
      </c>
      <c r="BD337" s="71">
        <f t="shared" si="355"/>
        <v>5.849056603773585E-2</v>
      </c>
      <c r="BE337" s="73">
        <f t="shared" si="361"/>
        <v>238</v>
      </c>
      <c r="BF337" s="71">
        <f t="shared" si="356"/>
        <v>0.14968553459119496</v>
      </c>
      <c r="BG337" s="73">
        <f t="shared" si="362"/>
        <v>94</v>
      </c>
      <c r="BH337" s="71">
        <f t="shared" si="357"/>
        <v>5.9119496855345913E-2</v>
      </c>
      <c r="BJ337" s="263">
        <v>67</v>
      </c>
      <c r="BK337" s="272" t="s">
        <v>6</v>
      </c>
      <c r="BL337" s="208" t="s">
        <v>148</v>
      </c>
      <c r="BM337" s="38">
        <v>1520</v>
      </c>
      <c r="BN337" s="38">
        <v>76</v>
      </c>
      <c r="BO337" s="84">
        <v>0.05</v>
      </c>
      <c r="BP337" s="38">
        <v>197</v>
      </c>
      <c r="BQ337" s="84">
        <v>0.12960526315789472</v>
      </c>
      <c r="BR337" s="38">
        <v>86</v>
      </c>
      <c r="BS337" s="84">
        <v>5.6578947368421055E-2</v>
      </c>
      <c r="BU337" s="183" t="s">
        <v>6</v>
      </c>
      <c r="BV337" s="188" t="s">
        <v>138</v>
      </c>
      <c r="BW337" s="36">
        <f t="shared" si="358"/>
        <v>0.73270440251572322</v>
      </c>
      <c r="BX337" s="36">
        <f t="shared" si="363"/>
        <v>0.76381578947368423</v>
      </c>
    </row>
    <row r="338" spans="2:76">
      <c r="B338" s="264"/>
      <c r="C338" s="273"/>
      <c r="D338" s="210" t="s">
        <v>277</v>
      </c>
      <c r="E338" s="166">
        <v>0</v>
      </c>
      <c r="F338" s="214">
        <v>0</v>
      </c>
      <c r="G338" s="83" t="str">
        <f t="shared" si="334"/>
        <v>-</v>
      </c>
      <c r="H338" s="230">
        <v>0</v>
      </c>
      <c r="I338" s="83" t="str">
        <f t="shared" si="335"/>
        <v>-</v>
      </c>
      <c r="J338" s="230">
        <v>0</v>
      </c>
      <c r="K338" s="83" t="str">
        <f t="shared" si="336"/>
        <v>-</v>
      </c>
      <c r="L338" s="166">
        <v>0</v>
      </c>
      <c r="M338" s="214">
        <v>0</v>
      </c>
      <c r="N338" s="83" t="str">
        <f t="shared" si="337"/>
        <v>-</v>
      </c>
      <c r="O338" s="230">
        <v>0</v>
      </c>
      <c r="P338" s="83" t="str">
        <f t="shared" si="338"/>
        <v>-</v>
      </c>
      <c r="Q338" s="230">
        <v>0</v>
      </c>
      <c r="R338" s="83" t="str">
        <f t="shared" si="339"/>
        <v>-</v>
      </c>
      <c r="S338" s="166">
        <v>226</v>
      </c>
      <c r="T338" s="214">
        <v>18</v>
      </c>
      <c r="U338" s="83">
        <f t="shared" si="340"/>
        <v>7.9646017699115043E-2</v>
      </c>
      <c r="V338" s="230">
        <v>64</v>
      </c>
      <c r="W338" s="83">
        <f t="shared" si="341"/>
        <v>0.2831858407079646</v>
      </c>
      <c r="X338" s="230">
        <v>10</v>
      </c>
      <c r="Y338" s="83">
        <f t="shared" si="342"/>
        <v>4.4247787610619468E-2</v>
      </c>
      <c r="Z338" s="166">
        <v>127</v>
      </c>
      <c r="AA338" s="214">
        <v>9</v>
      </c>
      <c r="AB338" s="83">
        <f t="shared" si="343"/>
        <v>7.0866141732283464E-2</v>
      </c>
      <c r="AC338" s="230">
        <v>40</v>
      </c>
      <c r="AD338" s="83">
        <f t="shared" si="344"/>
        <v>0.31496062992125984</v>
      </c>
      <c r="AE338" s="230">
        <v>9</v>
      </c>
      <c r="AF338" s="83">
        <f t="shared" si="345"/>
        <v>7.0866141732283464E-2</v>
      </c>
      <c r="AG338" s="166">
        <v>65</v>
      </c>
      <c r="AH338" s="214">
        <v>3</v>
      </c>
      <c r="AI338" s="83">
        <f t="shared" si="346"/>
        <v>4.6153846153846156E-2</v>
      </c>
      <c r="AJ338" s="230">
        <v>8</v>
      </c>
      <c r="AK338" s="83">
        <f t="shared" si="347"/>
        <v>0.12307692307692308</v>
      </c>
      <c r="AL338" s="230">
        <v>4</v>
      </c>
      <c r="AM338" s="83">
        <f t="shared" si="348"/>
        <v>6.1538461538461542E-2</v>
      </c>
      <c r="AN338" s="166">
        <v>22</v>
      </c>
      <c r="AO338" s="214">
        <v>0</v>
      </c>
      <c r="AP338" s="83">
        <f t="shared" si="349"/>
        <v>0</v>
      </c>
      <c r="AQ338" s="230">
        <v>0</v>
      </c>
      <c r="AR338" s="83">
        <f t="shared" si="350"/>
        <v>0</v>
      </c>
      <c r="AS338" s="230">
        <v>0</v>
      </c>
      <c r="AT338" s="83">
        <f t="shared" si="351"/>
        <v>0</v>
      </c>
      <c r="AU338" s="166">
        <v>9</v>
      </c>
      <c r="AV338" s="214">
        <v>0</v>
      </c>
      <c r="AW338" s="83">
        <f t="shared" si="352"/>
        <v>0</v>
      </c>
      <c r="AX338" s="230">
        <v>0</v>
      </c>
      <c r="AY338" s="83">
        <f t="shared" si="353"/>
        <v>0</v>
      </c>
      <c r="AZ338" s="230">
        <v>0</v>
      </c>
      <c r="BA338" s="83">
        <f t="shared" si="354"/>
        <v>0</v>
      </c>
      <c r="BB338" s="166">
        <f t="shared" si="359"/>
        <v>449</v>
      </c>
      <c r="BC338" s="167">
        <f t="shared" si="360"/>
        <v>30</v>
      </c>
      <c r="BD338" s="83">
        <f t="shared" si="355"/>
        <v>6.6815144766147E-2</v>
      </c>
      <c r="BE338" s="167">
        <f t="shared" si="361"/>
        <v>112</v>
      </c>
      <c r="BF338" s="83">
        <f t="shared" si="356"/>
        <v>0.24944320712694878</v>
      </c>
      <c r="BG338" s="167">
        <f t="shared" si="362"/>
        <v>23</v>
      </c>
      <c r="BH338" s="83">
        <f t="shared" si="357"/>
        <v>5.1224944320712694E-2</v>
      </c>
      <c r="BJ338" s="264"/>
      <c r="BK338" s="273"/>
      <c r="BL338" s="208" t="s">
        <v>276</v>
      </c>
      <c r="BM338" s="38">
        <v>410</v>
      </c>
      <c r="BN338" s="38">
        <v>22</v>
      </c>
      <c r="BO338" s="84">
        <v>5.3658536585365853E-2</v>
      </c>
      <c r="BP338" s="38">
        <v>84</v>
      </c>
      <c r="BQ338" s="84">
        <v>0.20487804878048779</v>
      </c>
      <c r="BR338" s="38">
        <v>26</v>
      </c>
      <c r="BS338" s="84">
        <v>6.3414634146341464E-2</v>
      </c>
      <c r="BU338" s="218"/>
      <c r="BV338" s="208" t="s">
        <v>273</v>
      </c>
      <c r="BW338" s="36">
        <f t="shared" si="358"/>
        <v>0.63251670378619151</v>
      </c>
      <c r="BX338" s="36">
        <f t="shared" si="363"/>
        <v>0.67804878048780493</v>
      </c>
    </row>
    <row r="339" spans="2:76">
      <c r="B339" s="264"/>
      <c r="C339" s="273"/>
      <c r="D339" s="165" t="s">
        <v>156</v>
      </c>
      <c r="E339" s="160">
        <v>0</v>
      </c>
      <c r="F339" s="161">
        <v>0</v>
      </c>
      <c r="G339" s="61" t="str">
        <f t="shared" ref="G339:G356" si="364">IFERROR(F339/E339,"-")</f>
        <v>-</v>
      </c>
      <c r="H339" s="62">
        <v>0</v>
      </c>
      <c r="I339" s="61" t="str">
        <f t="shared" ref="I339:I356" si="365">IFERROR(H339/E339,"-")</f>
        <v>-</v>
      </c>
      <c r="J339" s="62">
        <v>0</v>
      </c>
      <c r="K339" s="61" t="str">
        <f t="shared" ref="K339:K356" si="366">IFERROR(J339/E339,"-")</f>
        <v>-</v>
      </c>
      <c r="L339" s="160">
        <v>0</v>
      </c>
      <c r="M339" s="161">
        <v>0</v>
      </c>
      <c r="N339" s="61" t="str">
        <f t="shared" ref="N339:N356" si="367">IFERROR(M339/L339,"-")</f>
        <v>-</v>
      </c>
      <c r="O339" s="62">
        <v>0</v>
      </c>
      <c r="P339" s="61" t="str">
        <f t="shared" ref="P339:P356" si="368">IFERROR(O339/L339,"-")</f>
        <v>-</v>
      </c>
      <c r="Q339" s="62">
        <v>0</v>
      </c>
      <c r="R339" s="61" t="str">
        <f t="shared" ref="R339:R356" si="369">IFERROR(Q339/L339,"-")</f>
        <v>-</v>
      </c>
      <c r="S339" s="160">
        <v>66</v>
      </c>
      <c r="T339" s="161">
        <v>9</v>
      </c>
      <c r="U339" s="61">
        <f t="shared" ref="U339:U356" si="370">IFERROR(T339/S339,"-")</f>
        <v>0.13636363636363635</v>
      </c>
      <c r="V339" s="62">
        <v>20</v>
      </c>
      <c r="W339" s="61">
        <f t="shared" ref="W339:W356" si="371">IFERROR(V339/S339,"-")</f>
        <v>0.30303030303030304</v>
      </c>
      <c r="X339" s="62">
        <v>0</v>
      </c>
      <c r="Y339" s="61">
        <f t="shared" ref="Y339:Y356" si="372">IFERROR(X339/S339,"-")</f>
        <v>0</v>
      </c>
      <c r="Z339" s="160">
        <v>21</v>
      </c>
      <c r="AA339" s="161">
        <v>2</v>
      </c>
      <c r="AB339" s="61">
        <f t="shared" ref="AB339:AB356" si="373">IFERROR(AA339/Z339,"-")</f>
        <v>9.5238095238095233E-2</v>
      </c>
      <c r="AC339" s="62">
        <v>3</v>
      </c>
      <c r="AD339" s="61">
        <f t="shared" ref="AD339:AD356" si="374">IFERROR(AC339/Z339,"-")</f>
        <v>0.14285714285714285</v>
      </c>
      <c r="AE339" s="62">
        <v>1</v>
      </c>
      <c r="AF339" s="61">
        <f t="shared" ref="AF339:AF356" si="375">IFERROR(AE339/Z339,"-")</f>
        <v>4.7619047619047616E-2</v>
      </c>
      <c r="AG339" s="160">
        <v>7</v>
      </c>
      <c r="AH339" s="161">
        <v>0</v>
      </c>
      <c r="AI339" s="61">
        <f t="shared" ref="AI339:AI356" si="376">IFERROR(AH339/AG339,"-")</f>
        <v>0</v>
      </c>
      <c r="AJ339" s="62">
        <v>0</v>
      </c>
      <c r="AK339" s="61">
        <f t="shared" ref="AK339:AK356" si="377">IFERROR(AJ339/AG339,"-")</f>
        <v>0</v>
      </c>
      <c r="AL339" s="62">
        <v>1</v>
      </c>
      <c r="AM339" s="61">
        <f t="shared" ref="AM339:AM356" si="378">IFERROR(AL339/AG339,"-")</f>
        <v>0.14285714285714285</v>
      </c>
      <c r="AN339" s="160">
        <v>2</v>
      </c>
      <c r="AO339" s="161">
        <v>0</v>
      </c>
      <c r="AP339" s="61">
        <f t="shared" ref="AP339:AP356" si="379">IFERROR(AO339/AN339,"-")</f>
        <v>0</v>
      </c>
      <c r="AQ339" s="62">
        <v>0</v>
      </c>
      <c r="AR339" s="61">
        <f t="shared" ref="AR339:AR356" si="380">IFERROR(AQ339/AN339,"-")</f>
        <v>0</v>
      </c>
      <c r="AS339" s="62">
        <v>0</v>
      </c>
      <c r="AT339" s="61">
        <f t="shared" ref="AT339:AT356" si="381">IFERROR(AS339/AN339,"-")</f>
        <v>0</v>
      </c>
      <c r="AU339" s="160">
        <v>1</v>
      </c>
      <c r="AV339" s="161">
        <v>0</v>
      </c>
      <c r="AW339" s="61">
        <f t="shared" ref="AW339:AW356" si="382">IFERROR(AV339/AU339,"-")</f>
        <v>0</v>
      </c>
      <c r="AX339" s="62">
        <v>0</v>
      </c>
      <c r="AY339" s="61">
        <f t="shared" ref="AY339:AY356" si="383">IFERROR(AX339/AU339,"-")</f>
        <v>0</v>
      </c>
      <c r="AZ339" s="62">
        <v>0</v>
      </c>
      <c r="BA339" s="61">
        <f t="shared" ref="BA339:BA356" si="384">IFERROR(AZ339/AU339,"-")</f>
        <v>0</v>
      </c>
      <c r="BB339" s="160">
        <f t="shared" si="359"/>
        <v>97</v>
      </c>
      <c r="BC339" s="63">
        <f t="shared" si="360"/>
        <v>11</v>
      </c>
      <c r="BD339" s="61">
        <f t="shared" ref="BD339:BD356" si="385">IFERROR(BC339/BB339,"-")</f>
        <v>0.1134020618556701</v>
      </c>
      <c r="BE339" s="63">
        <f t="shared" si="361"/>
        <v>23</v>
      </c>
      <c r="BF339" s="61">
        <f t="shared" ref="BF339:BF356" si="386">IFERROR(BE339/BB339,"-")</f>
        <v>0.23711340206185566</v>
      </c>
      <c r="BG339" s="63">
        <f t="shared" si="362"/>
        <v>2</v>
      </c>
      <c r="BH339" s="61">
        <f t="shared" ref="BH339:BH356" si="387">IFERROR(BG339/BB339,"-")</f>
        <v>2.0618556701030927E-2</v>
      </c>
      <c r="BJ339" s="264"/>
      <c r="BK339" s="273"/>
      <c r="BL339" s="208" t="s">
        <v>156</v>
      </c>
      <c r="BM339" s="38">
        <v>73</v>
      </c>
      <c r="BN339" s="38">
        <v>6</v>
      </c>
      <c r="BO339" s="84">
        <v>8.2191780821917804E-2</v>
      </c>
      <c r="BP339" s="38">
        <v>14</v>
      </c>
      <c r="BQ339" s="84">
        <v>0.19178082191780821</v>
      </c>
      <c r="BR339" s="38">
        <v>3</v>
      </c>
      <c r="BS339" s="84">
        <v>4.1095890410958902E-2</v>
      </c>
      <c r="BU339" s="184"/>
      <c r="BV339" s="188" t="s">
        <v>156</v>
      </c>
      <c r="BW339" s="36">
        <f t="shared" si="358"/>
        <v>0.62886597938144329</v>
      </c>
      <c r="BX339" s="36">
        <f t="shared" si="363"/>
        <v>0.68493150684931503</v>
      </c>
    </row>
    <row r="340" spans="2:76">
      <c r="B340" s="264"/>
      <c r="C340" s="273"/>
      <c r="D340" s="135" t="s">
        <v>200</v>
      </c>
      <c r="E340" s="160">
        <v>0</v>
      </c>
      <c r="F340" s="161">
        <v>0</v>
      </c>
      <c r="G340" s="61" t="str">
        <f t="shared" si="364"/>
        <v>-</v>
      </c>
      <c r="H340" s="62">
        <v>0</v>
      </c>
      <c r="I340" s="61" t="str">
        <f t="shared" si="365"/>
        <v>-</v>
      </c>
      <c r="J340" s="62">
        <v>0</v>
      </c>
      <c r="K340" s="61" t="str">
        <f t="shared" si="366"/>
        <v>-</v>
      </c>
      <c r="L340" s="160">
        <v>2</v>
      </c>
      <c r="M340" s="161">
        <v>0</v>
      </c>
      <c r="N340" s="61">
        <f t="shared" si="367"/>
        <v>0</v>
      </c>
      <c r="O340" s="62">
        <v>0</v>
      </c>
      <c r="P340" s="61">
        <f t="shared" si="368"/>
        <v>0</v>
      </c>
      <c r="Q340" s="62">
        <v>0</v>
      </c>
      <c r="R340" s="61">
        <f t="shared" si="369"/>
        <v>0</v>
      </c>
      <c r="S340" s="160">
        <v>2</v>
      </c>
      <c r="T340" s="161">
        <v>0</v>
      </c>
      <c r="U340" s="61">
        <f t="shared" si="370"/>
        <v>0</v>
      </c>
      <c r="V340" s="62">
        <v>0</v>
      </c>
      <c r="W340" s="61">
        <f t="shared" si="371"/>
        <v>0</v>
      </c>
      <c r="X340" s="62">
        <v>0</v>
      </c>
      <c r="Y340" s="61">
        <f t="shared" si="372"/>
        <v>0</v>
      </c>
      <c r="Z340" s="160">
        <v>12</v>
      </c>
      <c r="AA340" s="161">
        <v>0</v>
      </c>
      <c r="AB340" s="61">
        <f t="shared" si="373"/>
        <v>0</v>
      </c>
      <c r="AC340" s="62">
        <v>1</v>
      </c>
      <c r="AD340" s="61">
        <f t="shared" si="374"/>
        <v>8.3333333333333329E-2</v>
      </c>
      <c r="AE340" s="62">
        <v>0</v>
      </c>
      <c r="AF340" s="61">
        <f t="shared" si="375"/>
        <v>0</v>
      </c>
      <c r="AG340" s="160">
        <v>13</v>
      </c>
      <c r="AH340" s="161">
        <v>0</v>
      </c>
      <c r="AI340" s="61">
        <f t="shared" si="376"/>
        <v>0</v>
      </c>
      <c r="AJ340" s="62">
        <v>0</v>
      </c>
      <c r="AK340" s="61">
        <f t="shared" si="377"/>
        <v>0</v>
      </c>
      <c r="AL340" s="62">
        <v>0</v>
      </c>
      <c r="AM340" s="61">
        <f t="shared" si="378"/>
        <v>0</v>
      </c>
      <c r="AN340" s="160">
        <v>18</v>
      </c>
      <c r="AO340" s="161">
        <v>0</v>
      </c>
      <c r="AP340" s="61">
        <f t="shared" si="379"/>
        <v>0</v>
      </c>
      <c r="AQ340" s="62">
        <v>0</v>
      </c>
      <c r="AR340" s="61">
        <f t="shared" si="380"/>
        <v>0</v>
      </c>
      <c r="AS340" s="62">
        <v>0</v>
      </c>
      <c r="AT340" s="61">
        <f t="shared" si="381"/>
        <v>0</v>
      </c>
      <c r="AU340" s="160">
        <v>17</v>
      </c>
      <c r="AV340" s="161">
        <v>0</v>
      </c>
      <c r="AW340" s="61">
        <f t="shared" si="382"/>
        <v>0</v>
      </c>
      <c r="AX340" s="62">
        <v>0</v>
      </c>
      <c r="AY340" s="61">
        <f t="shared" si="383"/>
        <v>0</v>
      </c>
      <c r="AZ340" s="62">
        <v>0</v>
      </c>
      <c r="BA340" s="61">
        <f t="shared" si="384"/>
        <v>0</v>
      </c>
      <c r="BB340" s="160">
        <f t="shared" si="359"/>
        <v>64</v>
      </c>
      <c r="BC340" s="63">
        <f t="shared" si="360"/>
        <v>0</v>
      </c>
      <c r="BD340" s="61">
        <f t="shared" si="385"/>
        <v>0</v>
      </c>
      <c r="BE340" s="63">
        <f t="shared" si="361"/>
        <v>1</v>
      </c>
      <c r="BF340" s="61">
        <f t="shared" si="386"/>
        <v>1.5625E-2</v>
      </c>
      <c r="BG340" s="63">
        <f t="shared" si="362"/>
        <v>0</v>
      </c>
      <c r="BH340" s="61">
        <f t="shared" si="387"/>
        <v>0</v>
      </c>
      <c r="BJ340" s="264"/>
      <c r="BK340" s="273"/>
      <c r="BL340" s="208" t="s">
        <v>199</v>
      </c>
      <c r="BM340" s="38">
        <v>40</v>
      </c>
      <c r="BN340" s="38">
        <v>0</v>
      </c>
      <c r="BO340" s="84">
        <v>0</v>
      </c>
      <c r="BP340" s="38">
        <v>0</v>
      </c>
      <c r="BQ340" s="84">
        <v>0</v>
      </c>
      <c r="BR340" s="38">
        <v>0</v>
      </c>
      <c r="BS340" s="84">
        <v>0</v>
      </c>
      <c r="BU340" s="184"/>
      <c r="BV340" s="188" t="s">
        <v>199</v>
      </c>
      <c r="BW340" s="36">
        <f t="shared" si="358"/>
        <v>0.984375</v>
      </c>
      <c r="BX340" s="36">
        <f t="shared" si="363"/>
        <v>1</v>
      </c>
    </row>
    <row r="341" spans="2:76">
      <c r="B341" s="265"/>
      <c r="C341" s="274"/>
      <c r="D341" s="150" t="s">
        <v>67</v>
      </c>
      <c r="E341" s="37">
        <v>8</v>
      </c>
      <c r="F341" s="233">
        <v>3</v>
      </c>
      <c r="G341" s="13">
        <f t="shared" si="364"/>
        <v>0.375</v>
      </c>
      <c r="H341" s="33">
        <v>0</v>
      </c>
      <c r="I341" s="13">
        <f t="shared" si="365"/>
        <v>0</v>
      </c>
      <c r="J341" s="33">
        <v>0</v>
      </c>
      <c r="K341" s="13">
        <f t="shared" si="366"/>
        <v>0</v>
      </c>
      <c r="L341" s="37">
        <v>20</v>
      </c>
      <c r="M341" s="233">
        <v>7</v>
      </c>
      <c r="N341" s="13">
        <f t="shared" si="367"/>
        <v>0.35</v>
      </c>
      <c r="O341" s="33">
        <v>4</v>
      </c>
      <c r="P341" s="13">
        <f t="shared" si="368"/>
        <v>0.2</v>
      </c>
      <c r="Q341" s="33">
        <v>0</v>
      </c>
      <c r="R341" s="13">
        <f t="shared" si="369"/>
        <v>0</v>
      </c>
      <c r="S341" s="37">
        <v>893</v>
      </c>
      <c r="T341" s="233">
        <v>76</v>
      </c>
      <c r="U341" s="13">
        <f t="shared" si="370"/>
        <v>8.5106382978723402E-2</v>
      </c>
      <c r="V341" s="33">
        <v>208</v>
      </c>
      <c r="W341" s="13">
        <f t="shared" si="371"/>
        <v>0.23292273236282196</v>
      </c>
      <c r="X341" s="33">
        <v>47</v>
      </c>
      <c r="Y341" s="13">
        <f t="shared" si="372"/>
        <v>5.2631578947368418E-2</v>
      </c>
      <c r="Z341" s="37">
        <v>589</v>
      </c>
      <c r="AA341" s="233">
        <v>36</v>
      </c>
      <c r="AB341" s="13">
        <f t="shared" si="373"/>
        <v>6.1120543293718167E-2</v>
      </c>
      <c r="AC341" s="33">
        <v>110</v>
      </c>
      <c r="AD341" s="13">
        <f t="shared" si="374"/>
        <v>0.18675721561969441</v>
      </c>
      <c r="AE341" s="33">
        <v>39</v>
      </c>
      <c r="AF341" s="13">
        <f t="shared" si="375"/>
        <v>6.6213921901528014E-2</v>
      </c>
      <c r="AG341" s="37">
        <v>374</v>
      </c>
      <c r="AH341" s="233">
        <v>10</v>
      </c>
      <c r="AI341" s="13">
        <f t="shared" si="376"/>
        <v>2.6737967914438502E-2</v>
      </c>
      <c r="AJ341" s="33">
        <v>40</v>
      </c>
      <c r="AK341" s="13">
        <f t="shared" si="377"/>
        <v>0.10695187165775401</v>
      </c>
      <c r="AL341" s="33">
        <v>22</v>
      </c>
      <c r="AM341" s="13">
        <f t="shared" si="378"/>
        <v>5.8823529411764705E-2</v>
      </c>
      <c r="AN341" s="37">
        <v>226</v>
      </c>
      <c r="AO341" s="233">
        <v>2</v>
      </c>
      <c r="AP341" s="13">
        <f t="shared" si="379"/>
        <v>8.8495575221238937E-3</v>
      </c>
      <c r="AQ341" s="33">
        <v>12</v>
      </c>
      <c r="AR341" s="13">
        <f t="shared" si="380"/>
        <v>5.3097345132743362E-2</v>
      </c>
      <c r="AS341" s="33">
        <v>11</v>
      </c>
      <c r="AT341" s="13">
        <f t="shared" si="381"/>
        <v>4.8672566371681415E-2</v>
      </c>
      <c r="AU341" s="37">
        <v>90</v>
      </c>
      <c r="AV341" s="233">
        <v>0</v>
      </c>
      <c r="AW341" s="13">
        <f t="shared" si="382"/>
        <v>0</v>
      </c>
      <c r="AX341" s="33">
        <v>0</v>
      </c>
      <c r="AY341" s="13">
        <f t="shared" si="383"/>
        <v>0</v>
      </c>
      <c r="AZ341" s="33">
        <v>0</v>
      </c>
      <c r="BA341" s="13">
        <f t="shared" si="384"/>
        <v>0</v>
      </c>
      <c r="BB341" s="37">
        <f t="shared" si="359"/>
        <v>2200</v>
      </c>
      <c r="BC341" s="69">
        <f t="shared" si="360"/>
        <v>134</v>
      </c>
      <c r="BD341" s="13">
        <f t="shared" si="385"/>
        <v>6.0909090909090906E-2</v>
      </c>
      <c r="BE341" s="69">
        <f t="shared" si="361"/>
        <v>374</v>
      </c>
      <c r="BF341" s="13">
        <f t="shared" si="386"/>
        <v>0.17</v>
      </c>
      <c r="BG341" s="69">
        <f t="shared" si="362"/>
        <v>119</v>
      </c>
      <c r="BH341" s="13">
        <f t="shared" si="387"/>
        <v>5.4090909090909092E-2</v>
      </c>
      <c r="BJ341" s="265"/>
      <c r="BK341" s="274"/>
      <c r="BL341" s="203" t="s">
        <v>67</v>
      </c>
      <c r="BM341" s="38">
        <v>2043</v>
      </c>
      <c r="BN341" s="38">
        <v>104</v>
      </c>
      <c r="BO341" s="84">
        <v>5.0905531081742533E-2</v>
      </c>
      <c r="BP341" s="38">
        <v>295</v>
      </c>
      <c r="BQ341" s="84">
        <v>0.1443954968184043</v>
      </c>
      <c r="BR341" s="38">
        <v>115</v>
      </c>
      <c r="BS341" s="84">
        <v>5.6289769946157614E-2</v>
      </c>
      <c r="BU341" s="185"/>
      <c r="BV341" s="187" t="s">
        <v>67</v>
      </c>
      <c r="BW341" s="36">
        <f t="shared" si="358"/>
        <v>0.71499999999999997</v>
      </c>
      <c r="BX341" s="36">
        <f t="shared" si="363"/>
        <v>0.74840920215369555</v>
      </c>
    </row>
    <row r="342" spans="2:76">
      <c r="B342" s="263">
        <v>68</v>
      </c>
      <c r="C342" s="272" t="s">
        <v>46</v>
      </c>
      <c r="D342" s="134" t="s">
        <v>201</v>
      </c>
      <c r="E342" s="119">
        <v>9</v>
      </c>
      <c r="F342" s="82">
        <v>1</v>
      </c>
      <c r="G342" s="71">
        <f t="shared" si="364"/>
        <v>0.1111111111111111</v>
      </c>
      <c r="H342" s="72">
        <v>0</v>
      </c>
      <c r="I342" s="71">
        <f t="shared" si="365"/>
        <v>0</v>
      </c>
      <c r="J342" s="72">
        <v>0</v>
      </c>
      <c r="K342" s="71">
        <f t="shared" si="366"/>
        <v>0</v>
      </c>
      <c r="L342" s="119">
        <v>20</v>
      </c>
      <c r="M342" s="82">
        <v>0</v>
      </c>
      <c r="N342" s="71">
        <f t="shared" si="367"/>
        <v>0</v>
      </c>
      <c r="O342" s="72">
        <v>2</v>
      </c>
      <c r="P342" s="71">
        <f t="shared" si="368"/>
        <v>0.1</v>
      </c>
      <c r="Q342" s="72">
        <v>1</v>
      </c>
      <c r="R342" s="71">
        <f t="shared" si="369"/>
        <v>0.05</v>
      </c>
      <c r="S342" s="119">
        <v>745</v>
      </c>
      <c r="T342" s="82">
        <v>52</v>
      </c>
      <c r="U342" s="71">
        <f t="shared" si="370"/>
        <v>6.9798657718120799E-2</v>
      </c>
      <c r="V342" s="72">
        <v>151</v>
      </c>
      <c r="W342" s="71">
        <f t="shared" si="371"/>
        <v>0.20268456375838925</v>
      </c>
      <c r="X342" s="72">
        <v>59</v>
      </c>
      <c r="Y342" s="71">
        <f t="shared" si="372"/>
        <v>7.9194630872483227E-2</v>
      </c>
      <c r="Z342" s="119">
        <v>669</v>
      </c>
      <c r="AA342" s="82">
        <v>41</v>
      </c>
      <c r="AB342" s="71">
        <f t="shared" si="373"/>
        <v>6.1285500747384154E-2</v>
      </c>
      <c r="AC342" s="72">
        <v>95</v>
      </c>
      <c r="AD342" s="71">
        <f t="shared" si="374"/>
        <v>0.14200298953662183</v>
      </c>
      <c r="AE342" s="72">
        <v>63</v>
      </c>
      <c r="AF342" s="71">
        <f t="shared" si="375"/>
        <v>9.417040358744394E-2</v>
      </c>
      <c r="AG342" s="119">
        <v>435</v>
      </c>
      <c r="AH342" s="82">
        <v>15</v>
      </c>
      <c r="AI342" s="71">
        <f t="shared" si="376"/>
        <v>3.4482758620689655E-2</v>
      </c>
      <c r="AJ342" s="72">
        <v>62</v>
      </c>
      <c r="AK342" s="71">
        <f t="shared" si="377"/>
        <v>0.14252873563218391</v>
      </c>
      <c r="AL342" s="72">
        <v>37</v>
      </c>
      <c r="AM342" s="71">
        <f t="shared" si="378"/>
        <v>8.5057471264367815E-2</v>
      </c>
      <c r="AN342" s="119">
        <v>174</v>
      </c>
      <c r="AO342" s="82">
        <v>2</v>
      </c>
      <c r="AP342" s="71">
        <f t="shared" si="379"/>
        <v>1.1494252873563218E-2</v>
      </c>
      <c r="AQ342" s="72">
        <v>16</v>
      </c>
      <c r="AR342" s="71">
        <f t="shared" si="380"/>
        <v>9.1954022988505746E-2</v>
      </c>
      <c r="AS342" s="72">
        <v>7</v>
      </c>
      <c r="AT342" s="71">
        <f t="shared" si="381"/>
        <v>4.0229885057471264E-2</v>
      </c>
      <c r="AU342" s="119">
        <v>69</v>
      </c>
      <c r="AV342" s="82">
        <v>1</v>
      </c>
      <c r="AW342" s="71">
        <f t="shared" si="382"/>
        <v>1.4492753623188406E-2</v>
      </c>
      <c r="AX342" s="72">
        <v>4</v>
      </c>
      <c r="AY342" s="71">
        <f t="shared" si="383"/>
        <v>5.7971014492753624E-2</v>
      </c>
      <c r="AZ342" s="72">
        <v>5</v>
      </c>
      <c r="BA342" s="71">
        <f t="shared" si="384"/>
        <v>7.2463768115942032E-2</v>
      </c>
      <c r="BB342" s="119">
        <f t="shared" si="359"/>
        <v>2121</v>
      </c>
      <c r="BC342" s="73">
        <f t="shared" si="360"/>
        <v>112</v>
      </c>
      <c r="BD342" s="71">
        <f t="shared" si="385"/>
        <v>5.2805280528052806E-2</v>
      </c>
      <c r="BE342" s="73">
        <f t="shared" si="361"/>
        <v>330</v>
      </c>
      <c r="BF342" s="71">
        <f t="shared" si="386"/>
        <v>0.15558698727015557</v>
      </c>
      <c r="BG342" s="73">
        <f t="shared" si="362"/>
        <v>172</v>
      </c>
      <c r="BH342" s="71">
        <f t="shared" si="387"/>
        <v>8.10938236680811E-2</v>
      </c>
      <c r="BJ342" s="263">
        <v>68</v>
      </c>
      <c r="BK342" s="272" t="s">
        <v>46</v>
      </c>
      <c r="BL342" s="208" t="s">
        <v>148</v>
      </c>
      <c r="BM342" s="38">
        <v>2030</v>
      </c>
      <c r="BN342" s="38">
        <v>100</v>
      </c>
      <c r="BO342" s="84">
        <v>4.9261083743842367E-2</v>
      </c>
      <c r="BP342" s="38">
        <v>320</v>
      </c>
      <c r="BQ342" s="84">
        <v>0.15763546798029557</v>
      </c>
      <c r="BR342" s="38">
        <v>154</v>
      </c>
      <c r="BS342" s="84">
        <v>7.586206896551724E-2</v>
      </c>
      <c r="BU342" s="183" t="s">
        <v>46</v>
      </c>
      <c r="BV342" s="188" t="s">
        <v>138</v>
      </c>
      <c r="BW342" s="36">
        <f t="shared" si="358"/>
        <v>0.71051390853371055</v>
      </c>
      <c r="BX342" s="36">
        <f t="shared" si="363"/>
        <v>0.71724137931034482</v>
      </c>
    </row>
    <row r="343" spans="2:76">
      <c r="B343" s="264"/>
      <c r="C343" s="273"/>
      <c r="D343" s="210" t="s">
        <v>277</v>
      </c>
      <c r="E343" s="166">
        <v>1</v>
      </c>
      <c r="F343" s="214">
        <v>0</v>
      </c>
      <c r="G343" s="83">
        <f t="shared" si="364"/>
        <v>0</v>
      </c>
      <c r="H343" s="230">
        <v>0</v>
      </c>
      <c r="I343" s="83">
        <f t="shared" si="365"/>
        <v>0</v>
      </c>
      <c r="J343" s="230">
        <v>0</v>
      </c>
      <c r="K343" s="83">
        <f t="shared" si="366"/>
        <v>0</v>
      </c>
      <c r="L343" s="166">
        <v>1</v>
      </c>
      <c r="M343" s="214">
        <v>0</v>
      </c>
      <c r="N343" s="83">
        <f t="shared" si="367"/>
        <v>0</v>
      </c>
      <c r="O343" s="230">
        <v>0</v>
      </c>
      <c r="P343" s="83">
        <f t="shared" si="368"/>
        <v>0</v>
      </c>
      <c r="Q343" s="230">
        <v>0</v>
      </c>
      <c r="R343" s="83">
        <f t="shared" si="369"/>
        <v>0</v>
      </c>
      <c r="S343" s="166">
        <v>163</v>
      </c>
      <c r="T343" s="214">
        <v>6</v>
      </c>
      <c r="U343" s="83">
        <f t="shared" si="370"/>
        <v>3.6809815950920248E-2</v>
      </c>
      <c r="V343" s="230">
        <v>38</v>
      </c>
      <c r="W343" s="83">
        <f t="shared" si="371"/>
        <v>0.23312883435582821</v>
      </c>
      <c r="X343" s="230">
        <v>9</v>
      </c>
      <c r="Y343" s="83">
        <f t="shared" si="372"/>
        <v>5.5214723926380369E-2</v>
      </c>
      <c r="Z343" s="166">
        <v>105</v>
      </c>
      <c r="AA343" s="214">
        <v>8</v>
      </c>
      <c r="AB343" s="83">
        <f t="shared" si="373"/>
        <v>7.6190476190476197E-2</v>
      </c>
      <c r="AC343" s="230">
        <v>21</v>
      </c>
      <c r="AD343" s="83">
        <f t="shared" si="374"/>
        <v>0.2</v>
      </c>
      <c r="AE343" s="230">
        <v>10</v>
      </c>
      <c r="AF343" s="83">
        <f t="shared" si="375"/>
        <v>9.5238095238095233E-2</v>
      </c>
      <c r="AG343" s="166">
        <v>88</v>
      </c>
      <c r="AH343" s="214">
        <v>6</v>
      </c>
      <c r="AI343" s="83">
        <f t="shared" si="376"/>
        <v>6.8181818181818177E-2</v>
      </c>
      <c r="AJ343" s="230">
        <v>16</v>
      </c>
      <c r="AK343" s="83">
        <f t="shared" si="377"/>
        <v>0.18181818181818182</v>
      </c>
      <c r="AL343" s="230">
        <v>10</v>
      </c>
      <c r="AM343" s="83">
        <f t="shared" si="378"/>
        <v>0.11363636363636363</v>
      </c>
      <c r="AN343" s="166">
        <v>26</v>
      </c>
      <c r="AO343" s="214">
        <v>2</v>
      </c>
      <c r="AP343" s="83">
        <f t="shared" si="379"/>
        <v>7.6923076923076927E-2</v>
      </c>
      <c r="AQ343" s="230">
        <v>2</v>
      </c>
      <c r="AR343" s="83">
        <f t="shared" si="380"/>
        <v>7.6923076923076927E-2</v>
      </c>
      <c r="AS343" s="230">
        <v>2</v>
      </c>
      <c r="AT343" s="83">
        <f t="shared" si="381"/>
        <v>7.6923076923076927E-2</v>
      </c>
      <c r="AU343" s="166">
        <v>6</v>
      </c>
      <c r="AV343" s="214">
        <v>0</v>
      </c>
      <c r="AW343" s="83">
        <f t="shared" si="382"/>
        <v>0</v>
      </c>
      <c r="AX343" s="230">
        <v>0</v>
      </c>
      <c r="AY343" s="83">
        <f t="shared" si="383"/>
        <v>0</v>
      </c>
      <c r="AZ343" s="230">
        <v>2</v>
      </c>
      <c r="BA343" s="83">
        <f t="shared" si="384"/>
        <v>0.33333333333333331</v>
      </c>
      <c r="BB343" s="166">
        <f t="shared" si="359"/>
        <v>390</v>
      </c>
      <c r="BC343" s="167">
        <f t="shared" si="360"/>
        <v>22</v>
      </c>
      <c r="BD343" s="83">
        <f t="shared" si="385"/>
        <v>5.6410256410256411E-2</v>
      </c>
      <c r="BE343" s="167">
        <f t="shared" si="361"/>
        <v>77</v>
      </c>
      <c r="BF343" s="83">
        <f t="shared" si="386"/>
        <v>0.19743589743589743</v>
      </c>
      <c r="BG343" s="167">
        <f t="shared" si="362"/>
        <v>33</v>
      </c>
      <c r="BH343" s="83">
        <f t="shared" si="387"/>
        <v>8.461538461538462E-2</v>
      </c>
      <c r="BJ343" s="264"/>
      <c r="BK343" s="273"/>
      <c r="BL343" s="208" t="s">
        <v>276</v>
      </c>
      <c r="BM343" s="38">
        <v>364</v>
      </c>
      <c r="BN343" s="38">
        <v>24</v>
      </c>
      <c r="BO343" s="84">
        <v>6.5934065934065936E-2</v>
      </c>
      <c r="BP343" s="38">
        <v>77</v>
      </c>
      <c r="BQ343" s="84">
        <v>0.21153846153846154</v>
      </c>
      <c r="BR343" s="38">
        <v>37</v>
      </c>
      <c r="BS343" s="84">
        <v>0.10164835164835165</v>
      </c>
      <c r="BU343" s="218"/>
      <c r="BV343" s="208" t="s">
        <v>273</v>
      </c>
      <c r="BW343" s="36">
        <f t="shared" si="358"/>
        <v>0.66153846153846152</v>
      </c>
      <c r="BX343" s="36">
        <f t="shared" si="363"/>
        <v>0.62087912087912089</v>
      </c>
    </row>
    <row r="344" spans="2:76">
      <c r="B344" s="264"/>
      <c r="C344" s="273"/>
      <c r="D344" s="165" t="s">
        <v>156</v>
      </c>
      <c r="E344" s="160">
        <v>0</v>
      </c>
      <c r="F344" s="161">
        <v>0</v>
      </c>
      <c r="G344" s="61" t="str">
        <f t="shared" si="364"/>
        <v>-</v>
      </c>
      <c r="H344" s="62">
        <v>0</v>
      </c>
      <c r="I344" s="61" t="str">
        <f t="shared" si="365"/>
        <v>-</v>
      </c>
      <c r="J344" s="62">
        <v>0</v>
      </c>
      <c r="K344" s="61" t="str">
        <f t="shared" si="366"/>
        <v>-</v>
      </c>
      <c r="L344" s="160">
        <v>0</v>
      </c>
      <c r="M344" s="161">
        <v>0</v>
      </c>
      <c r="N344" s="61" t="str">
        <f t="shared" si="367"/>
        <v>-</v>
      </c>
      <c r="O344" s="62">
        <v>0</v>
      </c>
      <c r="P344" s="61" t="str">
        <f t="shared" si="368"/>
        <v>-</v>
      </c>
      <c r="Q344" s="62">
        <v>0</v>
      </c>
      <c r="R344" s="61" t="str">
        <f t="shared" si="369"/>
        <v>-</v>
      </c>
      <c r="S344" s="160">
        <v>73</v>
      </c>
      <c r="T344" s="161">
        <v>1</v>
      </c>
      <c r="U344" s="61">
        <f t="shared" si="370"/>
        <v>1.3698630136986301E-2</v>
      </c>
      <c r="V344" s="62">
        <v>15</v>
      </c>
      <c r="W344" s="61">
        <f t="shared" si="371"/>
        <v>0.20547945205479451</v>
      </c>
      <c r="X344" s="62">
        <v>9</v>
      </c>
      <c r="Y344" s="61">
        <f t="shared" si="372"/>
        <v>0.12328767123287671</v>
      </c>
      <c r="Z344" s="160">
        <v>36</v>
      </c>
      <c r="AA344" s="161">
        <v>2</v>
      </c>
      <c r="AB344" s="61">
        <f t="shared" si="373"/>
        <v>5.5555555555555552E-2</v>
      </c>
      <c r="AC344" s="62">
        <v>7</v>
      </c>
      <c r="AD344" s="61">
        <f t="shared" si="374"/>
        <v>0.19444444444444445</v>
      </c>
      <c r="AE344" s="62">
        <v>5</v>
      </c>
      <c r="AF344" s="61">
        <f t="shared" si="375"/>
        <v>0.1388888888888889</v>
      </c>
      <c r="AG344" s="160">
        <v>17</v>
      </c>
      <c r="AH344" s="161">
        <v>0</v>
      </c>
      <c r="AI344" s="61">
        <f t="shared" si="376"/>
        <v>0</v>
      </c>
      <c r="AJ344" s="62">
        <v>0</v>
      </c>
      <c r="AK344" s="61">
        <f t="shared" si="377"/>
        <v>0</v>
      </c>
      <c r="AL344" s="62">
        <v>3</v>
      </c>
      <c r="AM344" s="61">
        <f t="shared" si="378"/>
        <v>0.17647058823529413</v>
      </c>
      <c r="AN344" s="160">
        <v>8</v>
      </c>
      <c r="AO344" s="161">
        <v>0</v>
      </c>
      <c r="AP344" s="61">
        <f t="shared" si="379"/>
        <v>0</v>
      </c>
      <c r="AQ344" s="62">
        <v>1</v>
      </c>
      <c r="AR344" s="61">
        <f t="shared" si="380"/>
        <v>0.125</v>
      </c>
      <c r="AS344" s="62">
        <v>1</v>
      </c>
      <c r="AT344" s="61">
        <f t="shared" si="381"/>
        <v>0.125</v>
      </c>
      <c r="AU344" s="160">
        <v>1</v>
      </c>
      <c r="AV344" s="161">
        <v>0</v>
      </c>
      <c r="AW344" s="61">
        <f t="shared" si="382"/>
        <v>0</v>
      </c>
      <c r="AX344" s="62">
        <v>0</v>
      </c>
      <c r="AY344" s="61">
        <f t="shared" si="383"/>
        <v>0</v>
      </c>
      <c r="AZ344" s="62">
        <v>0</v>
      </c>
      <c r="BA344" s="61">
        <f t="shared" si="384"/>
        <v>0</v>
      </c>
      <c r="BB344" s="160">
        <f t="shared" si="359"/>
        <v>135</v>
      </c>
      <c r="BC344" s="63">
        <f t="shared" si="360"/>
        <v>3</v>
      </c>
      <c r="BD344" s="61">
        <f t="shared" si="385"/>
        <v>2.2222222222222223E-2</v>
      </c>
      <c r="BE344" s="63">
        <f t="shared" si="361"/>
        <v>23</v>
      </c>
      <c r="BF344" s="61">
        <f t="shared" si="386"/>
        <v>0.17037037037037037</v>
      </c>
      <c r="BG344" s="63">
        <f t="shared" si="362"/>
        <v>18</v>
      </c>
      <c r="BH344" s="61">
        <f t="shared" si="387"/>
        <v>0.13333333333333333</v>
      </c>
      <c r="BJ344" s="264"/>
      <c r="BK344" s="273"/>
      <c r="BL344" s="208" t="s">
        <v>156</v>
      </c>
      <c r="BM344" s="38">
        <v>138</v>
      </c>
      <c r="BN344" s="38">
        <v>4</v>
      </c>
      <c r="BO344" s="84">
        <v>2.8985507246376812E-2</v>
      </c>
      <c r="BP344" s="38">
        <v>22</v>
      </c>
      <c r="BQ344" s="84">
        <v>0.15942028985507245</v>
      </c>
      <c r="BR344" s="38">
        <v>16</v>
      </c>
      <c r="BS344" s="84">
        <v>0.11594202898550725</v>
      </c>
      <c r="BU344" s="184"/>
      <c r="BV344" s="188" t="s">
        <v>156</v>
      </c>
      <c r="BW344" s="36">
        <f t="shared" si="358"/>
        <v>0.67407407407407405</v>
      </c>
      <c r="BX344" s="36">
        <f t="shared" si="363"/>
        <v>0.69565217391304346</v>
      </c>
    </row>
    <row r="345" spans="2:76">
      <c r="B345" s="264"/>
      <c r="C345" s="273"/>
      <c r="D345" s="135" t="s">
        <v>200</v>
      </c>
      <c r="E345" s="160">
        <v>0</v>
      </c>
      <c r="F345" s="161">
        <v>0</v>
      </c>
      <c r="G345" s="61" t="str">
        <f t="shared" si="364"/>
        <v>-</v>
      </c>
      <c r="H345" s="62">
        <v>0</v>
      </c>
      <c r="I345" s="61" t="str">
        <f t="shared" si="365"/>
        <v>-</v>
      </c>
      <c r="J345" s="62">
        <v>0</v>
      </c>
      <c r="K345" s="61" t="str">
        <f t="shared" si="366"/>
        <v>-</v>
      </c>
      <c r="L345" s="160">
        <v>1</v>
      </c>
      <c r="M345" s="161">
        <v>0</v>
      </c>
      <c r="N345" s="61">
        <f t="shared" si="367"/>
        <v>0</v>
      </c>
      <c r="O345" s="62">
        <v>0</v>
      </c>
      <c r="P345" s="61">
        <f t="shared" si="368"/>
        <v>0</v>
      </c>
      <c r="Q345" s="62">
        <v>0</v>
      </c>
      <c r="R345" s="61">
        <f t="shared" si="369"/>
        <v>0</v>
      </c>
      <c r="S345" s="160">
        <v>7</v>
      </c>
      <c r="T345" s="161">
        <v>0</v>
      </c>
      <c r="U345" s="61">
        <f t="shared" si="370"/>
        <v>0</v>
      </c>
      <c r="V345" s="62">
        <v>1</v>
      </c>
      <c r="W345" s="61">
        <f t="shared" si="371"/>
        <v>0.14285714285714285</v>
      </c>
      <c r="X345" s="62">
        <v>0</v>
      </c>
      <c r="Y345" s="61">
        <f t="shared" si="372"/>
        <v>0</v>
      </c>
      <c r="Z345" s="160">
        <v>28</v>
      </c>
      <c r="AA345" s="161">
        <v>0</v>
      </c>
      <c r="AB345" s="61">
        <f t="shared" si="373"/>
        <v>0</v>
      </c>
      <c r="AC345" s="62">
        <v>0</v>
      </c>
      <c r="AD345" s="61">
        <f t="shared" si="374"/>
        <v>0</v>
      </c>
      <c r="AE345" s="62">
        <v>0</v>
      </c>
      <c r="AF345" s="61">
        <f t="shared" si="375"/>
        <v>0</v>
      </c>
      <c r="AG345" s="160">
        <v>40</v>
      </c>
      <c r="AH345" s="161">
        <v>0</v>
      </c>
      <c r="AI345" s="61">
        <f t="shared" si="376"/>
        <v>0</v>
      </c>
      <c r="AJ345" s="62">
        <v>0</v>
      </c>
      <c r="AK345" s="61">
        <f t="shared" si="377"/>
        <v>0</v>
      </c>
      <c r="AL345" s="62">
        <v>0</v>
      </c>
      <c r="AM345" s="61">
        <f t="shared" si="378"/>
        <v>0</v>
      </c>
      <c r="AN345" s="160">
        <v>39</v>
      </c>
      <c r="AO345" s="161">
        <v>0</v>
      </c>
      <c r="AP345" s="61">
        <f t="shared" si="379"/>
        <v>0</v>
      </c>
      <c r="AQ345" s="62">
        <v>0</v>
      </c>
      <c r="AR345" s="61">
        <f t="shared" si="380"/>
        <v>0</v>
      </c>
      <c r="AS345" s="62">
        <v>0</v>
      </c>
      <c r="AT345" s="61">
        <f t="shared" si="381"/>
        <v>0</v>
      </c>
      <c r="AU345" s="160">
        <v>51</v>
      </c>
      <c r="AV345" s="161">
        <v>0</v>
      </c>
      <c r="AW345" s="61">
        <f t="shared" si="382"/>
        <v>0</v>
      </c>
      <c r="AX345" s="62">
        <v>0</v>
      </c>
      <c r="AY345" s="61">
        <f t="shared" si="383"/>
        <v>0</v>
      </c>
      <c r="AZ345" s="62">
        <v>0</v>
      </c>
      <c r="BA345" s="61">
        <f t="shared" si="384"/>
        <v>0</v>
      </c>
      <c r="BB345" s="160">
        <f t="shared" si="359"/>
        <v>166</v>
      </c>
      <c r="BC345" s="63">
        <f t="shared" si="360"/>
        <v>0</v>
      </c>
      <c r="BD345" s="61">
        <f t="shared" si="385"/>
        <v>0</v>
      </c>
      <c r="BE345" s="63">
        <f t="shared" si="361"/>
        <v>1</v>
      </c>
      <c r="BF345" s="61">
        <f t="shared" si="386"/>
        <v>6.024096385542169E-3</v>
      </c>
      <c r="BG345" s="63">
        <f t="shared" si="362"/>
        <v>0</v>
      </c>
      <c r="BH345" s="61">
        <f t="shared" si="387"/>
        <v>0</v>
      </c>
      <c r="BJ345" s="264"/>
      <c r="BK345" s="273"/>
      <c r="BL345" s="208" t="s">
        <v>199</v>
      </c>
      <c r="BM345" s="38">
        <v>93</v>
      </c>
      <c r="BN345" s="38">
        <v>0</v>
      </c>
      <c r="BO345" s="84">
        <v>0</v>
      </c>
      <c r="BP345" s="38">
        <v>2</v>
      </c>
      <c r="BQ345" s="84">
        <v>2.1505376344086023E-2</v>
      </c>
      <c r="BR345" s="38">
        <v>1</v>
      </c>
      <c r="BS345" s="84">
        <v>1.0752688172043012E-2</v>
      </c>
      <c r="BU345" s="184"/>
      <c r="BV345" s="188" t="s">
        <v>199</v>
      </c>
      <c r="BW345" s="36">
        <f t="shared" si="358"/>
        <v>0.99397590361445787</v>
      </c>
      <c r="BX345" s="36">
        <f t="shared" si="363"/>
        <v>0.967741935483871</v>
      </c>
    </row>
    <row r="346" spans="2:76">
      <c r="B346" s="265"/>
      <c r="C346" s="274"/>
      <c r="D346" s="150" t="s">
        <v>67</v>
      </c>
      <c r="E346" s="37">
        <v>10</v>
      </c>
      <c r="F346" s="233">
        <v>1</v>
      </c>
      <c r="G346" s="13">
        <f t="shared" si="364"/>
        <v>0.1</v>
      </c>
      <c r="H346" s="33">
        <v>0</v>
      </c>
      <c r="I346" s="13">
        <f t="shared" si="365"/>
        <v>0</v>
      </c>
      <c r="J346" s="33">
        <v>0</v>
      </c>
      <c r="K346" s="13">
        <f t="shared" si="366"/>
        <v>0</v>
      </c>
      <c r="L346" s="37">
        <v>22</v>
      </c>
      <c r="M346" s="233">
        <v>0</v>
      </c>
      <c r="N346" s="13">
        <f t="shared" si="367"/>
        <v>0</v>
      </c>
      <c r="O346" s="33">
        <v>2</v>
      </c>
      <c r="P346" s="13">
        <f t="shared" si="368"/>
        <v>9.0909090909090912E-2</v>
      </c>
      <c r="Q346" s="33">
        <v>1</v>
      </c>
      <c r="R346" s="13">
        <f t="shared" si="369"/>
        <v>4.5454545454545456E-2</v>
      </c>
      <c r="S346" s="37">
        <v>988</v>
      </c>
      <c r="T346" s="233">
        <v>59</v>
      </c>
      <c r="U346" s="13">
        <f t="shared" si="370"/>
        <v>5.9716599190283402E-2</v>
      </c>
      <c r="V346" s="33">
        <v>205</v>
      </c>
      <c r="W346" s="13">
        <f t="shared" si="371"/>
        <v>0.20748987854251011</v>
      </c>
      <c r="X346" s="33">
        <v>77</v>
      </c>
      <c r="Y346" s="13">
        <f t="shared" si="372"/>
        <v>7.7935222672064777E-2</v>
      </c>
      <c r="Z346" s="37">
        <v>838</v>
      </c>
      <c r="AA346" s="233">
        <v>51</v>
      </c>
      <c r="AB346" s="13">
        <f t="shared" si="373"/>
        <v>6.0859188544152745E-2</v>
      </c>
      <c r="AC346" s="33">
        <v>123</v>
      </c>
      <c r="AD346" s="13">
        <f t="shared" si="374"/>
        <v>0.1467780429594272</v>
      </c>
      <c r="AE346" s="33">
        <v>78</v>
      </c>
      <c r="AF346" s="13">
        <f t="shared" si="375"/>
        <v>9.3078758949880672E-2</v>
      </c>
      <c r="AG346" s="37">
        <v>580</v>
      </c>
      <c r="AH346" s="233">
        <v>21</v>
      </c>
      <c r="AI346" s="13">
        <f t="shared" si="376"/>
        <v>3.6206896551724141E-2</v>
      </c>
      <c r="AJ346" s="33">
        <v>78</v>
      </c>
      <c r="AK346" s="13">
        <f t="shared" si="377"/>
        <v>0.13448275862068965</v>
      </c>
      <c r="AL346" s="33">
        <v>50</v>
      </c>
      <c r="AM346" s="13">
        <f t="shared" si="378"/>
        <v>8.6206896551724144E-2</v>
      </c>
      <c r="AN346" s="37">
        <v>247</v>
      </c>
      <c r="AO346" s="233">
        <v>4</v>
      </c>
      <c r="AP346" s="13">
        <f t="shared" si="379"/>
        <v>1.6194331983805668E-2</v>
      </c>
      <c r="AQ346" s="33">
        <v>19</v>
      </c>
      <c r="AR346" s="13">
        <f t="shared" si="380"/>
        <v>7.6923076923076927E-2</v>
      </c>
      <c r="AS346" s="33">
        <v>10</v>
      </c>
      <c r="AT346" s="13">
        <f t="shared" si="381"/>
        <v>4.048582995951417E-2</v>
      </c>
      <c r="AU346" s="37">
        <v>127</v>
      </c>
      <c r="AV346" s="233">
        <v>1</v>
      </c>
      <c r="AW346" s="13">
        <f t="shared" si="382"/>
        <v>7.874015748031496E-3</v>
      </c>
      <c r="AX346" s="33">
        <v>4</v>
      </c>
      <c r="AY346" s="13">
        <f t="shared" si="383"/>
        <v>3.1496062992125984E-2</v>
      </c>
      <c r="AZ346" s="33">
        <v>7</v>
      </c>
      <c r="BA346" s="13">
        <f t="shared" si="384"/>
        <v>5.5118110236220472E-2</v>
      </c>
      <c r="BB346" s="37">
        <f t="shared" si="359"/>
        <v>2812</v>
      </c>
      <c r="BC346" s="69">
        <f t="shared" si="360"/>
        <v>137</v>
      </c>
      <c r="BD346" s="13">
        <f t="shared" si="385"/>
        <v>4.8719772403982932E-2</v>
      </c>
      <c r="BE346" s="69">
        <f t="shared" si="361"/>
        <v>431</v>
      </c>
      <c r="BF346" s="13">
        <f t="shared" si="386"/>
        <v>0.15327169274537697</v>
      </c>
      <c r="BG346" s="69">
        <f t="shared" si="362"/>
        <v>223</v>
      </c>
      <c r="BH346" s="13">
        <f t="shared" si="387"/>
        <v>7.9302987197724037E-2</v>
      </c>
      <c r="BJ346" s="265"/>
      <c r="BK346" s="274"/>
      <c r="BL346" s="203" t="s">
        <v>67</v>
      </c>
      <c r="BM346" s="38">
        <v>2625</v>
      </c>
      <c r="BN346" s="38">
        <v>128</v>
      </c>
      <c r="BO346" s="84">
        <v>4.8761904761904763E-2</v>
      </c>
      <c r="BP346" s="38">
        <v>421</v>
      </c>
      <c r="BQ346" s="84">
        <v>0.16038095238095237</v>
      </c>
      <c r="BR346" s="38">
        <v>208</v>
      </c>
      <c r="BS346" s="84">
        <v>7.9238095238095232E-2</v>
      </c>
      <c r="BU346" s="185"/>
      <c r="BV346" s="187" t="s">
        <v>67</v>
      </c>
      <c r="BW346" s="36">
        <f t="shared" si="358"/>
        <v>0.71870554765291605</v>
      </c>
      <c r="BX346" s="36">
        <f t="shared" si="363"/>
        <v>0.7116190476190476</v>
      </c>
    </row>
    <row r="347" spans="2:76">
      <c r="B347" s="263">
        <v>69</v>
      </c>
      <c r="C347" s="272" t="s">
        <v>47</v>
      </c>
      <c r="D347" s="134" t="s">
        <v>201</v>
      </c>
      <c r="E347" s="119">
        <v>9</v>
      </c>
      <c r="F347" s="82">
        <v>0</v>
      </c>
      <c r="G347" s="71">
        <f t="shared" si="364"/>
        <v>0</v>
      </c>
      <c r="H347" s="72">
        <v>1</v>
      </c>
      <c r="I347" s="71">
        <f t="shared" si="365"/>
        <v>0.1111111111111111</v>
      </c>
      <c r="J347" s="72">
        <v>0</v>
      </c>
      <c r="K347" s="71">
        <f t="shared" si="366"/>
        <v>0</v>
      </c>
      <c r="L347" s="119">
        <v>26</v>
      </c>
      <c r="M347" s="82">
        <v>1</v>
      </c>
      <c r="N347" s="71">
        <f t="shared" si="367"/>
        <v>3.8461538461538464E-2</v>
      </c>
      <c r="O347" s="72">
        <v>7</v>
      </c>
      <c r="P347" s="71">
        <f t="shared" si="368"/>
        <v>0.26923076923076922</v>
      </c>
      <c r="Q347" s="72">
        <v>2</v>
      </c>
      <c r="R347" s="71">
        <f t="shared" si="369"/>
        <v>7.6923076923076927E-2</v>
      </c>
      <c r="S347" s="119">
        <v>1892</v>
      </c>
      <c r="T347" s="82">
        <v>126</v>
      </c>
      <c r="U347" s="71">
        <f t="shared" si="370"/>
        <v>6.6596194503171252E-2</v>
      </c>
      <c r="V347" s="72">
        <v>350</v>
      </c>
      <c r="W347" s="71">
        <f t="shared" si="371"/>
        <v>0.1849894291754757</v>
      </c>
      <c r="X347" s="72">
        <v>146</v>
      </c>
      <c r="Y347" s="71">
        <f t="shared" si="372"/>
        <v>7.7167019027484143E-2</v>
      </c>
      <c r="Z347" s="119">
        <v>1478</v>
      </c>
      <c r="AA347" s="82">
        <v>66</v>
      </c>
      <c r="AB347" s="71">
        <f t="shared" si="373"/>
        <v>4.4654939106901215E-2</v>
      </c>
      <c r="AC347" s="72">
        <v>208</v>
      </c>
      <c r="AD347" s="71">
        <f t="shared" si="374"/>
        <v>0.14073071718538566</v>
      </c>
      <c r="AE347" s="72">
        <v>138</v>
      </c>
      <c r="AF347" s="71">
        <f t="shared" si="375"/>
        <v>9.336941813261164E-2</v>
      </c>
      <c r="AG347" s="119">
        <v>802</v>
      </c>
      <c r="AH347" s="82">
        <v>21</v>
      </c>
      <c r="AI347" s="71">
        <f t="shared" si="376"/>
        <v>2.6184538653366583E-2</v>
      </c>
      <c r="AJ347" s="72">
        <v>69</v>
      </c>
      <c r="AK347" s="71">
        <f t="shared" si="377"/>
        <v>8.6034912718204487E-2</v>
      </c>
      <c r="AL347" s="72">
        <v>44</v>
      </c>
      <c r="AM347" s="71">
        <f t="shared" si="378"/>
        <v>5.4862842892768077E-2</v>
      </c>
      <c r="AN347" s="119">
        <v>373</v>
      </c>
      <c r="AO347" s="82">
        <v>6</v>
      </c>
      <c r="AP347" s="71">
        <f t="shared" si="379"/>
        <v>1.6085790884718499E-2</v>
      </c>
      <c r="AQ347" s="72">
        <v>16</v>
      </c>
      <c r="AR347" s="71">
        <f t="shared" si="380"/>
        <v>4.2895442359249331E-2</v>
      </c>
      <c r="AS347" s="72">
        <v>18</v>
      </c>
      <c r="AT347" s="71">
        <f t="shared" si="381"/>
        <v>4.8257372654155493E-2</v>
      </c>
      <c r="AU347" s="119">
        <v>141</v>
      </c>
      <c r="AV347" s="82">
        <v>0</v>
      </c>
      <c r="AW347" s="71">
        <f t="shared" si="382"/>
        <v>0</v>
      </c>
      <c r="AX347" s="72">
        <v>5</v>
      </c>
      <c r="AY347" s="71">
        <f t="shared" si="383"/>
        <v>3.5460992907801421E-2</v>
      </c>
      <c r="AZ347" s="72">
        <v>2</v>
      </c>
      <c r="BA347" s="71">
        <f t="shared" si="384"/>
        <v>1.4184397163120567E-2</v>
      </c>
      <c r="BB347" s="119">
        <f t="shared" si="359"/>
        <v>4721</v>
      </c>
      <c r="BC347" s="73">
        <f t="shared" si="360"/>
        <v>220</v>
      </c>
      <c r="BD347" s="71">
        <f t="shared" si="385"/>
        <v>4.6600296547341664E-2</v>
      </c>
      <c r="BE347" s="73">
        <f t="shared" si="361"/>
        <v>656</v>
      </c>
      <c r="BF347" s="71">
        <f t="shared" si="386"/>
        <v>0.13895361152298241</v>
      </c>
      <c r="BG347" s="73">
        <f t="shared" si="362"/>
        <v>350</v>
      </c>
      <c r="BH347" s="71">
        <f t="shared" si="387"/>
        <v>7.4136835416225372E-2</v>
      </c>
      <c r="BJ347" s="263">
        <v>69</v>
      </c>
      <c r="BK347" s="272" t="s">
        <v>47</v>
      </c>
      <c r="BL347" s="208" t="s">
        <v>148</v>
      </c>
      <c r="BM347" s="38">
        <v>4399</v>
      </c>
      <c r="BN347" s="38">
        <v>179</v>
      </c>
      <c r="BO347" s="84">
        <v>4.0691066151398045E-2</v>
      </c>
      <c r="BP347" s="38">
        <v>526</v>
      </c>
      <c r="BQ347" s="84">
        <v>0.11957263014321437</v>
      </c>
      <c r="BR347" s="38">
        <v>283</v>
      </c>
      <c r="BS347" s="84">
        <v>6.4332802909752212E-2</v>
      </c>
      <c r="BU347" s="183" t="s">
        <v>47</v>
      </c>
      <c r="BV347" s="188" t="s">
        <v>138</v>
      </c>
      <c r="BW347" s="36">
        <f t="shared" si="358"/>
        <v>0.74030925651345059</v>
      </c>
      <c r="BX347" s="36">
        <f t="shared" si="363"/>
        <v>0.77540350079563536</v>
      </c>
    </row>
    <row r="348" spans="2:76">
      <c r="B348" s="264"/>
      <c r="C348" s="273"/>
      <c r="D348" s="210" t="s">
        <v>277</v>
      </c>
      <c r="E348" s="166">
        <v>0</v>
      </c>
      <c r="F348" s="214">
        <v>0</v>
      </c>
      <c r="G348" s="83" t="str">
        <f t="shared" si="364"/>
        <v>-</v>
      </c>
      <c r="H348" s="230">
        <v>0</v>
      </c>
      <c r="I348" s="83" t="str">
        <f t="shared" si="365"/>
        <v>-</v>
      </c>
      <c r="J348" s="230">
        <v>0</v>
      </c>
      <c r="K348" s="83" t="str">
        <f t="shared" si="366"/>
        <v>-</v>
      </c>
      <c r="L348" s="166">
        <v>2</v>
      </c>
      <c r="M348" s="214">
        <v>1</v>
      </c>
      <c r="N348" s="83">
        <f t="shared" si="367"/>
        <v>0.5</v>
      </c>
      <c r="O348" s="230">
        <v>0</v>
      </c>
      <c r="P348" s="83">
        <f t="shared" si="368"/>
        <v>0</v>
      </c>
      <c r="Q348" s="230">
        <v>0</v>
      </c>
      <c r="R348" s="83">
        <f t="shared" si="369"/>
        <v>0</v>
      </c>
      <c r="S348" s="166">
        <v>858</v>
      </c>
      <c r="T348" s="214">
        <v>80</v>
      </c>
      <c r="U348" s="83">
        <f t="shared" si="370"/>
        <v>9.3240093240093247E-2</v>
      </c>
      <c r="V348" s="230">
        <v>197</v>
      </c>
      <c r="W348" s="83">
        <f t="shared" si="371"/>
        <v>0.2296037296037296</v>
      </c>
      <c r="X348" s="230">
        <v>74</v>
      </c>
      <c r="Y348" s="83">
        <f t="shared" si="372"/>
        <v>8.6247086247086241E-2</v>
      </c>
      <c r="Z348" s="166">
        <v>572</v>
      </c>
      <c r="AA348" s="214">
        <v>32</v>
      </c>
      <c r="AB348" s="83">
        <f t="shared" si="373"/>
        <v>5.5944055944055944E-2</v>
      </c>
      <c r="AC348" s="230">
        <v>124</v>
      </c>
      <c r="AD348" s="83">
        <f t="shared" si="374"/>
        <v>0.21678321678321677</v>
      </c>
      <c r="AE348" s="230">
        <v>49</v>
      </c>
      <c r="AF348" s="83">
        <f t="shared" si="375"/>
        <v>8.5664335664335664E-2</v>
      </c>
      <c r="AG348" s="166">
        <v>263</v>
      </c>
      <c r="AH348" s="214">
        <v>13</v>
      </c>
      <c r="AI348" s="83">
        <f t="shared" si="376"/>
        <v>4.9429657794676805E-2</v>
      </c>
      <c r="AJ348" s="230">
        <v>30</v>
      </c>
      <c r="AK348" s="83">
        <f t="shared" si="377"/>
        <v>0.11406844106463879</v>
      </c>
      <c r="AL348" s="230">
        <v>27</v>
      </c>
      <c r="AM348" s="83">
        <f t="shared" si="378"/>
        <v>0.10266159695817491</v>
      </c>
      <c r="AN348" s="166">
        <v>88</v>
      </c>
      <c r="AO348" s="214">
        <v>2</v>
      </c>
      <c r="AP348" s="83">
        <f t="shared" si="379"/>
        <v>2.2727272727272728E-2</v>
      </c>
      <c r="AQ348" s="230">
        <v>10</v>
      </c>
      <c r="AR348" s="83">
        <f t="shared" si="380"/>
        <v>0.11363636363636363</v>
      </c>
      <c r="AS348" s="230">
        <v>4</v>
      </c>
      <c r="AT348" s="83">
        <f t="shared" si="381"/>
        <v>4.5454545454545456E-2</v>
      </c>
      <c r="AU348" s="166">
        <v>32</v>
      </c>
      <c r="AV348" s="214">
        <v>0</v>
      </c>
      <c r="AW348" s="83">
        <f t="shared" si="382"/>
        <v>0</v>
      </c>
      <c r="AX348" s="230">
        <v>4</v>
      </c>
      <c r="AY348" s="83">
        <f t="shared" si="383"/>
        <v>0.125</v>
      </c>
      <c r="AZ348" s="230">
        <v>2</v>
      </c>
      <c r="BA348" s="83">
        <f t="shared" si="384"/>
        <v>6.25E-2</v>
      </c>
      <c r="BB348" s="166">
        <f t="shared" si="359"/>
        <v>1815</v>
      </c>
      <c r="BC348" s="167">
        <f t="shared" si="360"/>
        <v>128</v>
      </c>
      <c r="BD348" s="83">
        <f t="shared" si="385"/>
        <v>7.0523415977961426E-2</v>
      </c>
      <c r="BE348" s="167">
        <f t="shared" si="361"/>
        <v>365</v>
      </c>
      <c r="BF348" s="83">
        <f t="shared" si="386"/>
        <v>0.20110192837465565</v>
      </c>
      <c r="BG348" s="167">
        <f t="shared" si="362"/>
        <v>156</v>
      </c>
      <c r="BH348" s="83">
        <f t="shared" si="387"/>
        <v>8.5950413223140495E-2</v>
      </c>
      <c r="BJ348" s="264"/>
      <c r="BK348" s="273"/>
      <c r="BL348" s="208" t="s">
        <v>276</v>
      </c>
      <c r="BM348" s="38">
        <v>1709</v>
      </c>
      <c r="BN348" s="38">
        <v>114</v>
      </c>
      <c r="BO348" s="84">
        <v>6.6705675833820949E-2</v>
      </c>
      <c r="BP348" s="38">
        <v>349</v>
      </c>
      <c r="BQ348" s="84">
        <v>0.20421299005266239</v>
      </c>
      <c r="BR348" s="38">
        <v>143</v>
      </c>
      <c r="BS348" s="84">
        <v>8.3674663545933295E-2</v>
      </c>
      <c r="BU348" s="218"/>
      <c r="BV348" s="208" t="s">
        <v>273</v>
      </c>
      <c r="BW348" s="36">
        <f t="shared" si="358"/>
        <v>0.64242424242424245</v>
      </c>
      <c r="BX348" s="36">
        <f t="shared" si="363"/>
        <v>0.64540667056758338</v>
      </c>
    </row>
    <row r="349" spans="2:76">
      <c r="B349" s="264"/>
      <c r="C349" s="273"/>
      <c r="D349" s="165" t="s">
        <v>156</v>
      </c>
      <c r="E349" s="160">
        <v>0</v>
      </c>
      <c r="F349" s="161">
        <v>0</v>
      </c>
      <c r="G349" s="61" t="str">
        <f t="shared" si="364"/>
        <v>-</v>
      </c>
      <c r="H349" s="62">
        <v>0</v>
      </c>
      <c r="I349" s="61" t="str">
        <f t="shared" si="365"/>
        <v>-</v>
      </c>
      <c r="J349" s="62">
        <v>0</v>
      </c>
      <c r="K349" s="61" t="str">
        <f t="shared" si="366"/>
        <v>-</v>
      </c>
      <c r="L349" s="160">
        <v>0</v>
      </c>
      <c r="M349" s="161">
        <v>0</v>
      </c>
      <c r="N349" s="61" t="str">
        <f t="shared" si="367"/>
        <v>-</v>
      </c>
      <c r="O349" s="62">
        <v>0</v>
      </c>
      <c r="P349" s="61" t="str">
        <f t="shared" si="368"/>
        <v>-</v>
      </c>
      <c r="Q349" s="62">
        <v>0</v>
      </c>
      <c r="R349" s="61" t="str">
        <f t="shared" si="369"/>
        <v>-</v>
      </c>
      <c r="S349" s="160">
        <v>264</v>
      </c>
      <c r="T349" s="161">
        <v>20</v>
      </c>
      <c r="U349" s="61">
        <f t="shared" si="370"/>
        <v>7.575757575757576E-2</v>
      </c>
      <c r="V349" s="62">
        <v>42</v>
      </c>
      <c r="W349" s="61">
        <f t="shared" si="371"/>
        <v>0.15909090909090909</v>
      </c>
      <c r="X349" s="62">
        <v>26</v>
      </c>
      <c r="Y349" s="61">
        <f t="shared" si="372"/>
        <v>9.8484848484848481E-2</v>
      </c>
      <c r="Z349" s="160">
        <v>120</v>
      </c>
      <c r="AA349" s="161">
        <v>6</v>
      </c>
      <c r="AB349" s="61">
        <f t="shared" si="373"/>
        <v>0.05</v>
      </c>
      <c r="AC349" s="62">
        <v>28</v>
      </c>
      <c r="AD349" s="61">
        <f t="shared" si="374"/>
        <v>0.23333333333333334</v>
      </c>
      <c r="AE349" s="62">
        <v>10</v>
      </c>
      <c r="AF349" s="61">
        <f t="shared" si="375"/>
        <v>8.3333333333333329E-2</v>
      </c>
      <c r="AG349" s="160">
        <v>45</v>
      </c>
      <c r="AH349" s="161">
        <v>2</v>
      </c>
      <c r="AI349" s="61">
        <f t="shared" si="376"/>
        <v>4.4444444444444446E-2</v>
      </c>
      <c r="AJ349" s="62">
        <v>7</v>
      </c>
      <c r="AK349" s="61">
        <f t="shared" si="377"/>
        <v>0.15555555555555556</v>
      </c>
      <c r="AL349" s="62">
        <v>1</v>
      </c>
      <c r="AM349" s="61">
        <f t="shared" si="378"/>
        <v>2.2222222222222223E-2</v>
      </c>
      <c r="AN349" s="160">
        <v>13</v>
      </c>
      <c r="AO349" s="161">
        <v>1</v>
      </c>
      <c r="AP349" s="61">
        <f t="shared" si="379"/>
        <v>7.6923076923076927E-2</v>
      </c>
      <c r="AQ349" s="62">
        <v>1</v>
      </c>
      <c r="AR349" s="61">
        <f t="shared" si="380"/>
        <v>7.6923076923076927E-2</v>
      </c>
      <c r="AS349" s="62">
        <v>0</v>
      </c>
      <c r="AT349" s="61">
        <f t="shared" si="381"/>
        <v>0</v>
      </c>
      <c r="AU349" s="160">
        <v>8</v>
      </c>
      <c r="AV349" s="161">
        <v>1</v>
      </c>
      <c r="AW349" s="61">
        <f t="shared" si="382"/>
        <v>0.125</v>
      </c>
      <c r="AX349" s="62">
        <v>1</v>
      </c>
      <c r="AY349" s="61">
        <f t="shared" si="383"/>
        <v>0.125</v>
      </c>
      <c r="AZ349" s="62">
        <v>0</v>
      </c>
      <c r="BA349" s="61">
        <f t="shared" si="384"/>
        <v>0</v>
      </c>
      <c r="BB349" s="160">
        <f t="shared" si="359"/>
        <v>450</v>
      </c>
      <c r="BC349" s="63">
        <f t="shared" si="360"/>
        <v>30</v>
      </c>
      <c r="BD349" s="61">
        <f t="shared" si="385"/>
        <v>6.6666666666666666E-2</v>
      </c>
      <c r="BE349" s="63">
        <f t="shared" si="361"/>
        <v>79</v>
      </c>
      <c r="BF349" s="61">
        <f t="shared" si="386"/>
        <v>0.17555555555555555</v>
      </c>
      <c r="BG349" s="63">
        <f t="shared" si="362"/>
        <v>37</v>
      </c>
      <c r="BH349" s="61">
        <f t="shared" si="387"/>
        <v>8.2222222222222224E-2</v>
      </c>
      <c r="BJ349" s="264"/>
      <c r="BK349" s="273"/>
      <c r="BL349" s="208" t="s">
        <v>156</v>
      </c>
      <c r="BM349" s="38">
        <v>409</v>
      </c>
      <c r="BN349" s="38">
        <v>21</v>
      </c>
      <c r="BO349" s="84">
        <v>5.1344743276283619E-2</v>
      </c>
      <c r="BP349" s="38">
        <v>65</v>
      </c>
      <c r="BQ349" s="84">
        <v>0.15892420537897312</v>
      </c>
      <c r="BR349" s="38">
        <v>35</v>
      </c>
      <c r="BS349" s="84">
        <v>8.557457212713937E-2</v>
      </c>
      <c r="BU349" s="184"/>
      <c r="BV349" s="188" t="s">
        <v>156</v>
      </c>
      <c r="BW349" s="36">
        <f t="shared" si="358"/>
        <v>0.67555555555555558</v>
      </c>
      <c r="BX349" s="36">
        <f t="shared" si="363"/>
        <v>0.70415647921760394</v>
      </c>
    </row>
    <row r="350" spans="2:76">
      <c r="B350" s="264"/>
      <c r="C350" s="273"/>
      <c r="D350" s="135" t="s">
        <v>200</v>
      </c>
      <c r="E350" s="160">
        <v>1</v>
      </c>
      <c r="F350" s="161">
        <v>0</v>
      </c>
      <c r="G350" s="61">
        <f t="shared" si="364"/>
        <v>0</v>
      </c>
      <c r="H350" s="62">
        <v>0</v>
      </c>
      <c r="I350" s="61">
        <f t="shared" si="365"/>
        <v>0</v>
      </c>
      <c r="J350" s="62">
        <v>0</v>
      </c>
      <c r="K350" s="61">
        <f t="shared" si="366"/>
        <v>0</v>
      </c>
      <c r="L350" s="160">
        <v>2</v>
      </c>
      <c r="M350" s="161">
        <v>0</v>
      </c>
      <c r="N350" s="61">
        <f t="shared" si="367"/>
        <v>0</v>
      </c>
      <c r="O350" s="62">
        <v>0</v>
      </c>
      <c r="P350" s="61">
        <f t="shared" si="368"/>
        <v>0</v>
      </c>
      <c r="Q350" s="62">
        <v>0</v>
      </c>
      <c r="R350" s="61">
        <f t="shared" si="369"/>
        <v>0</v>
      </c>
      <c r="S350" s="160">
        <v>9</v>
      </c>
      <c r="T350" s="161">
        <v>0</v>
      </c>
      <c r="U350" s="61">
        <f t="shared" si="370"/>
        <v>0</v>
      </c>
      <c r="V350" s="62">
        <v>0</v>
      </c>
      <c r="W350" s="61">
        <f t="shared" si="371"/>
        <v>0</v>
      </c>
      <c r="X350" s="62">
        <v>2</v>
      </c>
      <c r="Y350" s="61">
        <f t="shared" si="372"/>
        <v>0.22222222222222221</v>
      </c>
      <c r="Z350" s="160">
        <v>31</v>
      </c>
      <c r="AA350" s="161">
        <v>0</v>
      </c>
      <c r="AB350" s="61">
        <f t="shared" si="373"/>
        <v>0</v>
      </c>
      <c r="AC350" s="62">
        <v>0</v>
      </c>
      <c r="AD350" s="61">
        <f t="shared" si="374"/>
        <v>0</v>
      </c>
      <c r="AE350" s="62">
        <v>1</v>
      </c>
      <c r="AF350" s="61">
        <f t="shared" si="375"/>
        <v>3.2258064516129031E-2</v>
      </c>
      <c r="AG350" s="160">
        <v>57</v>
      </c>
      <c r="AH350" s="161">
        <v>0</v>
      </c>
      <c r="AI350" s="61">
        <f t="shared" si="376"/>
        <v>0</v>
      </c>
      <c r="AJ350" s="62">
        <v>0</v>
      </c>
      <c r="AK350" s="61">
        <f t="shared" si="377"/>
        <v>0</v>
      </c>
      <c r="AL350" s="62">
        <v>0</v>
      </c>
      <c r="AM350" s="61">
        <f t="shared" si="378"/>
        <v>0</v>
      </c>
      <c r="AN350" s="160">
        <v>59</v>
      </c>
      <c r="AO350" s="161">
        <v>0</v>
      </c>
      <c r="AP350" s="61">
        <f t="shared" si="379"/>
        <v>0</v>
      </c>
      <c r="AQ350" s="62">
        <v>0</v>
      </c>
      <c r="AR350" s="61">
        <f t="shared" si="380"/>
        <v>0</v>
      </c>
      <c r="AS350" s="62">
        <v>0</v>
      </c>
      <c r="AT350" s="61">
        <f t="shared" si="381"/>
        <v>0</v>
      </c>
      <c r="AU350" s="160">
        <v>51</v>
      </c>
      <c r="AV350" s="161">
        <v>0</v>
      </c>
      <c r="AW350" s="61">
        <f t="shared" si="382"/>
        <v>0</v>
      </c>
      <c r="AX350" s="62">
        <v>0</v>
      </c>
      <c r="AY350" s="61">
        <f t="shared" si="383"/>
        <v>0</v>
      </c>
      <c r="AZ350" s="62">
        <v>0</v>
      </c>
      <c r="BA350" s="61">
        <f t="shared" si="384"/>
        <v>0</v>
      </c>
      <c r="BB350" s="160">
        <f t="shared" si="359"/>
        <v>210</v>
      </c>
      <c r="BC350" s="63">
        <f t="shared" si="360"/>
        <v>0</v>
      </c>
      <c r="BD350" s="61">
        <f t="shared" si="385"/>
        <v>0</v>
      </c>
      <c r="BE350" s="63">
        <f t="shared" si="361"/>
        <v>0</v>
      </c>
      <c r="BF350" s="61">
        <f t="shared" si="386"/>
        <v>0</v>
      </c>
      <c r="BG350" s="63">
        <f t="shared" si="362"/>
        <v>3</v>
      </c>
      <c r="BH350" s="61">
        <f t="shared" si="387"/>
        <v>1.4285714285714285E-2</v>
      </c>
      <c r="BJ350" s="264"/>
      <c r="BK350" s="273"/>
      <c r="BL350" s="208" t="s">
        <v>199</v>
      </c>
      <c r="BM350" s="38">
        <v>86</v>
      </c>
      <c r="BN350" s="38">
        <v>0</v>
      </c>
      <c r="BO350" s="84">
        <v>0</v>
      </c>
      <c r="BP350" s="38">
        <v>0</v>
      </c>
      <c r="BQ350" s="84">
        <v>0</v>
      </c>
      <c r="BR350" s="38">
        <v>0</v>
      </c>
      <c r="BS350" s="84">
        <v>0</v>
      </c>
      <c r="BU350" s="184"/>
      <c r="BV350" s="188" t="s">
        <v>199</v>
      </c>
      <c r="BW350" s="36">
        <f t="shared" si="358"/>
        <v>0.98571428571428577</v>
      </c>
      <c r="BX350" s="36">
        <f t="shared" si="363"/>
        <v>1</v>
      </c>
    </row>
    <row r="351" spans="2:76">
      <c r="B351" s="265"/>
      <c r="C351" s="274"/>
      <c r="D351" s="150" t="s">
        <v>67</v>
      </c>
      <c r="E351" s="37">
        <v>10</v>
      </c>
      <c r="F351" s="233">
        <v>0</v>
      </c>
      <c r="G351" s="13">
        <f t="shared" si="364"/>
        <v>0</v>
      </c>
      <c r="H351" s="33">
        <v>1</v>
      </c>
      <c r="I351" s="13">
        <f t="shared" si="365"/>
        <v>0.1</v>
      </c>
      <c r="J351" s="33">
        <v>0</v>
      </c>
      <c r="K351" s="13">
        <f t="shared" si="366"/>
        <v>0</v>
      </c>
      <c r="L351" s="37">
        <v>30</v>
      </c>
      <c r="M351" s="233">
        <v>2</v>
      </c>
      <c r="N351" s="13">
        <f t="shared" si="367"/>
        <v>6.6666666666666666E-2</v>
      </c>
      <c r="O351" s="33">
        <v>7</v>
      </c>
      <c r="P351" s="13">
        <f t="shared" si="368"/>
        <v>0.23333333333333334</v>
      </c>
      <c r="Q351" s="33">
        <v>2</v>
      </c>
      <c r="R351" s="13">
        <f t="shared" si="369"/>
        <v>6.6666666666666666E-2</v>
      </c>
      <c r="S351" s="37">
        <v>3023</v>
      </c>
      <c r="T351" s="233">
        <v>226</v>
      </c>
      <c r="U351" s="13">
        <f t="shared" si="370"/>
        <v>7.4760172014555079E-2</v>
      </c>
      <c r="V351" s="33">
        <v>589</v>
      </c>
      <c r="W351" s="13">
        <f t="shared" si="371"/>
        <v>0.19483956334766789</v>
      </c>
      <c r="X351" s="33">
        <v>248</v>
      </c>
      <c r="Y351" s="13">
        <f t="shared" si="372"/>
        <v>8.2037710883228587E-2</v>
      </c>
      <c r="Z351" s="37">
        <v>2201</v>
      </c>
      <c r="AA351" s="233">
        <v>104</v>
      </c>
      <c r="AB351" s="13">
        <f t="shared" si="373"/>
        <v>4.7251249432076328E-2</v>
      </c>
      <c r="AC351" s="33">
        <v>360</v>
      </c>
      <c r="AD351" s="13">
        <f t="shared" si="374"/>
        <v>0.16356201726487959</v>
      </c>
      <c r="AE351" s="33">
        <v>198</v>
      </c>
      <c r="AF351" s="13">
        <f t="shared" si="375"/>
        <v>8.9959109495683781E-2</v>
      </c>
      <c r="AG351" s="37">
        <v>1167</v>
      </c>
      <c r="AH351" s="233">
        <v>36</v>
      </c>
      <c r="AI351" s="13">
        <f t="shared" si="376"/>
        <v>3.0848329048843187E-2</v>
      </c>
      <c r="AJ351" s="33">
        <v>106</v>
      </c>
      <c r="AK351" s="13">
        <f t="shared" si="377"/>
        <v>9.0831191088260502E-2</v>
      </c>
      <c r="AL351" s="33">
        <v>72</v>
      </c>
      <c r="AM351" s="13">
        <f t="shared" si="378"/>
        <v>6.1696658097686374E-2</v>
      </c>
      <c r="AN351" s="37">
        <v>533</v>
      </c>
      <c r="AO351" s="233">
        <v>9</v>
      </c>
      <c r="AP351" s="13">
        <f t="shared" si="379"/>
        <v>1.6885553470919325E-2</v>
      </c>
      <c r="AQ351" s="33">
        <v>27</v>
      </c>
      <c r="AR351" s="13">
        <f t="shared" si="380"/>
        <v>5.0656660412757973E-2</v>
      </c>
      <c r="AS351" s="33">
        <v>22</v>
      </c>
      <c r="AT351" s="13">
        <f t="shared" si="381"/>
        <v>4.1275797373358347E-2</v>
      </c>
      <c r="AU351" s="37">
        <v>232</v>
      </c>
      <c r="AV351" s="233">
        <v>1</v>
      </c>
      <c r="AW351" s="13">
        <f t="shared" si="382"/>
        <v>4.3103448275862068E-3</v>
      </c>
      <c r="AX351" s="33">
        <v>10</v>
      </c>
      <c r="AY351" s="13">
        <f t="shared" si="383"/>
        <v>4.3103448275862072E-2</v>
      </c>
      <c r="AZ351" s="33">
        <v>4</v>
      </c>
      <c r="BA351" s="13">
        <f t="shared" si="384"/>
        <v>1.7241379310344827E-2</v>
      </c>
      <c r="BB351" s="37">
        <f t="shared" si="359"/>
        <v>7196</v>
      </c>
      <c r="BC351" s="69">
        <f t="shared" si="360"/>
        <v>378</v>
      </c>
      <c r="BD351" s="13">
        <f t="shared" si="385"/>
        <v>5.2529182879377433E-2</v>
      </c>
      <c r="BE351" s="69">
        <f t="shared" si="361"/>
        <v>1100</v>
      </c>
      <c r="BF351" s="13">
        <f t="shared" si="386"/>
        <v>0.15286270150083381</v>
      </c>
      <c r="BG351" s="69">
        <f t="shared" si="362"/>
        <v>546</v>
      </c>
      <c r="BH351" s="13">
        <f t="shared" si="387"/>
        <v>7.5875486381322951E-2</v>
      </c>
      <c r="BJ351" s="265"/>
      <c r="BK351" s="274"/>
      <c r="BL351" s="203" t="s">
        <v>67</v>
      </c>
      <c r="BM351" s="38">
        <v>6603</v>
      </c>
      <c r="BN351" s="38">
        <v>314</v>
      </c>
      <c r="BO351" s="84">
        <v>4.7554142056640922E-2</v>
      </c>
      <c r="BP351" s="38">
        <v>940</v>
      </c>
      <c r="BQ351" s="84">
        <v>0.14235953354535816</v>
      </c>
      <c r="BR351" s="38">
        <v>461</v>
      </c>
      <c r="BS351" s="84">
        <v>6.9816749962138422E-2</v>
      </c>
      <c r="BU351" s="185"/>
      <c r="BV351" s="187" t="s">
        <v>67</v>
      </c>
      <c r="BW351" s="36">
        <f t="shared" si="358"/>
        <v>0.71873262923846581</v>
      </c>
      <c r="BX351" s="36">
        <f t="shared" si="363"/>
        <v>0.7402695744358625</v>
      </c>
    </row>
    <row r="352" spans="2:76">
      <c r="B352" s="263">
        <v>70</v>
      </c>
      <c r="C352" s="272" t="s">
        <v>48</v>
      </c>
      <c r="D352" s="134" t="s">
        <v>201</v>
      </c>
      <c r="E352" s="119">
        <v>1</v>
      </c>
      <c r="F352" s="82">
        <v>0</v>
      </c>
      <c r="G352" s="71">
        <f t="shared" si="364"/>
        <v>0</v>
      </c>
      <c r="H352" s="72">
        <v>0</v>
      </c>
      <c r="I352" s="71">
        <f t="shared" si="365"/>
        <v>0</v>
      </c>
      <c r="J352" s="72">
        <v>0</v>
      </c>
      <c r="K352" s="71">
        <f t="shared" si="366"/>
        <v>0</v>
      </c>
      <c r="L352" s="119">
        <v>4</v>
      </c>
      <c r="M352" s="82">
        <v>0</v>
      </c>
      <c r="N352" s="71">
        <f t="shared" si="367"/>
        <v>0</v>
      </c>
      <c r="O352" s="72">
        <v>0</v>
      </c>
      <c r="P352" s="71">
        <f t="shared" si="368"/>
        <v>0</v>
      </c>
      <c r="Q352" s="72">
        <v>0</v>
      </c>
      <c r="R352" s="71">
        <f t="shared" si="369"/>
        <v>0</v>
      </c>
      <c r="S352" s="119">
        <v>310</v>
      </c>
      <c r="T352" s="82">
        <v>26</v>
      </c>
      <c r="U352" s="71">
        <f t="shared" si="370"/>
        <v>8.387096774193549E-2</v>
      </c>
      <c r="V352" s="72">
        <v>65</v>
      </c>
      <c r="W352" s="71">
        <f t="shared" si="371"/>
        <v>0.20967741935483872</v>
      </c>
      <c r="X352" s="72">
        <v>28</v>
      </c>
      <c r="Y352" s="71">
        <f t="shared" si="372"/>
        <v>9.0322580645161285E-2</v>
      </c>
      <c r="Z352" s="119">
        <v>275</v>
      </c>
      <c r="AA352" s="82">
        <v>19</v>
      </c>
      <c r="AB352" s="71">
        <f t="shared" si="373"/>
        <v>6.9090909090909092E-2</v>
      </c>
      <c r="AC352" s="72">
        <v>57</v>
      </c>
      <c r="AD352" s="71">
        <f t="shared" si="374"/>
        <v>0.20727272727272728</v>
      </c>
      <c r="AE352" s="72">
        <v>23</v>
      </c>
      <c r="AF352" s="71">
        <f t="shared" si="375"/>
        <v>8.3636363636363634E-2</v>
      </c>
      <c r="AG352" s="119">
        <v>178</v>
      </c>
      <c r="AH352" s="82">
        <v>6</v>
      </c>
      <c r="AI352" s="71">
        <f t="shared" si="376"/>
        <v>3.3707865168539325E-2</v>
      </c>
      <c r="AJ352" s="72">
        <v>29</v>
      </c>
      <c r="AK352" s="71">
        <f t="shared" si="377"/>
        <v>0.16292134831460675</v>
      </c>
      <c r="AL352" s="72">
        <v>19</v>
      </c>
      <c r="AM352" s="71">
        <f t="shared" si="378"/>
        <v>0.10674157303370786</v>
      </c>
      <c r="AN352" s="119">
        <v>94</v>
      </c>
      <c r="AO352" s="82">
        <v>2</v>
      </c>
      <c r="AP352" s="71">
        <f t="shared" si="379"/>
        <v>2.1276595744680851E-2</v>
      </c>
      <c r="AQ352" s="72">
        <v>7</v>
      </c>
      <c r="AR352" s="71">
        <f t="shared" si="380"/>
        <v>7.4468085106382975E-2</v>
      </c>
      <c r="AS352" s="72">
        <v>5</v>
      </c>
      <c r="AT352" s="71">
        <f t="shared" si="381"/>
        <v>5.3191489361702128E-2</v>
      </c>
      <c r="AU352" s="119">
        <v>27</v>
      </c>
      <c r="AV352" s="82">
        <v>1</v>
      </c>
      <c r="AW352" s="71">
        <f t="shared" si="382"/>
        <v>3.7037037037037035E-2</v>
      </c>
      <c r="AX352" s="72">
        <v>0</v>
      </c>
      <c r="AY352" s="71">
        <f t="shared" si="383"/>
        <v>0</v>
      </c>
      <c r="AZ352" s="72">
        <v>1</v>
      </c>
      <c r="BA352" s="71">
        <f t="shared" si="384"/>
        <v>3.7037037037037035E-2</v>
      </c>
      <c r="BB352" s="119">
        <f t="shared" si="359"/>
        <v>889</v>
      </c>
      <c r="BC352" s="73">
        <f t="shared" si="360"/>
        <v>54</v>
      </c>
      <c r="BD352" s="71">
        <f t="shared" si="385"/>
        <v>6.074240719910011E-2</v>
      </c>
      <c r="BE352" s="73">
        <f t="shared" si="361"/>
        <v>158</v>
      </c>
      <c r="BF352" s="71">
        <f t="shared" si="386"/>
        <v>0.17772778402699663</v>
      </c>
      <c r="BG352" s="73">
        <f t="shared" si="362"/>
        <v>76</v>
      </c>
      <c r="BH352" s="71">
        <f t="shared" si="387"/>
        <v>8.5489313835770533E-2</v>
      </c>
      <c r="BJ352" s="263">
        <v>70</v>
      </c>
      <c r="BK352" s="272" t="s">
        <v>48</v>
      </c>
      <c r="BL352" s="208" t="s">
        <v>148</v>
      </c>
      <c r="BM352" s="38">
        <v>837</v>
      </c>
      <c r="BN352" s="38">
        <v>47</v>
      </c>
      <c r="BO352" s="84">
        <v>5.6152927120669056E-2</v>
      </c>
      <c r="BP352" s="38">
        <v>147</v>
      </c>
      <c r="BQ352" s="84">
        <v>0.17562724014336917</v>
      </c>
      <c r="BR352" s="38">
        <v>65</v>
      </c>
      <c r="BS352" s="84">
        <v>7.765830346475508E-2</v>
      </c>
      <c r="BU352" s="183" t="s">
        <v>48</v>
      </c>
      <c r="BV352" s="188" t="s">
        <v>138</v>
      </c>
      <c r="BW352" s="36">
        <f t="shared" si="358"/>
        <v>0.67604049493813279</v>
      </c>
      <c r="BX352" s="36">
        <f t="shared" si="363"/>
        <v>0.69056152927120673</v>
      </c>
    </row>
    <row r="353" spans="2:76">
      <c r="B353" s="264"/>
      <c r="C353" s="273"/>
      <c r="D353" s="210" t="s">
        <v>277</v>
      </c>
      <c r="E353" s="166">
        <v>0</v>
      </c>
      <c r="F353" s="214">
        <v>0</v>
      </c>
      <c r="G353" s="83" t="str">
        <f t="shared" si="364"/>
        <v>-</v>
      </c>
      <c r="H353" s="230">
        <v>0</v>
      </c>
      <c r="I353" s="83" t="str">
        <f t="shared" si="365"/>
        <v>-</v>
      </c>
      <c r="J353" s="230">
        <v>0</v>
      </c>
      <c r="K353" s="83" t="str">
        <f t="shared" si="366"/>
        <v>-</v>
      </c>
      <c r="L353" s="166">
        <v>0</v>
      </c>
      <c r="M353" s="214">
        <v>0</v>
      </c>
      <c r="N353" s="83" t="str">
        <f t="shared" si="367"/>
        <v>-</v>
      </c>
      <c r="O353" s="230">
        <v>0</v>
      </c>
      <c r="P353" s="83" t="str">
        <f t="shared" si="368"/>
        <v>-</v>
      </c>
      <c r="Q353" s="230">
        <v>0</v>
      </c>
      <c r="R353" s="83" t="str">
        <f t="shared" si="369"/>
        <v>-</v>
      </c>
      <c r="S353" s="166">
        <v>68</v>
      </c>
      <c r="T353" s="214">
        <v>5</v>
      </c>
      <c r="U353" s="83">
        <f t="shared" si="370"/>
        <v>7.3529411764705885E-2</v>
      </c>
      <c r="V353" s="230">
        <v>14</v>
      </c>
      <c r="W353" s="83">
        <f t="shared" si="371"/>
        <v>0.20588235294117646</v>
      </c>
      <c r="X353" s="230">
        <v>8</v>
      </c>
      <c r="Y353" s="83">
        <f t="shared" si="372"/>
        <v>0.11764705882352941</v>
      </c>
      <c r="Z353" s="166">
        <v>57</v>
      </c>
      <c r="AA353" s="214">
        <v>7</v>
      </c>
      <c r="AB353" s="83">
        <f t="shared" si="373"/>
        <v>0.12280701754385964</v>
      </c>
      <c r="AC353" s="230">
        <v>14</v>
      </c>
      <c r="AD353" s="83">
        <f t="shared" si="374"/>
        <v>0.24561403508771928</v>
      </c>
      <c r="AE353" s="230">
        <v>7</v>
      </c>
      <c r="AF353" s="83">
        <f t="shared" si="375"/>
        <v>0.12280701754385964</v>
      </c>
      <c r="AG353" s="166">
        <v>22</v>
      </c>
      <c r="AH353" s="214">
        <v>3</v>
      </c>
      <c r="AI353" s="83">
        <f t="shared" si="376"/>
        <v>0.13636363636363635</v>
      </c>
      <c r="AJ353" s="230">
        <v>3</v>
      </c>
      <c r="AK353" s="83">
        <f t="shared" si="377"/>
        <v>0.13636363636363635</v>
      </c>
      <c r="AL353" s="230">
        <v>1</v>
      </c>
      <c r="AM353" s="83">
        <f t="shared" si="378"/>
        <v>4.5454545454545456E-2</v>
      </c>
      <c r="AN353" s="166">
        <v>6</v>
      </c>
      <c r="AO353" s="214">
        <v>0</v>
      </c>
      <c r="AP353" s="83">
        <f t="shared" si="379"/>
        <v>0</v>
      </c>
      <c r="AQ353" s="230">
        <v>1</v>
      </c>
      <c r="AR353" s="83">
        <f t="shared" si="380"/>
        <v>0.16666666666666666</v>
      </c>
      <c r="AS353" s="230">
        <v>0</v>
      </c>
      <c r="AT353" s="83">
        <f t="shared" si="381"/>
        <v>0</v>
      </c>
      <c r="AU353" s="166">
        <v>3</v>
      </c>
      <c r="AV353" s="214">
        <v>1</v>
      </c>
      <c r="AW353" s="83">
        <f t="shared" si="382"/>
        <v>0.33333333333333331</v>
      </c>
      <c r="AX353" s="230">
        <v>0</v>
      </c>
      <c r="AY353" s="83">
        <f t="shared" si="383"/>
        <v>0</v>
      </c>
      <c r="AZ353" s="230">
        <v>0</v>
      </c>
      <c r="BA353" s="83">
        <f t="shared" si="384"/>
        <v>0</v>
      </c>
      <c r="BB353" s="166">
        <f t="shared" si="359"/>
        <v>156</v>
      </c>
      <c r="BC353" s="167">
        <f t="shared" si="360"/>
        <v>16</v>
      </c>
      <c r="BD353" s="83">
        <f t="shared" si="385"/>
        <v>0.10256410256410256</v>
      </c>
      <c r="BE353" s="167">
        <f t="shared" si="361"/>
        <v>32</v>
      </c>
      <c r="BF353" s="83">
        <f t="shared" si="386"/>
        <v>0.20512820512820512</v>
      </c>
      <c r="BG353" s="167">
        <f t="shared" si="362"/>
        <v>16</v>
      </c>
      <c r="BH353" s="83">
        <f t="shared" si="387"/>
        <v>0.10256410256410256</v>
      </c>
      <c r="BJ353" s="264"/>
      <c r="BK353" s="273"/>
      <c r="BL353" s="208" t="s">
        <v>276</v>
      </c>
      <c r="BM353" s="38">
        <v>162</v>
      </c>
      <c r="BN353" s="38">
        <v>15</v>
      </c>
      <c r="BO353" s="84">
        <v>9.2592592592592587E-2</v>
      </c>
      <c r="BP353" s="38">
        <v>34</v>
      </c>
      <c r="BQ353" s="84">
        <v>0.20987654320987653</v>
      </c>
      <c r="BR353" s="38">
        <v>13</v>
      </c>
      <c r="BS353" s="84">
        <v>8.0246913580246909E-2</v>
      </c>
      <c r="BU353" s="218"/>
      <c r="BV353" s="208" t="s">
        <v>273</v>
      </c>
      <c r="BW353" s="36">
        <f t="shared" si="358"/>
        <v>0.58974358974358976</v>
      </c>
      <c r="BX353" s="36">
        <f t="shared" si="363"/>
        <v>0.61728395061728392</v>
      </c>
    </row>
    <row r="354" spans="2:76">
      <c r="B354" s="264"/>
      <c r="C354" s="273"/>
      <c r="D354" s="165" t="s">
        <v>156</v>
      </c>
      <c r="E354" s="160">
        <v>0</v>
      </c>
      <c r="F354" s="161">
        <v>0</v>
      </c>
      <c r="G354" s="61" t="str">
        <f t="shared" si="364"/>
        <v>-</v>
      </c>
      <c r="H354" s="62">
        <v>0</v>
      </c>
      <c r="I354" s="61" t="str">
        <f t="shared" si="365"/>
        <v>-</v>
      </c>
      <c r="J354" s="62">
        <v>0</v>
      </c>
      <c r="K354" s="61" t="str">
        <f t="shared" si="366"/>
        <v>-</v>
      </c>
      <c r="L354" s="160">
        <v>0</v>
      </c>
      <c r="M354" s="161">
        <v>0</v>
      </c>
      <c r="N354" s="61" t="str">
        <f t="shared" si="367"/>
        <v>-</v>
      </c>
      <c r="O354" s="62">
        <v>0</v>
      </c>
      <c r="P354" s="61" t="str">
        <f t="shared" si="368"/>
        <v>-</v>
      </c>
      <c r="Q354" s="62">
        <v>0</v>
      </c>
      <c r="R354" s="61" t="str">
        <f t="shared" si="369"/>
        <v>-</v>
      </c>
      <c r="S354" s="160">
        <v>27</v>
      </c>
      <c r="T354" s="161">
        <v>0</v>
      </c>
      <c r="U354" s="61">
        <f t="shared" si="370"/>
        <v>0</v>
      </c>
      <c r="V354" s="62">
        <v>10</v>
      </c>
      <c r="W354" s="61">
        <f t="shared" si="371"/>
        <v>0.37037037037037035</v>
      </c>
      <c r="X354" s="62">
        <v>0</v>
      </c>
      <c r="Y354" s="61">
        <f t="shared" si="372"/>
        <v>0</v>
      </c>
      <c r="Z354" s="160">
        <v>17</v>
      </c>
      <c r="AA354" s="161">
        <v>1</v>
      </c>
      <c r="AB354" s="61">
        <f t="shared" si="373"/>
        <v>5.8823529411764705E-2</v>
      </c>
      <c r="AC354" s="62">
        <v>0</v>
      </c>
      <c r="AD354" s="61">
        <f t="shared" si="374"/>
        <v>0</v>
      </c>
      <c r="AE354" s="62">
        <v>5</v>
      </c>
      <c r="AF354" s="61">
        <f t="shared" si="375"/>
        <v>0.29411764705882354</v>
      </c>
      <c r="AG354" s="160">
        <v>5</v>
      </c>
      <c r="AH354" s="161">
        <v>0</v>
      </c>
      <c r="AI354" s="61">
        <f t="shared" si="376"/>
        <v>0</v>
      </c>
      <c r="AJ354" s="62">
        <v>0</v>
      </c>
      <c r="AK354" s="61">
        <f t="shared" si="377"/>
        <v>0</v>
      </c>
      <c r="AL354" s="62">
        <v>1</v>
      </c>
      <c r="AM354" s="61">
        <f t="shared" si="378"/>
        <v>0.2</v>
      </c>
      <c r="AN354" s="160">
        <v>7</v>
      </c>
      <c r="AO354" s="161">
        <v>1</v>
      </c>
      <c r="AP354" s="61">
        <f t="shared" si="379"/>
        <v>0.14285714285714285</v>
      </c>
      <c r="AQ354" s="62">
        <v>0</v>
      </c>
      <c r="AR354" s="61">
        <f t="shared" si="380"/>
        <v>0</v>
      </c>
      <c r="AS354" s="62">
        <v>0</v>
      </c>
      <c r="AT354" s="61">
        <f t="shared" si="381"/>
        <v>0</v>
      </c>
      <c r="AU354" s="160">
        <v>1</v>
      </c>
      <c r="AV354" s="161">
        <v>0</v>
      </c>
      <c r="AW354" s="61">
        <f t="shared" si="382"/>
        <v>0</v>
      </c>
      <c r="AX354" s="62">
        <v>0</v>
      </c>
      <c r="AY354" s="61">
        <f t="shared" si="383"/>
        <v>0</v>
      </c>
      <c r="AZ354" s="62">
        <v>0</v>
      </c>
      <c r="BA354" s="61">
        <f t="shared" si="384"/>
        <v>0</v>
      </c>
      <c r="BB354" s="160">
        <f t="shared" si="359"/>
        <v>57</v>
      </c>
      <c r="BC354" s="63">
        <f t="shared" si="360"/>
        <v>2</v>
      </c>
      <c r="BD354" s="61">
        <f t="shared" si="385"/>
        <v>3.5087719298245612E-2</v>
      </c>
      <c r="BE354" s="63">
        <f t="shared" si="361"/>
        <v>10</v>
      </c>
      <c r="BF354" s="61">
        <f t="shared" si="386"/>
        <v>0.17543859649122806</v>
      </c>
      <c r="BG354" s="63">
        <f t="shared" si="362"/>
        <v>6</v>
      </c>
      <c r="BH354" s="61">
        <f t="shared" si="387"/>
        <v>0.10526315789473684</v>
      </c>
      <c r="BJ354" s="264"/>
      <c r="BK354" s="273"/>
      <c r="BL354" s="208" t="s">
        <v>156</v>
      </c>
      <c r="BM354" s="38">
        <v>65</v>
      </c>
      <c r="BN354" s="38">
        <v>3</v>
      </c>
      <c r="BO354" s="84">
        <v>4.6153846153846156E-2</v>
      </c>
      <c r="BP354" s="38">
        <v>14</v>
      </c>
      <c r="BQ354" s="84">
        <v>0.2153846153846154</v>
      </c>
      <c r="BR354" s="38">
        <v>6</v>
      </c>
      <c r="BS354" s="84">
        <v>9.2307692307692313E-2</v>
      </c>
      <c r="BU354" s="184"/>
      <c r="BV354" s="188" t="s">
        <v>156</v>
      </c>
      <c r="BW354" s="36">
        <f t="shared" si="358"/>
        <v>0.68421052631578949</v>
      </c>
      <c r="BX354" s="36">
        <f t="shared" si="363"/>
        <v>0.64615384615384619</v>
      </c>
    </row>
    <row r="355" spans="2:76">
      <c r="B355" s="264"/>
      <c r="C355" s="273"/>
      <c r="D355" s="135" t="s">
        <v>200</v>
      </c>
      <c r="E355" s="160">
        <v>0</v>
      </c>
      <c r="F355" s="161">
        <v>0</v>
      </c>
      <c r="G355" s="61" t="str">
        <f t="shared" si="364"/>
        <v>-</v>
      </c>
      <c r="H355" s="62">
        <v>0</v>
      </c>
      <c r="I355" s="61" t="str">
        <f t="shared" si="365"/>
        <v>-</v>
      </c>
      <c r="J355" s="62">
        <v>0</v>
      </c>
      <c r="K355" s="61" t="str">
        <f t="shared" si="366"/>
        <v>-</v>
      </c>
      <c r="L355" s="160">
        <v>1</v>
      </c>
      <c r="M355" s="161">
        <v>0</v>
      </c>
      <c r="N355" s="61">
        <f t="shared" si="367"/>
        <v>0</v>
      </c>
      <c r="O355" s="62">
        <v>0</v>
      </c>
      <c r="P355" s="61">
        <f t="shared" si="368"/>
        <v>0</v>
      </c>
      <c r="Q355" s="62">
        <v>0</v>
      </c>
      <c r="R355" s="61">
        <f t="shared" si="369"/>
        <v>0</v>
      </c>
      <c r="S355" s="160">
        <v>0</v>
      </c>
      <c r="T355" s="161">
        <v>0</v>
      </c>
      <c r="U355" s="61" t="str">
        <f t="shared" si="370"/>
        <v>-</v>
      </c>
      <c r="V355" s="62">
        <v>0</v>
      </c>
      <c r="W355" s="61" t="str">
        <f t="shared" si="371"/>
        <v>-</v>
      </c>
      <c r="X355" s="62">
        <v>0</v>
      </c>
      <c r="Y355" s="61" t="str">
        <f t="shared" si="372"/>
        <v>-</v>
      </c>
      <c r="Z355" s="160">
        <v>5</v>
      </c>
      <c r="AA355" s="161">
        <v>0</v>
      </c>
      <c r="AB355" s="61">
        <f t="shared" si="373"/>
        <v>0</v>
      </c>
      <c r="AC355" s="62">
        <v>0</v>
      </c>
      <c r="AD355" s="61">
        <f t="shared" si="374"/>
        <v>0</v>
      </c>
      <c r="AE355" s="62">
        <v>0</v>
      </c>
      <c r="AF355" s="61">
        <f t="shared" si="375"/>
        <v>0</v>
      </c>
      <c r="AG355" s="160">
        <v>6</v>
      </c>
      <c r="AH355" s="161">
        <v>0</v>
      </c>
      <c r="AI355" s="61">
        <f t="shared" si="376"/>
        <v>0</v>
      </c>
      <c r="AJ355" s="62">
        <v>0</v>
      </c>
      <c r="AK355" s="61">
        <f t="shared" si="377"/>
        <v>0</v>
      </c>
      <c r="AL355" s="62">
        <v>0</v>
      </c>
      <c r="AM355" s="61">
        <f t="shared" si="378"/>
        <v>0</v>
      </c>
      <c r="AN355" s="160">
        <v>14</v>
      </c>
      <c r="AO355" s="161">
        <v>0</v>
      </c>
      <c r="AP355" s="61">
        <f t="shared" si="379"/>
        <v>0</v>
      </c>
      <c r="AQ355" s="62">
        <v>0</v>
      </c>
      <c r="AR355" s="61">
        <f t="shared" si="380"/>
        <v>0</v>
      </c>
      <c r="AS355" s="62">
        <v>0</v>
      </c>
      <c r="AT355" s="61">
        <f t="shared" si="381"/>
        <v>0</v>
      </c>
      <c r="AU355" s="160">
        <v>13</v>
      </c>
      <c r="AV355" s="161">
        <v>0</v>
      </c>
      <c r="AW355" s="61">
        <f t="shared" si="382"/>
        <v>0</v>
      </c>
      <c r="AX355" s="62">
        <v>0</v>
      </c>
      <c r="AY355" s="61">
        <f t="shared" si="383"/>
        <v>0</v>
      </c>
      <c r="AZ355" s="62">
        <v>0</v>
      </c>
      <c r="BA355" s="61">
        <f t="shared" si="384"/>
        <v>0</v>
      </c>
      <c r="BB355" s="160">
        <f t="shared" si="359"/>
        <v>39</v>
      </c>
      <c r="BC355" s="63">
        <f t="shared" si="360"/>
        <v>0</v>
      </c>
      <c r="BD355" s="61">
        <f t="shared" si="385"/>
        <v>0</v>
      </c>
      <c r="BE355" s="63">
        <f t="shared" si="361"/>
        <v>0</v>
      </c>
      <c r="BF355" s="61">
        <f t="shared" si="386"/>
        <v>0</v>
      </c>
      <c r="BG355" s="63">
        <f t="shared" si="362"/>
        <v>0</v>
      </c>
      <c r="BH355" s="61">
        <f t="shared" si="387"/>
        <v>0</v>
      </c>
      <c r="BJ355" s="264"/>
      <c r="BK355" s="273"/>
      <c r="BL355" s="208" t="s">
        <v>199</v>
      </c>
      <c r="BM355" s="38">
        <v>18</v>
      </c>
      <c r="BN355" s="38">
        <v>0</v>
      </c>
      <c r="BO355" s="84">
        <v>0</v>
      </c>
      <c r="BP355" s="38">
        <v>0</v>
      </c>
      <c r="BQ355" s="84">
        <v>0</v>
      </c>
      <c r="BR355" s="38">
        <v>0</v>
      </c>
      <c r="BS355" s="84">
        <v>0</v>
      </c>
      <c r="BU355" s="184"/>
      <c r="BV355" s="188" t="s">
        <v>199</v>
      </c>
      <c r="BW355" s="36">
        <f t="shared" si="358"/>
        <v>1</v>
      </c>
      <c r="BX355" s="36">
        <f t="shared" si="363"/>
        <v>1</v>
      </c>
    </row>
    <row r="356" spans="2:76">
      <c r="B356" s="265"/>
      <c r="C356" s="274"/>
      <c r="D356" s="150" t="s">
        <v>67</v>
      </c>
      <c r="E356" s="37">
        <v>1</v>
      </c>
      <c r="F356" s="233">
        <v>0</v>
      </c>
      <c r="G356" s="13">
        <f t="shared" si="364"/>
        <v>0</v>
      </c>
      <c r="H356" s="33">
        <v>0</v>
      </c>
      <c r="I356" s="13">
        <f t="shared" si="365"/>
        <v>0</v>
      </c>
      <c r="J356" s="33">
        <v>0</v>
      </c>
      <c r="K356" s="13">
        <f t="shared" si="366"/>
        <v>0</v>
      </c>
      <c r="L356" s="37">
        <v>5</v>
      </c>
      <c r="M356" s="233">
        <v>0</v>
      </c>
      <c r="N356" s="13">
        <f t="shared" si="367"/>
        <v>0</v>
      </c>
      <c r="O356" s="33">
        <v>0</v>
      </c>
      <c r="P356" s="13">
        <f t="shared" si="368"/>
        <v>0</v>
      </c>
      <c r="Q356" s="33">
        <v>0</v>
      </c>
      <c r="R356" s="13">
        <f t="shared" si="369"/>
        <v>0</v>
      </c>
      <c r="S356" s="37">
        <v>405</v>
      </c>
      <c r="T356" s="233">
        <v>31</v>
      </c>
      <c r="U356" s="13">
        <f t="shared" si="370"/>
        <v>7.6543209876543214E-2</v>
      </c>
      <c r="V356" s="33">
        <v>89</v>
      </c>
      <c r="W356" s="13">
        <f t="shared" si="371"/>
        <v>0.21975308641975308</v>
      </c>
      <c r="X356" s="33">
        <v>36</v>
      </c>
      <c r="Y356" s="13">
        <f t="shared" si="372"/>
        <v>8.8888888888888892E-2</v>
      </c>
      <c r="Z356" s="37">
        <v>354</v>
      </c>
      <c r="AA356" s="233">
        <v>27</v>
      </c>
      <c r="AB356" s="13">
        <f t="shared" si="373"/>
        <v>7.6271186440677971E-2</v>
      </c>
      <c r="AC356" s="33">
        <v>71</v>
      </c>
      <c r="AD356" s="13">
        <f t="shared" si="374"/>
        <v>0.20056497175141244</v>
      </c>
      <c r="AE356" s="33">
        <v>35</v>
      </c>
      <c r="AF356" s="13">
        <f t="shared" si="375"/>
        <v>9.8870056497175146E-2</v>
      </c>
      <c r="AG356" s="37">
        <v>211</v>
      </c>
      <c r="AH356" s="233">
        <v>9</v>
      </c>
      <c r="AI356" s="13">
        <f t="shared" si="376"/>
        <v>4.2654028436018961E-2</v>
      </c>
      <c r="AJ356" s="33">
        <v>32</v>
      </c>
      <c r="AK356" s="13">
        <f t="shared" si="377"/>
        <v>0.15165876777251186</v>
      </c>
      <c r="AL356" s="33">
        <v>21</v>
      </c>
      <c r="AM356" s="13">
        <f t="shared" si="378"/>
        <v>9.9526066350710901E-2</v>
      </c>
      <c r="AN356" s="37">
        <v>121</v>
      </c>
      <c r="AO356" s="233">
        <v>3</v>
      </c>
      <c r="AP356" s="13">
        <f t="shared" si="379"/>
        <v>2.4793388429752067E-2</v>
      </c>
      <c r="AQ356" s="33">
        <v>8</v>
      </c>
      <c r="AR356" s="13">
        <f t="shared" si="380"/>
        <v>6.6115702479338845E-2</v>
      </c>
      <c r="AS356" s="33">
        <v>5</v>
      </c>
      <c r="AT356" s="13">
        <f t="shared" si="381"/>
        <v>4.1322314049586778E-2</v>
      </c>
      <c r="AU356" s="37">
        <v>44</v>
      </c>
      <c r="AV356" s="233">
        <v>2</v>
      </c>
      <c r="AW356" s="13">
        <f t="shared" si="382"/>
        <v>4.5454545454545456E-2</v>
      </c>
      <c r="AX356" s="33">
        <v>0</v>
      </c>
      <c r="AY356" s="13">
        <f t="shared" si="383"/>
        <v>0</v>
      </c>
      <c r="AZ356" s="33">
        <v>1</v>
      </c>
      <c r="BA356" s="13">
        <f t="shared" si="384"/>
        <v>2.2727272727272728E-2</v>
      </c>
      <c r="BB356" s="37">
        <f t="shared" si="359"/>
        <v>1141</v>
      </c>
      <c r="BC356" s="69">
        <f t="shared" si="360"/>
        <v>72</v>
      </c>
      <c r="BD356" s="13">
        <f t="shared" si="385"/>
        <v>6.3102541630148987E-2</v>
      </c>
      <c r="BE356" s="69">
        <f t="shared" si="361"/>
        <v>200</v>
      </c>
      <c r="BF356" s="13">
        <f t="shared" si="386"/>
        <v>0.17528483786152499</v>
      </c>
      <c r="BG356" s="69">
        <f t="shared" si="362"/>
        <v>98</v>
      </c>
      <c r="BH356" s="13">
        <f t="shared" si="387"/>
        <v>8.5889570552147243E-2</v>
      </c>
      <c r="BJ356" s="265"/>
      <c r="BK356" s="274"/>
      <c r="BL356" s="203" t="s">
        <v>67</v>
      </c>
      <c r="BM356" s="38">
        <v>1082</v>
      </c>
      <c r="BN356" s="38">
        <v>65</v>
      </c>
      <c r="BO356" s="84">
        <v>6.007393715341959E-2</v>
      </c>
      <c r="BP356" s="38">
        <v>195</v>
      </c>
      <c r="BQ356" s="84">
        <v>0.18022181146025879</v>
      </c>
      <c r="BR356" s="38">
        <v>84</v>
      </c>
      <c r="BS356" s="84">
        <v>7.763401109057301E-2</v>
      </c>
      <c r="BU356" s="185"/>
      <c r="BV356" s="187" t="s">
        <v>67</v>
      </c>
      <c r="BW356" s="36">
        <f t="shared" si="358"/>
        <v>0.67572304995617882</v>
      </c>
      <c r="BX356" s="36">
        <f t="shared" si="363"/>
        <v>0.68207024029574859</v>
      </c>
    </row>
    <row r="357" spans="2:76">
      <c r="B357" s="263">
        <v>71</v>
      </c>
      <c r="C357" s="272" t="s">
        <v>49</v>
      </c>
      <c r="D357" s="134" t="s">
        <v>201</v>
      </c>
      <c r="E357" s="119">
        <v>2</v>
      </c>
      <c r="F357" s="82">
        <v>0</v>
      </c>
      <c r="G357" s="71">
        <f t="shared" ref="G357:G366" si="388">IFERROR(F357/E357,"-")</f>
        <v>0</v>
      </c>
      <c r="H357" s="72">
        <v>0</v>
      </c>
      <c r="I357" s="71">
        <f t="shared" ref="I357:I366" si="389">IFERROR(H357/E357,"-")</f>
        <v>0</v>
      </c>
      <c r="J357" s="72">
        <v>0</v>
      </c>
      <c r="K357" s="71">
        <f t="shared" ref="K357:K366" si="390">IFERROR(J357/E357,"-")</f>
        <v>0</v>
      </c>
      <c r="L357" s="119">
        <v>3</v>
      </c>
      <c r="M357" s="82">
        <v>0</v>
      </c>
      <c r="N357" s="71">
        <f t="shared" ref="N357:N366" si="391">IFERROR(M357/L357,"-")</f>
        <v>0</v>
      </c>
      <c r="O357" s="72">
        <v>1</v>
      </c>
      <c r="P357" s="71">
        <f t="shared" ref="P357:P366" si="392">IFERROR(O357/L357,"-")</f>
        <v>0.33333333333333331</v>
      </c>
      <c r="Q357" s="72">
        <v>0</v>
      </c>
      <c r="R357" s="71">
        <f t="shared" ref="R357:R366" si="393">IFERROR(Q357/L357,"-")</f>
        <v>0</v>
      </c>
      <c r="S357" s="119">
        <v>897</v>
      </c>
      <c r="T357" s="82">
        <v>21</v>
      </c>
      <c r="U357" s="71">
        <f t="shared" ref="U357:U366" si="394">IFERROR(T357/S357,"-")</f>
        <v>2.3411371237458192E-2</v>
      </c>
      <c r="V357" s="72">
        <v>149</v>
      </c>
      <c r="W357" s="71">
        <f t="shared" ref="W357:W366" si="395">IFERROR(V357/S357,"-")</f>
        <v>0.16610925306577481</v>
      </c>
      <c r="X357" s="72">
        <v>22</v>
      </c>
      <c r="Y357" s="71">
        <f t="shared" ref="Y357:Y366" si="396">IFERROR(X357/S357,"-")</f>
        <v>2.4526198439241916E-2</v>
      </c>
      <c r="Z357" s="119">
        <v>822</v>
      </c>
      <c r="AA357" s="82">
        <v>12</v>
      </c>
      <c r="AB357" s="71">
        <f t="shared" ref="AB357:AB366" si="397">IFERROR(AA357/Z357,"-")</f>
        <v>1.4598540145985401E-2</v>
      </c>
      <c r="AC357" s="72">
        <v>110</v>
      </c>
      <c r="AD357" s="71">
        <f t="shared" ref="AD357:AD366" si="398">IFERROR(AC357/Z357,"-")</f>
        <v>0.13381995133819952</v>
      </c>
      <c r="AE357" s="72">
        <v>23</v>
      </c>
      <c r="AF357" s="71">
        <f t="shared" ref="AF357:AF366" si="399">IFERROR(AE357/Z357,"-")</f>
        <v>2.7980535279805353E-2</v>
      </c>
      <c r="AG357" s="119">
        <v>461</v>
      </c>
      <c r="AH357" s="82">
        <v>1</v>
      </c>
      <c r="AI357" s="71">
        <f t="shared" ref="AI357:AI366" si="400">IFERROR(AH357/AG357,"-")</f>
        <v>2.1691973969631237E-3</v>
      </c>
      <c r="AJ357" s="72">
        <v>29</v>
      </c>
      <c r="AK357" s="71">
        <f t="shared" ref="AK357:AK366" si="401">IFERROR(AJ357/AG357,"-")</f>
        <v>6.2906724511930592E-2</v>
      </c>
      <c r="AL357" s="72">
        <v>7</v>
      </c>
      <c r="AM357" s="71">
        <f t="shared" ref="AM357:AM366" si="402">IFERROR(AL357/AG357,"-")</f>
        <v>1.5184381778741865E-2</v>
      </c>
      <c r="AN357" s="119">
        <v>273</v>
      </c>
      <c r="AO357" s="82">
        <v>0</v>
      </c>
      <c r="AP357" s="71">
        <f t="shared" ref="AP357:AP366" si="403">IFERROR(AO357/AN357,"-")</f>
        <v>0</v>
      </c>
      <c r="AQ357" s="72">
        <v>7</v>
      </c>
      <c r="AR357" s="71">
        <f t="shared" ref="AR357:AR366" si="404">IFERROR(AQ357/AN357,"-")</f>
        <v>2.564102564102564E-2</v>
      </c>
      <c r="AS357" s="72">
        <v>2</v>
      </c>
      <c r="AT357" s="71">
        <f t="shared" ref="AT357:AT366" si="405">IFERROR(AS357/AN357,"-")</f>
        <v>7.326007326007326E-3</v>
      </c>
      <c r="AU357" s="119">
        <v>76</v>
      </c>
      <c r="AV357" s="82">
        <v>0</v>
      </c>
      <c r="AW357" s="71">
        <f t="shared" ref="AW357:AW366" si="406">IFERROR(AV357/AU357,"-")</f>
        <v>0</v>
      </c>
      <c r="AX357" s="72">
        <v>2</v>
      </c>
      <c r="AY357" s="71">
        <f t="shared" ref="AY357:AY366" si="407">IFERROR(AX357/AU357,"-")</f>
        <v>2.6315789473684209E-2</v>
      </c>
      <c r="AZ357" s="72">
        <v>1</v>
      </c>
      <c r="BA357" s="71">
        <f t="shared" ref="BA357:BA366" si="408">IFERROR(AZ357/AU357,"-")</f>
        <v>1.3157894736842105E-2</v>
      </c>
      <c r="BB357" s="119">
        <f t="shared" si="359"/>
        <v>2534</v>
      </c>
      <c r="BC357" s="73">
        <f t="shared" si="360"/>
        <v>34</v>
      </c>
      <c r="BD357" s="71">
        <f t="shared" ref="BD357:BD366" si="409">IFERROR(BC357/BB357,"-")</f>
        <v>1.3417521704814523E-2</v>
      </c>
      <c r="BE357" s="73">
        <f t="shared" si="361"/>
        <v>298</v>
      </c>
      <c r="BF357" s="71">
        <f t="shared" ref="BF357:BF366" si="410">IFERROR(BE357/BB357,"-")</f>
        <v>0.11760063141278611</v>
      </c>
      <c r="BG357" s="73">
        <f t="shared" si="362"/>
        <v>55</v>
      </c>
      <c r="BH357" s="71">
        <f t="shared" ref="BH357:BH366" si="411">IFERROR(BG357/BB357,"-")</f>
        <v>2.1704814522494082E-2</v>
      </c>
      <c r="BJ357" s="263">
        <v>71</v>
      </c>
      <c r="BK357" s="272" t="s">
        <v>49</v>
      </c>
      <c r="BL357" s="208" t="s">
        <v>148</v>
      </c>
      <c r="BM357" s="38">
        <v>2431</v>
      </c>
      <c r="BN357" s="38">
        <v>31</v>
      </c>
      <c r="BO357" s="84">
        <v>1.2751953928424516E-2</v>
      </c>
      <c r="BP357" s="38">
        <v>241</v>
      </c>
      <c r="BQ357" s="84">
        <v>9.9136157959687374E-2</v>
      </c>
      <c r="BR357" s="38">
        <v>44</v>
      </c>
      <c r="BS357" s="84">
        <v>1.8099547511312219E-2</v>
      </c>
      <c r="BU357" s="183" t="s">
        <v>49</v>
      </c>
      <c r="BV357" s="188" t="s">
        <v>138</v>
      </c>
      <c r="BW357" s="36">
        <f t="shared" si="358"/>
        <v>0.84727703235990526</v>
      </c>
      <c r="BX357" s="36">
        <f t="shared" si="363"/>
        <v>0.87001234060057586</v>
      </c>
    </row>
    <row r="358" spans="2:76">
      <c r="B358" s="264"/>
      <c r="C358" s="273"/>
      <c r="D358" s="210" t="s">
        <v>277</v>
      </c>
      <c r="E358" s="166">
        <v>0</v>
      </c>
      <c r="F358" s="214">
        <v>0</v>
      </c>
      <c r="G358" s="83" t="str">
        <f t="shared" si="388"/>
        <v>-</v>
      </c>
      <c r="H358" s="230">
        <v>0</v>
      </c>
      <c r="I358" s="83" t="str">
        <f>IFERROR(H358/E358,"-")</f>
        <v>-</v>
      </c>
      <c r="J358" s="230">
        <v>0</v>
      </c>
      <c r="K358" s="83" t="str">
        <f>IFERROR(J358/E358,"-")</f>
        <v>-</v>
      </c>
      <c r="L358" s="166">
        <v>1</v>
      </c>
      <c r="M358" s="214">
        <v>0</v>
      </c>
      <c r="N358" s="83">
        <f>IFERROR(M358/L358,"-")</f>
        <v>0</v>
      </c>
      <c r="O358" s="230">
        <v>0</v>
      </c>
      <c r="P358" s="83">
        <f>IFERROR(O358/L358,"-")</f>
        <v>0</v>
      </c>
      <c r="Q358" s="230">
        <v>0</v>
      </c>
      <c r="R358" s="83">
        <f>IFERROR(Q358/L358,"-")</f>
        <v>0</v>
      </c>
      <c r="S358" s="166">
        <v>283</v>
      </c>
      <c r="T358" s="214">
        <v>8</v>
      </c>
      <c r="U358" s="83">
        <f>IFERROR(T358/S358,"-")</f>
        <v>2.8268551236749116E-2</v>
      </c>
      <c r="V358" s="230">
        <v>61</v>
      </c>
      <c r="W358" s="83">
        <f>IFERROR(V358/S358,"-")</f>
        <v>0.21554770318021202</v>
      </c>
      <c r="X358" s="230">
        <v>11</v>
      </c>
      <c r="Y358" s="83">
        <f>IFERROR(X358/S358,"-")</f>
        <v>3.8869257950530034E-2</v>
      </c>
      <c r="Z358" s="166">
        <v>227</v>
      </c>
      <c r="AA358" s="214">
        <v>9</v>
      </c>
      <c r="AB358" s="83">
        <f>IFERROR(AA358/Z358,"-")</f>
        <v>3.9647577092511016E-2</v>
      </c>
      <c r="AC358" s="230">
        <v>33</v>
      </c>
      <c r="AD358" s="83">
        <f>IFERROR(AC358/Z358,"-")</f>
        <v>0.14537444933920704</v>
      </c>
      <c r="AE358" s="230">
        <v>11</v>
      </c>
      <c r="AF358" s="83">
        <f>IFERROR(AE358/Z358,"-")</f>
        <v>4.8458149779735685E-2</v>
      </c>
      <c r="AG358" s="166">
        <v>133</v>
      </c>
      <c r="AH358" s="214">
        <v>1</v>
      </c>
      <c r="AI358" s="83">
        <f>IFERROR(AH358/AG358,"-")</f>
        <v>7.5187969924812026E-3</v>
      </c>
      <c r="AJ358" s="230">
        <v>20</v>
      </c>
      <c r="AK358" s="83">
        <f>IFERROR(AJ358/AG358,"-")</f>
        <v>0.15037593984962405</v>
      </c>
      <c r="AL358" s="230">
        <v>5</v>
      </c>
      <c r="AM358" s="83">
        <f>IFERROR(AL358/AG358,"-")</f>
        <v>3.7593984962406013E-2</v>
      </c>
      <c r="AN358" s="166">
        <v>51</v>
      </c>
      <c r="AO358" s="214">
        <v>0</v>
      </c>
      <c r="AP358" s="83">
        <f>IFERROR(AO358/AN358,"-")</f>
        <v>0</v>
      </c>
      <c r="AQ358" s="230">
        <v>3</v>
      </c>
      <c r="AR358" s="83">
        <f>IFERROR(AQ358/AN358,"-")</f>
        <v>5.8823529411764705E-2</v>
      </c>
      <c r="AS358" s="230">
        <v>2</v>
      </c>
      <c r="AT358" s="83">
        <f>IFERROR(AS358/AN358,"-")</f>
        <v>3.9215686274509803E-2</v>
      </c>
      <c r="AU358" s="166">
        <v>12</v>
      </c>
      <c r="AV358" s="214">
        <v>0</v>
      </c>
      <c r="AW358" s="83">
        <f>IFERROR(AV358/AU358,"-")</f>
        <v>0</v>
      </c>
      <c r="AX358" s="230">
        <v>1</v>
      </c>
      <c r="AY358" s="83">
        <f>IFERROR(AX358/AU358,"-")</f>
        <v>8.3333333333333329E-2</v>
      </c>
      <c r="AZ358" s="230">
        <v>1</v>
      </c>
      <c r="BA358" s="83">
        <f>IFERROR(AZ358/AU358,"-")</f>
        <v>8.3333333333333329E-2</v>
      </c>
      <c r="BB358" s="166">
        <f t="shared" si="359"/>
        <v>707</v>
      </c>
      <c r="BC358" s="167">
        <f t="shared" si="360"/>
        <v>18</v>
      </c>
      <c r="BD358" s="83">
        <f>IFERROR(BC358/BB358,"-")</f>
        <v>2.5459688826025461E-2</v>
      </c>
      <c r="BE358" s="167">
        <f t="shared" si="361"/>
        <v>118</v>
      </c>
      <c r="BF358" s="83">
        <f>IFERROR(BE358/BB358,"-")</f>
        <v>0.16690240452616689</v>
      </c>
      <c r="BG358" s="167">
        <f t="shared" si="362"/>
        <v>30</v>
      </c>
      <c r="BH358" s="83">
        <f>IFERROR(BG358/BB358,"-")</f>
        <v>4.2432814710042434E-2</v>
      </c>
      <c r="BJ358" s="264"/>
      <c r="BK358" s="273"/>
      <c r="BL358" s="208" t="s">
        <v>276</v>
      </c>
      <c r="BM358" s="38">
        <v>712</v>
      </c>
      <c r="BN358" s="38">
        <v>13</v>
      </c>
      <c r="BO358" s="84">
        <v>1.8258426966292134E-2</v>
      </c>
      <c r="BP358" s="38">
        <v>109</v>
      </c>
      <c r="BQ358" s="84">
        <v>0.15308988764044945</v>
      </c>
      <c r="BR358" s="38">
        <v>28</v>
      </c>
      <c r="BS358" s="84">
        <v>3.9325842696629212E-2</v>
      </c>
      <c r="BU358" s="218"/>
      <c r="BV358" s="208" t="s">
        <v>273</v>
      </c>
      <c r="BW358" s="36">
        <f t="shared" si="358"/>
        <v>0.7652050919377652</v>
      </c>
      <c r="BX358" s="36">
        <f t="shared" si="363"/>
        <v>0.7893258426966292</v>
      </c>
    </row>
    <row r="359" spans="2:76">
      <c r="B359" s="264"/>
      <c r="C359" s="273"/>
      <c r="D359" s="165" t="s">
        <v>156</v>
      </c>
      <c r="E359" s="160">
        <v>0</v>
      </c>
      <c r="F359" s="161">
        <v>0</v>
      </c>
      <c r="G359" s="61" t="str">
        <f t="shared" si="388"/>
        <v>-</v>
      </c>
      <c r="H359" s="62">
        <v>0</v>
      </c>
      <c r="I359" s="61" t="str">
        <f t="shared" si="389"/>
        <v>-</v>
      </c>
      <c r="J359" s="62">
        <v>0</v>
      </c>
      <c r="K359" s="61" t="str">
        <f t="shared" si="390"/>
        <v>-</v>
      </c>
      <c r="L359" s="160">
        <v>0</v>
      </c>
      <c r="M359" s="161">
        <v>0</v>
      </c>
      <c r="N359" s="61" t="str">
        <f t="shared" si="391"/>
        <v>-</v>
      </c>
      <c r="O359" s="62">
        <v>0</v>
      </c>
      <c r="P359" s="61" t="str">
        <f t="shared" si="392"/>
        <v>-</v>
      </c>
      <c r="Q359" s="62">
        <v>0</v>
      </c>
      <c r="R359" s="61" t="str">
        <f t="shared" si="393"/>
        <v>-</v>
      </c>
      <c r="S359" s="160">
        <v>82</v>
      </c>
      <c r="T359" s="161">
        <v>3</v>
      </c>
      <c r="U359" s="61">
        <f t="shared" si="394"/>
        <v>3.6585365853658534E-2</v>
      </c>
      <c r="V359" s="62">
        <v>16</v>
      </c>
      <c r="W359" s="61">
        <f t="shared" si="395"/>
        <v>0.1951219512195122</v>
      </c>
      <c r="X359" s="62">
        <v>4</v>
      </c>
      <c r="Y359" s="61">
        <f t="shared" si="396"/>
        <v>4.878048780487805E-2</v>
      </c>
      <c r="Z359" s="160">
        <v>41</v>
      </c>
      <c r="AA359" s="161">
        <v>0</v>
      </c>
      <c r="AB359" s="61">
        <f t="shared" si="397"/>
        <v>0</v>
      </c>
      <c r="AC359" s="62">
        <v>5</v>
      </c>
      <c r="AD359" s="61">
        <f t="shared" si="398"/>
        <v>0.12195121951219512</v>
      </c>
      <c r="AE359" s="62">
        <v>1</v>
      </c>
      <c r="AF359" s="61">
        <f t="shared" si="399"/>
        <v>2.4390243902439025E-2</v>
      </c>
      <c r="AG359" s="160">
        <v>11</v>
      </c>
      <c r="AH359" s="161">
        <v>0</v>
      </c>
      <c r="AI359" s="61">
        <f t="shared" si="400"/>
        <v>0</v>
      </c>
      <c r="AJ359" s="62">
        <v>2</v>
      </c>
      <c r="AK359" s="61">
        <f t="shared" si="401"/>
        <v>0.18181818181818182</v>
      </c>
      <c r="AL359" s="62">
        <v>0</v>
      </c>
      <c r="AM359" s="61">
        <f t="shared" si="402"/>
        <v>0</v>
      </c>
      <c r="AN359" s="160">
        <v>11</v>
      </c>
      <c r="AO359" s="161">
        <v>0</v>
      </c>
      <c r="AP359" s="61">
        <f t="shared" si="403"/>
        <v>0</v>
      </c>
      <c r="AQ359" s="62">
        <v>0</v>
      </c>
      <c r="AR359" s="61">
        <f t="shared" si="404"/>
        <v>0</v>
      </c>
      <c r="AS359" s="62">
        <v>0</v>
      </c>
      <c r="AT359" s="61">
        <f t="shared" si="405"/>
        <v>0</v>
      </c>
      <c r="AU359" s="160">
        <v>1</v>
      </c>
      <c r="AV359" s="161">
        <v>0</v>
      </c>
      <c r="AW359" s="61">
        <f t="shared" si="406"/>
        <v>0</v>
      </c>
      <c r="AX359" s="62">
        <v>0</v>
      </c>
      <c r="AY359" s="61">
        <f t="shared" si="407"/>
        <v>0</v>
      </c>
      <c r="AZ359" s="62">
        <v>0</v>
      </c>
      <c r="BA359" s="61">
        <f t="shared" si="408"/>
        <v>0</v>
      </c>
      <c r="BB359" s="160">
        <f t="shared" si="359"/>
        <v>146</v>
      </c>
      <c r="BC359" s="63">
        <f t="shared" si="360"/>
        <v>3</v>
      </c>
      <c r="BD359" s="61">
        <f t="shared" si="409"/>
        <v>2.0547945205479451E-2</v>
      </c>
      <c r="BE359" s="63">
        <f t="shared" si="361"/>
        <v>23</v>
      </c>
      <c r="BF359" s="61">
        <f t="shared" si="410"/>
        <v>0.15753424657534246</v>
      </c>
      <c r="BG359" s="63">
        <f t="shared" si="362"/>
        <v>5</v>
      </c>
      <c r="BH359" s="61">
        <f t="shared" si="411"/>
        <v>3.4246575342465752E-2</v>
      </c>
      <c r="BJ359" s="264"/>
      <c r="BK359" s="273"/>
      <c r="BL359" s="208" t="s">
        <v>156</v>
      </c>
      <c r="BM359" s="38">
        <v>127</v>
      </c>
      <c r="BN359" s="38">
        <v>2</v>
      </c>
      <c r="BO359" s="84">
        <v>1.5748031496062992E-2</v>
      </c>
      <c r="BP359" s="38">
        <v>25</v>
      </c>
      <c r="BQ359" s="84">
        <v>0.19685039370078741</v>
      </c>
      <c r="BR359" s="38">
        <v>3</v>
      </c>
      <c r="BS359" s="84">
        <v>2.3622047244094488E-2</v>
      </c>
      <c r="BU359" s="184"/>
      <c r="BV359" s="188" t="s">
        <v>156</v>
      </c>
      <c r="BW359" s="36">
        <f t="shared" si="358"/>
        <v>0.78767123287671237</v>
      </c>
      <c r="BX359" s="36">
        <f t="shared" si="363"/>
        <v>0.76377952755905509</v>
      </c>
    </row>
    <row r="360" spans="2:76">
      <c r="B360" s="264"/>
      <c r="C360" s="273"/>
      <c r="D360" s="135" t="s">
        <v>200</v>
      </c>
      <c r="E360" s="160">
        <v>0</v>
      </c>
      <c r="F360" s="161">
        <v>0</v>
      </c>
      <c r="G360" s="61" t="str">
        <f>IFERROR(F360/E360,"-")</f>
        <v>-</v>
      </c>
      <c r="H360" s="62">
        <v>0</v>
      </c>
      <c r="I360" s="61" t="str">
        <f>IFERROR(H360/E360,"-")</f>
        <v>-</v>
      </c>
      <c r="J360" s="62">
        <v>0</v>
      </c>
      <c r="K360" s="61" t="str">
        <f>IFERROR(J360/E360,"-")</f>
        <v>-</v>
      </c>
      <c r="L360" s="160">
        <v>0</v>
      </c>
      <c r="M360" s="161">
        <v>0</v>
      </c>
      <c r="N360" s="61" t="str">
        <f>IFERROR(M360/L360,"-")</f>
        <v>-</v>
      </c>
      <c r="O360" s="62">
        <v>0</v>
      </c>
      <c r="P360" s="61" t="str">
        <f>IFERROR(O360/L360,"-")</f>
        <v>-</v>
      </c>
      <c r="Q360" s="62">
        <v>0</v>
      </c>
      <c r="R360" s="61" t="str">
        <f>IFERROR(Q360/L360,"-")</f>
        <v>-</v>
      </c>
      <c r="S360" s="160">
        <v>9</v>
      </c>
      <c r="T360" s="161">
        <v>0</v>
      </c>
      <c r="U360" s="61">
        <f>IFERROR(T360/S360,"-")</f>
        <v>0</v>
      </c>
      <c r="V360" s="62">
        <v>0</v>
      </c>
      <c r="W360" s="61">
        <f>IFERROR(V360/S360,"-")</f>
        <v>0</v>
      </c>
      <c r="X360" s="62">
        <v>1</v>
      </c>
      <c r="Y360" s="61">
        <f>IFERROR(X360/S360,"-")</f>
        <v>0.1111111111111111</v>
      </c>
      <c r="Z360" s="160">
        <v>21</v>
      </c>
      <c r="AA360" s="161">
        <v>0</v>
      </c>
      <c r="AB360" s="61">
        <f>IFERROR(AA360/Z360,"-")</f>
        <v>0</v>
      </c>
      <c r="AC360" s="62">
        <v>0</v>
      </c>
      <c r="AD360" s="61">
        <f>IFERROR(AC360/Z360,"-")</f>
        <v>0</v>
      </c>
      <c r="AE360" s="62">
        <v>1</v>
      </c>
      <c r="AF360" s="61">
        <f>IFERROR(AE360/Z360,"-")</f>
        <v>4.7619047619047616E-2</v>
      </c>
      <c r="AG360" s="160">
        <v>18</v>
      </c>
      <c r="AH360" s="161">
        <v>0</v>
      </c>
      <c r="AI360" s="61">
        <f>IFERROR(AH360/AG360,"-")</f>
        <v>0</v>
      </c>
      <c r="AJ360" s="62">
        <v>1</v>
      </c>
      <c r="AK360" s="61">
        <f>IFERROR(AJ360/AG360,"-")</f>
        <v>5.5555555555555552E-2</v>
      </c>
      <c r="AL360" s="62">
        <v>0</v>
      </c>
      <c r="AM360" s="61">
        <f>IFERROR(AL360/AG360,"-")</f>
        <v>0</v>
      </c>
      <c r="AN360" s="160">
        <v>39</v>
      </c>
      <c r="AO360" s="161">
        <v>0</v>
      </c>
      <c r="AP360" s="61">
        <f>IFERROR(AO360/AN360,"-")</f>
        <v>0</v>
      </c>
      <c r="AQ360" s="62">
        <v>0</v>
      </c>
      <c r="AR360" s="61">
        <f>IFERROR(AQ360/AN360,"-")</f>
        <v>0</v>
      </c>
      <c r="AS360" s="62">
        <v>0</v>
      </c>
      <c r="AT360" s="61">
        <f>IFERROR(AS360/AN360,"-")</f>
        <v>0</v>
      </c>
      <c r="AU360" s="160">
        <v>33</v>
      </c>
      <c r="AV360" s="161">
        <v>0</v>
      </c>
      <c r="AW360" s="61">
        <f>IFERROR(AV360/AU360,"-")</f>
        <v>0</v>
      </c>
      <c r="AX360" s="62">
        <v>1</v>
      </c>
      <c r="AY360" s="61">
        <f>IFERROR(AX360/AU360,"-")</f>
        <v>3.0303030303030304E-2</v>
      </c>
      <c r="AZ360" s="62">
        <v>0</v>
      </c>
      <c r="BA360" s="61">
        <f>IFERROR(AZ360/AU360,"-")</f>
        <v>0</v>
      </c>
      <c r="BB360" s="160">
        <f t="shared" si="359"/>
        <v>120</v>
      </c>
      <c r="BC360" s="63">
        <f t="shared" si="360"/>
        <v>0</v>
      </c>
      <c r="BD360" s="61">
        <f>IFERROR(BC360/BB360,"-")</f>
        <v>0</v>
      </c>
      <c r="BE360" s="63">
        <f t="shared" si="361"/>
        <v>2</v>
      </c>
      <c r="BF360" s="61">
        <f>IFERROR(BE360/BB360,"-")</f>
        <v>1.6666666666666666E-2</v>
      </c>
      <c r="BG360" s="63">
        <f t="shared" si="362"/>
        <v>2</v>
      </c>
      <c r="BH360" s="61">
        <f>IFERROR(BG360/BB360,"-")</f>
        <v>1.6666666666666666E-2</v>
      </c>
      <c r="BJ360" s="264"/>
      <c r="BK360" s="273"/>
      <c r="BL360" s="208" t="s">
        <v>199</v>
      </c>
      <c r="BM360" s="38">
        <v>53</v>
      </c>
      <c r="BN360" s="38">
        <v>0</v>
      </c>
      <c r="BO360" s="84">
        <v>0</v>
      </c>
      <c r="BP360" s="38">
        <v>0</v>
      </c>
      <c r="BQ360" s="84">
        <v>0</v>
      </c>
      <c r="BR360" s="38">
        <v>0</v>
      </c>
      <c r="BS360" s="84">
        <v>0</v>
      </c>
      <c r="BU360" s="184"/>
      <c r="BV360" s="188" t="s">
        <v>199</v>
      </c>
      <c r="BW360" s="36">
        <f t="shared" si="358"/>
        <v>0.96666666666666667</v>
      </c>
      <c r="BX360" s="36">
        <f t="shared" si="363"/>
        <v>1</v>
      </c>
    </row>
    <row r="361" spans="2:76">
      <c r="B361" s="265"/>
      <c r="C361" s="274"/>
      <c r="D361" s="150" t="s">
        <v>67</v>
      </c>
      <c r="E361" s="37">
        <v>2</v>
      </c>
      <c r="F361" s="233">
        <v>0</v>
      </c>
      <c r="G361" s="13">
        <f t="shared" si="388"/>
        <v>0</v>
      </c>
      <c r="H361" s="33">
        <v>0</v>
      </c>
      <c r="I361" s="13">
        <f t="shared" si="389"/>
        <v>0</v>
      </c>
      <c r="J361" s="33">
        <v>0</v>
      </c>
      <c r="K361" s="13">
        <f t="shared" si="390"/>
        <v>0</v>
      </c>
      <c r="L361" s="37">
        <v>4</v>
      </c>
      <c r="M361" s="233">
        <v>0</v>
      </c>
      <c r="N361" s="13">
        <f t="shared" si="391"/>
        <v>0</v>
      </c>
      <c r="O361" s="33">
        <v>1</v>
      </c>
      <c r="P361" s="13">
        <f t="shared" si="392"/>
        <v>0.25</v>
      </c>
      <c r="Q361" s="33">
        <v>0</v>
      </c>
      <c r="R361" s="13">
        <f t="shared" si="393"/>
        <v>0</v>
      </c>
      <c r="S361" s="37">
        <v>1271</v>
      </c>
      <c r="T361" s="233">
        <v>32</v>
      </c>
      <c r="U361" s="13">
        <f t="shared" si="394"/>
        <v>2.5177025963808025E-2</v>
      </c>
      <c r="V361" s="33">
        <v>226</v>
      </c>
      <c r="W361" s="13">
        <f t="shared" si="395"/>
        <v>0.17781274586939419</v>
      </c>
      <c r="X361" s="33">
        <v>38</v>
      </c>
      <c r="Y361" s="13">
        <f t="shared" si="396"/>
        <v>2.9897718332022032E-2</v>
      </c>
      <c r="Z361" s="37">
        <v>1111</v>
      </c>
      <c r="AA361" s="233">
        <v>21</v>
      </c>
      <c r="AB361" s="13">
        <f t="shared" si="397"/>
        <v>1.8901890189018902E-2</v>
      </c>
      <c r="AC361" s="33">
        <v>148</v>
      </c>
      <c r="AD361" s="13">
        <f t="shared" si="398"/>
        <v>0.13321332133213321</v>
      </c>
      <c r="AE361" s="33">
        <v>36</v>
      </c>
      <c r="AF361" s="13">
        <f t="shared" si="399"/>
        <v>3.2403240324032405E-2</v>
      </c>
      <c r="AG361" s="37">
        <v>623</v>
      </c>
      <c r="AH361" s="233">
        <v>2</v>
      </c>
      <c r="AI361" s="13">
        <f t="shared" si="400"/>
        <v>3.2102728731942215E-3</v>
      </c>
      <c r="AJ361" s="33">
        <v>52</v>
      </c>
      <c r="AK361" s="13">
        <f t="shared" si="401"/>
        <v>8.3467094703049763E-2</v>
      </c>
      <c r="AL361" s="33">
        <v>12</v>
      </c>
      <c r="AM361" s="13">
        <f t="shared" si="402"/>
        <v>1.9261637239165328E-2</v>
      </c>
      <c r="AN361" s="37">
        <v>374</v>
      </c>
      <c r="AO361" s="233">
        <v>0</v>
      </c>
      <c r="AP361" s="13">
        <f t="shared" si="403"/>
        <v>0</v>
      </c>
      <c r="AQ361" s="33">
        <v>10</v>
      </c>
      <c r="AR361" s="13">
        <f t="shared" si="404"/>
        <v>2.6737967914438502E-2</v>
      </c>
      <c r="AS361" s="33">
        <v>4</v>
      </c>
      <c r="AT361" s="13">
        <f t="shared" si="405"/>
        <v>1.06951871657754E-2</v>
      </c>
      <c r="AU361" s="37">
        <v>122</v>
      </c>
      <c r="AV361" s="233">
        <v>0</v>
      </c>
      <c r="AW361" s="13">
        <f t="shared" si="406"/>
        <v>0</v>
      </c>
      <c r="AX361" s="33">
        <v>4</v>
      </c>
      <c r="AY361" s="13">
        <f t="shared" si="407"/>
        <v>3.2786885245901641E-2</v>
      </c>
      <c r="AZ361" s="33">
        <v>2</v>
      </c>
      <c r="BA361" s="13">
        <f t="shared" si="408"/>
        <v>1.6393442622950821E-2</v>
      </c>
      <c r="BB361" s="37">
        <f t="shared" si="359"/>
        <v>3507</v>
      </c>
      <c r="BC361" s="69">
        <f t="shared" si="360"/>
        <v>55</v>
      </c>
      <c r="BD361" s="13">
        <f t="shared" si="409"/>
        <v>1.5682919874536641E-2</v>
      </c>
      <c r="BE361" s="69">
        <f t="shared" si="361"/>
        <v>441</v>
      </c>
      <c r="BF361" s="13">
        <f t="shared" si="410"/>
        <v>0.12574850299401197</v>
      </c>
      <c r="BG361" s="69">
        <f t="shared" si="362"/>
        <v>92</v>
      </c>
      <c r="BH361" s="13">
        <f t="shared" si="411"/>
        <v>2.6233247790134018E-2</v>
      </c>
      <c r="BJ361" s="265"/>
      <c r="BK361" s="274"/>
      <c r="BL361" s="203" t="s">
        <v>67</v>
      </c>
      <c r="BM361" s="38">
        <v>3323</v>
      </c>
      <c r="BN361" s="38">
        <v>46</v>
      </c>
      <c r="BO361" s="84">
        <v>1.3842913030394222E-2</v>
      </c>
      <c r="BP361" s="38">
        <v>375</v>
      </c>
      <c r="BQ361" s="84">
        <v>0.11284983448690943</v>
      </c>
      <c r="BR361" s="38">
        <v>75</v>
      </c>
      <c r="BS361" s="84">
        <v>2.2569966897381884E-2</v>
      </c>
      <c r="BU361" s="185"/>
      <c r="BV361" s="187" t="s">
        <v>67</v>
      </c>
      <c r="BW361" s="36">
        <f t="shared" si="358"/>
        <v>0.83233532934131738</v>
      </c>
      <c r="BX361" s="36">
        <f t="shared" si="363"/>
        <v>0.85073728558531447</v>
      </c>
    </row>
    <row r="362" spans="2:76">
      <c r="B362" s="263">
        <v>72</v>
      </c>
      <c r="C362" s="272" t="s">
        <v>27</v>
      </c>
      <c r="D362" s="134" t="s">
        <v>201</v>
      </c>
      <c r="E362" s="119">
        <v>2</v>
      </c>
      <c r="F362" s="73">
        <v>0</v>
      </c>
      <c r="G362" s="71">
        <f t="shared" si="388"/>
        <v>0</v>
      </c>
      <c r="H362" s="73">
        <v>0</v>
      </c>
      <c r="I362" s="71">
        <f t="shared" si="389"/>
        <v>0</v>
      </c>
      <c r="J362" s="73">
        <v>0</v>
      </c>
      <c r="K362" s="71">
        <f t="shared" si="390"/>
        <v>0</v>
      </c>
      <c r="L362" s="119">
        <v>9</v>
      </c>
      <c r="M362" s="73">
        <v>0</v>
      </c>
      <c r="N362" s="71">
        <f t="shared" si="391"/>
        <v>0</v>
      </c>
      <c r="O362" s="73">
        <v>0</v>
      </c>
      <c r="P362" s="71">
        <f t="shared" si="392"/>
        <v>0</v>
      </c>
      <c r="Q362" s="73">
        <v>0</v>
      </c>
      <c r="R362" s="71">
        <f t="shared" si="393"/>
        <v>0</v>
      </c>
      <c r="S362" s="119">
        <v>565</v>
      </c>
      <c r="T362" s="73">
        <v>34</v>
      </c>
      <c r="U362" s="71">
        <f t="shared" si="394"/>
        <v>6.0176991150442477E-2</v>
      </c>
      <c r="V362" s="73">
        <v>146</v>
      </c>
      <c r="W362" s="71">
        <f t="shared" si="395"/>
        <v>0.25840707964601772</v>
      </c>
      <c r="X362" s="73">
        <v>18</v>
      </c>
      <c r="Y362" s="71">
        <f t="shared" si="396"/>
        <v>3.1858407079646017E-2</v>
      </c>
      <c r="Z362" s="119">
        <v>434</v>
      </c>
      <c r="AA362" s="73">
        <v>17</v>
      </c>
      <c r="AB362" s="71">
        <f t="shared" si="397"/>
        <v>3.9170506912442393E-2</v>
      </c>
      <c r="AC362" s="73">
        <v>114</v>
      </c>
      <c r="AD362" s="71">
        <f t="shared" si="398"/>
        <v>0.26267281105990781</v>
      </c>
      <c r="AE362" s="73">
        <v>16</v>
      </c>
      <c r="AF362" s="71">
        <f t="shared" si="399"/>
        <v>3.6866359447004608E-2</v>
      </c>
      <c r="AG362" s="119">
        <v>263</v>
      </c>
      <c r="AH362" s="73">
        <v>5</v>
      </c>
      <c r="AI362" s="71">
        <f t="shared" si="400"/>
        <v>1.9011406844106463E-2</v>
      </c>
      <c r="AJ362" s="73">
        <v>42</v>
      </c>
      <c r="AK362" s="71">
        <f t="shared" si="401"/>
        <v>0.1596958174904943</v>
      </c>
      <c r="AL362" s="73">
        <v>6</v>
      </c>
      <c r="AM362" s="71">
        <f t="shared" si="402"/>
        <v>2.2813688212927757E-2</v>
      </c>
      <c r="AN362" s="119">
        <v>155</v>
      </c>
      <c r="AO362" s="73">
        <v>0</v>
      </c>
      <c r="AP362" s="71">
        <f t="shared" si="403"/>
        <v>0</v>
      </c>
      <c r="AQ362" s="73">
        <v>21</v>
      </c>
      <c r="AR362" s="71">
        <f t="shared" si="404"/>
        <v>0.13548387096774195</v>
      </c>
      <c r="AS362" s="73">
        <v>3</v>
      </c>
      <c r="AT362" s="71">
        <f t="shared" si="405"/>
        <v>1.935483870967742E-2</v>
      </c>
      <c r="AU362" s="119">
        <v>50</v>
      </c>
      <c r="AV362" s="73">
        <v>1</v>
      </c>
      <c r="AW362" s="71">
        <f t="shared" si="406"/>
        <v>0.02</v>
      </c>
      <c r="AX362" s="73">
        <v>2</v>
      </c>
      <c r="AY362" s="71">
        <f t="shared" si="407"/>
        <v>0.04</v>
      </c>
      <c r="AZ362" s="73">
        <v>0</v>
      </c>
      <c r="BA362" s="71">
        <f t="shared" si="408"/>
        <v>0</v>
      </c>
      <c r="BB362" s="119">
        <f t="shared" si="359"/>
        <v>1478</v>
      </c>
      <c r="BC362" s="73">
        <f t="shared" si="360"/>
        <v>57</v>
      </c>
      <c r="BD362" s="71">
        <f t="shared" si="409"/>
        <v>3.8565629228687413E-2</v>
      </c>
      <c r="BE362" s="73">
        <f t="shared" si="361"/>
        <v>325</v>
      </c>
      <c r="BF362" s="71">
        <f t="shared" si="410"/>
        <v>0.2198917456021651</v>
      </c>
      <c r="BG362" s="73">
        <f t="shared" si="362"/>
        <v>43</v>
      </c>
      <c r="BH362" s="71">
        <f t="shared" si="411"/>
        <v>2.9093369418132613E-2</v>
      </c>
      <c r="BJ362" s="263">
        <v>72</v>
      </c>
      <c r="BK362" s="272" t="s">
        <v>27</v>
      </c>
      <c r="BL362" s="208" t="s">
        <v>148</v>
      </c>
      <c r="BM362" s="38">
        <v>1424</v>
      </c>
      <c r="BN362" s="38">
        <v>52</v>
      </c>
      <c r="BO362" s="84">
        <v>3.6516853932584269E-2</v>
      </c>
      <c r="BP362" s="38">
        <v>268</v>
      </c>
      <c r="BQ362" s="84">
        <v>0.18820224719101122</v>
      </c>
      <c r="BR362" s="38">
        <v>33</v>
      </c>
      <c r="BS362" s="84">
        <v>2.3174157303370788E-2</v>
      </c>
      <c r="BU362" s="183" t="s">
        <v>27</v>
      </c>
      <c r="BV362" s="188" t="s">
        <v>138</v>
      </c>
      <c r="BW362" s="36">
        <f t="shared" si="358"/>
        <v>0.71244925575101492</v>
      </c>
      <c r="BX362" s="36">
        <f t="shared" si="363"/>
        <v>0.7521067415730337</v>
      </c>
    </row>
    <row r="363" spans="2:76">
      <c r="B363" s="264"/>
      <c r="C363" s="273"/>
      <c r="D363" s="210" t="s">
        <v>277</v>
      </c>
      <c r="E363" s="166">
        <v>0</v>
      </c>
      <c r="F363" s="167">
        <v>0</v>
      </c>
      <c r="G363" s="83" t="str">
        <f t="shared" si="388"/>
        <v>-</v>
      </c>
      <c r="H363" s="167">
        <v>0</v>
      </c>
      <c r="I363" s="83" t="str">
        <f>IFERROR(H363/E363,"-")</f>
        <v>-</v>
      </c>
      <c r="J363" s="167">
        <v>0</v>
      </c>
      <c r="K363" s="83" t="str">
        <f>IFERROR(J363/E363,"-")</f>
        <v>-</v>
      </c>
      <c r="L363" s="166">
        <v>1</v>
      </c>
      <c r="M363" s="167">
        <v>0</v>
      </c>
      <c r="N363" s="83">
        <f>IFERROR(M363/L363,"-")</f>
        <v>0</v>
      </c>
      <c r="O363" s="167">
        <v>0</v>
      </c>
      <c r="P363" s="83">
        <f>IFERROR(O363/L363,"-")</f>
        <v>0</v>
      </c>
      <c r="Q363" s="167">
        <v>0</v>
      </c>
      <c r="R363" s="83">
        <f>IFERROR(Q363/L363,"-")</f>
        <v>0</v>
      </c>
      <c r="S363" s="166">
        <v>247</v>
      </c>
      <c r="T363" s="167">
        <v>22</v>
      </c>
      <c r="U363" s="83">
        <f>IFERROR(T363/S363,"-")</f>
        <v>8.9068825910931168E-2</v>
      </c>
      <c r="V363" s="167">
        <v>85</v>
      </c>
      <c r="W363" s="83">
        <f>IFERROR(V363/S363,"-")</f>
        <v>0.34412955465587042</v>
      </c>
      <c r="X363" s="167">
        <v>7</v>
      </c>
      <c r="Y363" s="83">
        <f>IFERROR(X363/S363,"-")</f>
        <v>2.8340080971659919E-2</v>
      </c>
      <c r="Z363" s="166">
        <v>190</v>
      </c>
      <c r="AA363" s="167">
        <v>16</v>
      </c>
      <c r="AB363" s="83">
        <f>IFERROR(AA363/Z363,"-")</f>
        <v>8.4210526315789472E-2</v>
      </c>
      <c r="AC363" s="167">
        <v>52</v>
      </c>
      <c r="AD363" s="83">
        <f>IFERROR(AC363/Z363,"-")</f>
        <v>0.27368421052631581</v>
      </c>
      <c r="AE363" s="167">
        <v>6</v>
      </c>
      <c r="AF363" s="83">
        <f>IFERROR(AE363/Z363,"-")</f>
        <v>3.1578947368421054E-2</v>
      </c>
      <c r="AG363" s="166">
        <v>72</v>
      </c>
      <c r="AH363" s="167">
        <v>9</v>
      </c>
      <c r="AI363" s="83">
        <f>IFERROR(AH363/AG363,"-")</f>
        <v>0.125</v>
      </c>
      <c r="AJ363" s="167">
        <v>17</v>
      </c>
      <c r="AK363" s="83">
        <f>IFERROR(AJ363/AG363,"-")</f>
        <v>0.2361111111111111</v>
      </c>
      <c r="AL363" s="167">
        <v>3</v>
      </c>
      <c r="AM363" s="83">
        <f>IFERROR(AL363/AG363,"-")</f>
        <v>4.1666666666666664E-2</v>
      </c>
      <c r="AN363" s="166">
        <v>36</v>
      </c>
      <c r="AO363" s="167">
        <v>0</v>
      </c>
      <c r="AP363" s="83">
        <f>IFERROR(AO363/AN363,"-")</f>
        <v>0</v>
      </c>
      <c r="AQ363" s="167">
        <v>5</v>
      </c>
      <c r="AR363" s="83">
        <f>IFERROR(AQ363/AN363,"-")</f>
        <v>0.1388888888888889</v>
      </c>
      <c r="AS363" s="167">
        <v>5</v>
      </c>
      <c r="AT363" s="83">
        <f>IFERROR(AS363/AN363,"-")</f>
        <v>0.1388888888888889</v>
      </c>
      <c r="AU363" s="166">
        <v>13</v>
      </c>
      <c r="AV363" s="167">
        <v>0</v>
      </c>
      <c r="AW363" s="83">
        <f>IFERROR(AV363/AU363,"-")</f>
        <v>0</v>
      </c>
      <c r="AX363" s="167">
        <v>2</v>
      </c>
      <c r="AY363" s="83">
        <f>IFERROR(AX363/AU363,"-")</f>
        <v>0.15384615384615385</v>
      </c>
      <c r="AZ363" s="167">
        <v>0</v>
      </c>
      <c r="BA363" s="83">
        <f>IFERROR(AZ363/AU363,"-")</f>
        <v>0</v>
      </c>
      <c r="BB363" s="166">
        <f t="shared" si="359"/>
        <v>559</v>
      </c>
      <c r="BC363" s="167">
        <f t="shared" si="360"/>
        <v>47</v>
      </c>
      <c r="BD363" s="83">
        <f>IFERROR(BC363/BB363,"-")</f>
        <v>8.4078711985688726E-2</v>
      </c>
      <c r="BE363" s="167">
        <f t="shared" si="361"/>
        <v>161</v>
      </c>
      <c r="BF363" s="83">
        <f>IFERROR(BE363/BB363,"-")</f>
        <v>0.28801431127012522</v>
      </c>
      <c r="BG363" s="167">
        <f t="shared" si="362"/>
        <v>21</v>
      </c>
      <c r="BH363" s="83">
        <f>IFERROR(BG363/BB363,"-")</f>
        <v>3.7567084078711989E-2</v>
      </c>
      <c r="BJ363" s="264"/>
      <c r="BK363" s="273"/>
      <c r="BL363" s="208" t="s">
        <v>276</v>
      </c>
      <c r="BM363" s="38">
        <v>495</v>
      </c>
      <c r="BN363" s="38">
        <v>39</v>
      </c>
      <c r="BO363" s="84">
        <v>7.8787878787878782E-2</v>
      </c>
      <c r="BP363" s="38">
        <v>155</v>
      </c>
      <c r="BQ363" s="84">
        <v>0.31313131313131315</v>
      </c>
      <c r="BR363" s="38">
        <v>14</v>
      </c>
      <c r="BS363" s="84">
        <v>2.8282828282828285E-2</v>
      </c>
      <c r="BU363" s="218"/>
      <c r="BV363" s="208" t="s">
        <v>273</v>
      </c>
      <c r="BW363" s="36">
        <f t="shared" si="358"/>
        <v>0.59033989266547404</v>
      </c>
      <c r="BX363" s="36">
        <f t="shared" si="363"/>
        <v>0.57979797979797976</v>
      </c>
    </row>
    <row r="364" spans="2:76">
      <c r="B364" s="264"/>
      <c r="C364" s="273"/>
      <c r="D364" s="165" t="s">
        <v>156</v>
      </c>
      <c r="E364" s="160">
        <v>0</v>
      </c>
      <c r="F364" s="63">
        <v>0</v>
      </c>
      <c r="G364" s="61" t="str">
        <f t="shared" si="388"/>
        <v>-</v>
      </c>
      <c r="H364" s="63">
        <v>0</v>
      </c>
      <c r="I364" s="61" t="str">
        <f t="shared" si="389"/>
        <v>-</v>
      </c>
      <c r="J364" s="63">
        <v>0</v>
      </c>
      <c r="K364" s="61" t="str">
        <f t="shared" si="390"/>
        <v>-</v>
      </c>
      <c r="L364" s="160">
        <v>0</v>
      </c>
      <c r="M364" s="63">
        <v>0</v>
      </c>
      <c r="N364" s="61" t="str">
        <f t="shared" si="391"/>
        <v>-</v>
      </c>
      <c r="O364" s="63">
        <v>0</v>
      </c>
      <c r="P364" s="61" t="str">
        <f t="shared" si="392"/>
        <v>-</v>
      </c>
      <c r="Q364" s="63">
        <v>0</v>
      </c>
      <c r="R364" s="61" t="str">
        <f t="shared" si="393"/>
        <v>-</v>
      </c>
      <c r="S364" s="160">
        <v>103</v>
      </c>
      <c r="T364" s="63">
        <v>7</v>
      </c>
      <c r="U364" s="61">
        <f t="shared" si="394"/>
        <v>6.7961165048543687E-2</v>
      </c>
      <c r="V364" s="63">
        <v>29</v>
      </c>
      <c r="W364" s="61">
        <f t="shared" si="395"/>
        <v>0.28155339805825241</v>
      </c>
      <c r="X364" s="63">
        <v>6</v>
      </c>
      <c r="Y364" s="61">
        <f t="shared" si="396"/>
        <v>5.8252427184466021E-2</v>
      </c>
      <c r="Z364" s="160">
        <v>48</v>
      </c>
      <c r="AA364" s="63">
        <v>7</v>
      </c>
      <c r="AB364" s="61">
        <f t="shared" si="397"/>
        <v>0.14583333333333334</v>
      </c>
      <c r="AC364" s="63">
        <v>16</v>
      </c>
      <c r="AD364" s="61">
        <f t="shared" si="398"/>
        <v>0.33333333333333331</v>
      </c>
      <c r="AE364" s="63">
        <v>2</v>
      </c>
      <c r="AF364" s="61">
        <f t="shared" si="399"/>
        <v>4.1666666666666664E-2</v>
      </c>
      <c r="AG364" s="160">
        <v>24</v>
      </c>
      <c r="AH364" s="63">
        <v>1</v>
      </c>
      <c r="AI364" s="61">
        <f t="shared" si="400"/>
        <v>4.1666666666666664E-2</v>
      </c>
      <c r="AJ364" s="63">
        <v>8</v>
      </c>
      <c r="AK364" s="61">
        <f t="shared" si="401"/>
        <v>0.33333333333333331</v>
      </c>
      <c r="AL364" s="63">
        <v>0</v>
      </c>
      <c r="AM364" s="61">
        <f t="shared" si="402"/>
        <v>0</v>
      </c>
      <c r="AN364" s="160">
        <v>4</v>
      </c>
      <c r="AO364" s="63">
        <v>0</v>
      </c>
      <c r="AP364" s="61">
        <f t="shared" si="403"/>
        <v>0</v>
      </c>
      <c r="AQ364" s="63">
        <v>0</v>
      </c>
      <c r="AR364" s="61">
        <f t="shared" si="404"/>
        <v>0</v>
      </c>
      <c r="AS364" s="63">
        <v>0</v>
      </c>
      <c r="AT364" s="61">
        <f t="shared" si="405"/>
        <v>0</v>
      </c>
      <c r="AU364" s="160">
        <v>2</v>
      </c>
      <c r="AV364" s="63">
        <v>0</v>
      </c>
      <c r="AW364" s="61">
        <f t="shared" si="406"/>
        <v>0</v>
      </c>
      <c r="AX364" s="63">
        <v>0</v>
      </c>
      <c r="AY364" s="61">
        <f t="shared" si="407"/>
        <v>0</v>
      </c>
      <c r="AZ364" s="63">
        <v>0</v>
      </c>
      <c r="BA364" s="61">
        <f t="shared" si="408"/>
        <v>0</v>
      </c>
      <c r="BB364" s="160">
        <f t="shared" si="359"/>
        <v>181</v>
      </c>
      <c r="BC364" s="63">
        <f t="shared" si="360"/>
        <v>15</v>
      </c>
      <c r="BD364" s="61">
        <f t="shared" si="409"/>
        <v>8.2872928176795577E-2</v>
      </c>
      <c r="BE364" s="63">
        <f t="shared" si="361"/>
        <v>53</v>
      </c>
      <c r="BF364" s="61">
        <f t="shared" si="410"/>
        <v>0.29281767955801102</v>
      </c>
      <c r="BG364" s="63">
        <f t="shared" si="362"/>
        <v>8</v>
      </c>
      <c r="BH364" s="61">
        <f t="shared" si="411"/>
        <v>4.4198895027624308E-2</v>
      </c>
      <c r="BJ364" s="264"/>
      <c r="BK364" s="273"/>
      <c r="BL364" s="208" t="s">
        <v>156</v>
      </c>
      <c r="BM364" s="38">
        <v>173</v>
      </c>
      <c r="BN364" s="38">
        <v>10</v>
      </c>
      <c r="BO364" s="84">
        <v>5.7803468208092484E-2</v>
      </c>
      <c r="BP364" s="38">
        <v>45</v>
      </c>
      <c r="BQ364" s="84">
        <v>0.26011560693641617</v>
      </c>
      <c r="BR364" s="38">
        <v>4</v>
      </c>
      <c r="BS364" s="84">
        <v>2.3121387283236993E-2</v>
      </c>
      <c r="BU364" s="184"/>
      <c r="BV364" s="188" t="s">
        <v>156</v>
      </c>
      <c r="BW364" s="36">
        <f t="shared" si="358"/>
        <v>0.58011049723756902</v>
      </c>
      <c r="BX364" s="36">
        <f t="shared" si="363"/>
        <v>0.65895953757225434</v>
      </c>
    </row>
    <row r="365" spans="2:76">
      <c r="B365" s="264"/>
      <c r="C365" s="273"/>
      <c r="D365" s="135" t="s">
        <v>200</v>
      </c>
      <c r="E365" s="160">
        <v>0</v>
      </c>
      <c r="F365" s="63">
        <v>0</v>
      </c>
      <c r="G365" s="61" t="str">
        <f>IFERROR(F365/E365,"-")</f>
        <v>-</v>
      </c>
      <c r="H365" s="63">
        <v>0</v>
      </c>
      <c r="I365" s="61" t="str">
        <f>IFERROR(H365/E365,"-")</f>
        <v>-</v>
      </c>
      <c r="J365" s="63">
        <v>0</v>
      </c>
      <c r="K365" s="61" t="str">
        <f>IFERROR(J365/E365,"-")</f>
        <v>-</v>
      </c>
      <c r="L365" s="160">
        <v>1</v>
      </c>
      <c r="M365" s="63">
        <v>0</v>
      </c>
      <c r="N365" s="61">
        <f>IFERROR(M365/L365,"-")</f>
        <v>0</v>
      </c>
      <c r="O365" s="63">
        <v>0</v>
      </c>
      <c r="P365" s="61">
        <f>IFERROR(O365/L365,"-")</f>
        <v>0</v>
      </c>
      <c r="Q365" s="63">
        <v>0</v>
      </c>
      <c r="R365" s="61">
        <f>IFERROR(Q365/L365,"-")</f>
        <v>0</v>
      </c>
      <c r="S365" s="160">
        <v>2</v>
      </c>
      <c r="T365" s="63">
        <v>0</v>
      </c>
      <c r="U365" s="61">
        <f>IFERROR(T365/S365,"-")</f>
        <v>0</v>
      </c>
      <c r="V365" s="63">
        <v>0</v>
      </c>
      <c r="W365" s="61">
        <f>IFERROR(V365/S365,"-")</f>
        <v>0</v>
      </c>
      <c r="X365" s="63">
        <v>0</v>
      </c>
      <c r="Y365" s="61">
        <f>IFERROR(X365/S365,"-")</f>
        <v>0</v>
      </c>
      <c r="Z365" s="160">
        <v>8</v>
      </c>
      <c r="AA365" s="63">
        <v>0</v>
      </c>
      <c r="AB365" s="61">
        <f>IFERROR(AA365/Z365,"-")</f>
        <v>0</v>
      </c>
      <c r="AC365" s="63">
        <v>1</v>
      </c>
      <c r="AD365" s="61">
        <f>IFERROR(AC365/Z365,"-")</f>
        <v>0.125</v>
      </c>
      <c r="AE365" s="63">
        <v>0</v>
      </c>
      <c r="AF365" s="61">
        <f>IFERROR(AE365/Z365,"-")</f>
        <v>0</v>
      </c>
      <c r="AG365" s="160">
        <v>15</v>
      </c>
      <c r="AH365" s="63">
        <v>0</v>
      </c>
      <c r="AI365" s="61">
        <f>IFERROR(AH365/AG365,"-")</f>
        <v>0</v>
      </c>
      <c r="AJ365" s="63">
        <v>0</v>
      </c>
      <c r="AK365" s="61">
        <f>IFERROR(AJ365/AG365,"-")</f>
        <v>0</v>
      </c>
      <c r="AL365" s="63">
        <v>0</v>
      </c>
      <c r="AM365" s="61">
        <f>IFERROR(AL365/AG365,"-")</f>
        <v>0</v>
      </c>
      <c r="AN365" s="160">
        <v>26</v>
      </c>
      <c r="AO365" s="63">
        <v>0</v>
      </c>
      <c r="AP365" s="61">
        <f>IFERROR(AO365/AN365,"-")</f>
        <v>0</v>
      </c>
      <c r="AQ365" s="63">
        <v>0</v>
      </c>
      <c r="AR365" s="61">
        <f>IFERROR(AQ365/AN365,"-")</f>
        <v>0</v>
      </c>
      <c r="AS365" s="63">
        <v>0</v>
      </c>
      <c r="AT365" s="61">
        <f>IFERROR(AS365/AN365,"-")</f>
        <v>0</v>
      </c>
      <c r="AU365" s="160">
        <v>15</v>
      </c>
      <c r="AV365" s="63">
        <v>0</v>
      </c>
      <c r="AW365" s="61">
        <f>IFERROR(AV365/AU365,"-")</f>
        <v>0</v>
      </c>
      <c r="AX365" s="63">
        <v>0</v>
      </c>
      <c r="AY365" s="61">
        <f>IFERROR(AX365/AU365,"-")</f>
        <v>0</v>
      </c>
      <c r="AZ365" s="63">
        <v>0</v>
      </c>
      <c r="BA365" s="61">
        <f>IFERROR(AZ365/AU365,"-")</f>
        <v>0</v>
      </c>
      <c r="BB365" s="160">
        <f t="shared" si="359"/>
        <v>67</v>
      </c>
      <c r="BC365" s="63">
        <f t="shared" si="360"/>
        <v>0</v>
      </c>
      <c r="BD365" s="61">
        <f>IFERROR(BC365/BB365,"-")</f>
        <v>0</v>
      </c>
      <c r="BE365" s="63">
        <f t="shared" si="361"/>
        <v>1</v>
      </c>
      <c r="BF365" s="61">
        <f>IFERROR(BE365/BB365,"-")</f>
        <v>1.4925373134328358E-2</v>
      </c>
      <c r="BG365" s="63">
        <f t="shared" si="362"/>
        <v>0</v>
      </c>
      <c r="BH365" s="61">
        <f>IFERROR(BG365/BB365,"-")</f>
        <v>0</v>
      </c>
      <c r="BJ365" s="264"/>
      <c r="BK365" s="273"/>
      <c r="BL365" s="208" t="s">
        <v>199</v>
      </c>
      <c r="BM365" s="38">
        <v>35</v>
      </c>
      <c r="BN365" s="38">
        <v>0</v>
      </c>
      <c r="BO365" s="84">
        <v>0</v>
      </c>
      <c r="BP365" s="38">
        <v>1</v>
      </c>
      <c r="BQ365" s="84">
        <v>2.8571428571428571E-2</v>
      </c>
      <c r="BR365" s="38">
        <v>0</v>
      </c>
      <c r="BS365" s="84">
        <v>0</v>
      </c>
      <c r="BU365" s="184"/>
      <c r="BV365" s="188" t="s">
        <v>199</v>
      </c>
      <c r="BW365" s="36">
        <f t="shared" si="358"/>
        <v>0.9850746268656716</v>
      </c>
      <c r="BX365" s="36">
        <f t="shared" si="363"/>
        <v>0.97142857142857142</v>
      </c>
    </row>
    <row r="366" spans="2:76">
      <c r="B366" s="265"/>
      <c r="C366" s="274"/>
      <c r="D366" s="150" t="s">
        <v>67</v>
      </c>
      <c r="E366" s="38">
        <v>2</v>
      </c>
      <c r="F366" s="57">
        <v>0</v>
      </c>
      <c r="G366" s="55">
        <f t="shared" si="388"/>
        <v>0</v>
      </c>
      <c r="H366" s="57">
        <v>0</v>
      </c>
      <c r="I366" s="55">
        <f t="shared" si="389"/>
        <v>0</v>
      </c>
      <c r="J366" s="57">
        <v>0</v>
      </c>
      <c r="K366" s="55">
        <f t="shared" si="390"/>
        <v>0</v>
      </c>
      <c r="L366" s="38">
        <v>11</v>
      </c>
      <c r="M366" s="57">
        <v>0</v>
      </c>
      <c r="N366" s="55">
        <f t="shared" si="391"/>
        <v>0</v>
      </c>
      <c r="O366" s="57">
        <v>0</v>
      </c>
      <c r="P366" s="55">
        <f t="shared" si="392"/>
        <v>0</v>
      </c>
      <c r="Q366" s="57">
        <v>0</v>
      </c>
      <c r="R366" s="55">
        <f t="shared" si="393"/>
        <v>0</v>
      </c>
      <c r="S366" s="38">
        <v>917</v>
      </c>
      <c r="T366" s="57">
        <v>63</v>
      </c>
      <c r="U366" s="55">
        <f t="shared" si="394"/>
        <v>6.8702290076335881E-2</v>
      </c>
      <c r="V366" s="57">
        <v>260</v>
      </c>
      <c r="W366" s="55">
        <f t="shared" si="395"/>
        <v>0.28353326063249729</v>
      </c>
      <c r="X366" s="57">
        <v>31</v>
      </c>
      <c r="Y366" s="55">
        <f t="shared" si="396"/>
        <v>3.3805888767720831E-2</v>
      </c>
      <c r="Z366" s="38">
        <v>680</v>
      </c>
      <c r="AA366" s="57">
        <v>40</v>
      </c>
      <c r="AB366" s="55">
        <f t="shared" si="397"/>
        <v>5.8823529411764705E-2</v>
      </c>
      <c r="AC366" s="57">
        <v>183</v>
      </c>
      <c r="AD366" s="55">
        <f t="shared" si="398"/>
        <v>0.26911764705882352</v>
      </c>
      <c r="AE366" s="57">
        <v>24</v>
      </c>
      <c r="AF366" s="55">
        <f t="shared" si="399"/>
        <v>3.5294117647058823E-2</v>
      </c>
      <c r="AG366" s="38">
        <v>374</v>
      </c>
      <c r="AH366" s="57">
        <v>15</v>
      </c>
      <c r="AI366" s="55">
        <f t="shared" si="400"/>
        <v>4.0106951871657755E-2</v>
      </c>
      <c r="AJ366" s="57">
        <v>67</v>
      </c>
      <c r="AK366" s="55">
        <f t="shared" si="401"/>
        <v>0.17914438502673796</v>
      </c>
      <c r="AL366" s="57">
        <v>9</v>
      </c>
      <c r="AM366" s="55">
        <f t="shared" si="402"/>
        <v>2.4064171122994651E-2</v>
      </c>
      <c r="AN366" s="38">
        <v>221</v>
      </c>
      <c r="AO366" s="57">
        <v>0</v>
      </c>
      <c r="AP366" s="55">
        <f t="shared" si="403"/>
        <v>0</v>
      </c>
      <c r="AQ366" s="57">
        <v>26</v>
      </c>
      <c r="AR366" s="55">
        <f t="shared" si="404"/>
        <v>0.11764705882352941</v>
      </c>
      <c r="AS366" s="57">
        <v>8</v>
      </c>
      <c r="AT366" s="55">
        <f t="shared" si="405"/>
        <v>3.6199095022624438E-2</v>
      </c>
      <c r="AU366" s="38">
        <v>80</v>
      </c>
      <c r="AV366" s="57">
        <v>1</v>
      </c>
      <c r="AW366" s="55">
        <f t="shared" si="406"/>
        <v>1.2500000000000001E-2</v>
      </c>
      <c r="AX366" s="57">
        <v>4</v>
      </c>
      <c r="AY366" s="55">
        <f t="shared" si="407"/>
        <v>0.05</v>
      </c>
      <c r="AZ366" s="57">
        <v>0</v>
      </c>
      <c r="BA366" s="55">
        <f t="shared" si="408"/>
        <v>0</v>
      </c>
      <c r="BB366" s="38">
        <f t="shared" si="359"/>
        <v>2285</v>
      </c>
      <c r="BC366" s="57">
        <f t="shared" si="360"/>
        <v>119</v>
      </c>
      <c r="BD366" s="55">
        <f t="shared" si="409"/>
        <v>5.2078774617067836E-2</v>
      </c>
      <c r="BE366" s="57">
        <f t="shared" si="361"/>
        <v>540</v>
      </c>
      <c r="BF366" s="55">
        <f t="shared" si="410"/>
        <v>0.23632385120350111</v>
      </c>
      <c r="BG366" s="57">
        <f t="shared" si="362"/>
        <v>72</v>
      </c>
      <c r="BH366" s="55">
        <f t="shared" si="411"/>
        <v>3.1509846827133481E-2</v>
      </c>
      <c r="BJ366" s="265"/>
      <c r="BK366" s="274"/>
      <c r="BL366" s="203" t="s">
        <v>67</v>
      </c>
      <c r="BM366" s="38">
        <v>2127</v>
      </c>
      <c r="BN366" s="38">
        <v>101</v>
      </c>
      <c r="BO366" s="84">
        <v>4.748472026328162E-2</v>
      </c>
      <c r="BP366" s="38">
        <v>469</v>
      </c>
      <c r="BQ366" s="84">
        <v>0.22049835448989186</v>
      </c>
      <c r="BR366" s="38">
        <v>51</v>
      </c>
      <c r="BS366" s="84">
        <v>2.3977433004231313E-2</v>
      </c>
      <c r="BU366" s="185"/>
      <c r="BV366" s="187" t="s">
        <v>67</v>
      </c>
      <c r="BW366" s="36">
        <f t="shared" si="358"/>
        <v>0.6800875273522976</v>
      </c>
      <c r="BX366" s="36">
        <f t="shared" si="363"/>
        <v>0.70803949224259521</v>
      </c>
    </row>
    <row r="367" spans="2:76">
      <c r="B367" s="263">
        <v>73</v>
      </c>
      <c r="C367" s="272" t="s">
        <v>28</v>
      </c>
      <c r="D367" s="134" t="s">
        <v>201</v>
      </c>
      <c r="E367" s="119">
        <v>1</v>
      </c>
      <c r="F367" s="82">
        <v>1</v>
      </c>
      <c r="G367" s="71">
        <f t="shared" ref="G367:G381" si="412">IFERROR(F367/E367,"-")</f>
        <v>1</v>
      </c>
      <c r="H367" s="72">
        <v>0</v>
      </c>
      <c r="I367" s="71">
        <f t="shared" ref="I367:I381" si="413">IFERROR(H367/E367,"-")</f>
        <v>0</v>
      </c>
      <c r="J367" s="72">
        <v>0</v>
      </c>
      <c r="K367" s="71">
        <f t="shared" ref="K367:K381" si="414">IFERROR(J367/E367,"-")</f>
        <v>0</v>
      </c>
      <c r="L367" s="119">
        <v>3</v>
      </c>
      <c r="M367" s="82">
        <v>0</v>
      </c>
      <c r="N367" s="71">
        <f t="shared" ref="N367:N381" si="415">IFERROR(M367/L367,"-")</f>
        <v>0</v>
      </c>
      <c r="O367" s="72">
        <v>1</v>
      </c>
      <c r="P367" s="71">
        <f t="shared" ref="P367:P381" si="416">IFERROR(O367/L367,"-")</f>
        <v>0.33333333333333331</v>
      </c>
      <c r="Q367" s="72">
        <v>0</v>
      </c>
      <c r="R367" s="71">
        <f t="shared" ref="R367:R381" si="417">IFERROR(Q367/L367,"-")</f>
        <v>0</v>
      </c>
      <c r="S367" s="119">
        <v>707</v>
      </c>
      <c r="T367" s="82">
        <v>49</v>
      </c>
      <c r="U367" s="71">
        <f t="shared" ref="U367:U381" si="418">IFERROR(T367/S367,"-")</f>
        <v>6.9306930693069313E-2</v>
      </c>
      <c r="V367" s="72">
        <v>224</v>
      </c>
      <c r="W367" s="71">
        <f t="shared" ref="W367:W381" si="419">IFERROR(V367/S367,"-")</f>
        <v>0.31683168316831684</v>
      </c>
      <c r="X367" s="72">
        <v>26</v>
      </c>
      <c r="Y367" s="71">
        <f t="shared" ref="Y367:Y381" si="420">IFERROR(X367/S367,"-")</f>
        <v>3.6775106082036775E-2</v>
      </c>
      <c r="Z367" s="119">
        <v>631</v>
      </c>
      <c r="AA367" s="82">
        <v>33</v>
      </c>
      <c r="AB367" s="71">
        <f t="shared" ref="AB367:AB381" si="421">IFERROR(AA367/Z367,"-")</f>
        <v>5.2297939778129951E-2</v>
      </c>
      <c r="AC367" s="72">
        <v>178</v>
      </c>
      <c r="AD367" s="71">
        <f t="shared" ref="AD367:AD381" si="422">IFERROR(AC367/Z367,"-")</f>
        <v>0.28209191759112517</v>
      </c>
      <c r="AE367" s="72">
        <v>28</v>
      </c>
      <c r="AF367" s="71">
        <f t="shared" ref="AF367:AF381" si="423">IFERROR(AE367/Z367,"-")</f>
        <v>4.4374009508716325E-2</v>
      </c>
      <c r="AG367" s="119">
        <v>413</v>
      </c>
      <c r="AH367" s="82">
        <v>11</v>
      </c>
      <c r="AI367" s="71">
        <f t="shared" ref="AI367:AI381" si="424">IFERROR(AH367/AG367,"-")</f>
        <v>2.6634382566585957E-2</v>
      </c>
      <c r="AJ367" s="72">
        <v>106</v>
      </c>
      <c r="AK367" s="71">
        <f t="shared" ref="AK367:AK381" si="425">IFERROR(AJ367/AG367,"-")</f>
        <v>0.2566585956416465</v>
      </c>
      <c r="AL367" s="72">
        <v>13</v>
      </c>
      <c r="AM367" s="71">
        <f t="shared" ref="AM367:AM381" si="426">IFERROR(AL367/AG367,"-")</f>
        <v>3.1476997578692496E-2</v>
      </c>
      <c r="AN367" s="119">
        <v>201</v>
      </c>
      <c r="AO367" s="82">
        <v>5</v>
      </c>
      <c r="AP367" s="71">
        <f t="shared" ref="AP367:AP381" si="427">IFERROR(AO367/AN367,"-")</f>
        <v>2.4875621890547265E-2</v>
      </c>
      <c r="AQ367" s="72">
        <v>27</v>
      </c>
      <c r="AR367" s="71">
        <f t="shared" ref="AR367:AR381" si="428">IFERROR(AQ367/AN367,"-")</f>
        <v>0.13432835820895522</v>
      </c>
      <c r="AS367" s="72">
        <v>10</v>
      </c>
      <c r="AT367" s="71">
        <f t="shared" ref="AT367:AT381" si="429">IFERROR(AS367/AN367,"-")</f>
        <v>4.975124378109453E-2</v>
      </c>
      <c r="AU367" s="119">
        <v>64</v>
      </c>
      <c r="AV367" s="82">
        <v>0</v>
      </c>
      <c r="AW367" s="71">
        <f t="shared" ref="AW367:AW381" si="430">IFERROR(AV367/AU367,"-")</f>
        <v>0</v>
      </c>
      <c r="AX367" s="72">
        <v>2</v>
      </c>
      <c r="AY367" s="71">
        <f t="shared" ref="AY367:AY381" si="431">IFERROR(AX367/AU367,"-")</f>
        <v>3.125E-2</v>
      </c>
      <c r="AZ367" s="72">
        <v>2</v>
      </c>
      <c r="BA367" s="71">
        <f t="shared" ref="BA367:BA381" si="432">IFERROR(AZ367/AU367,"-")</f>
        <v>3.125E-2</v>
      </c>
      <c r="BB367" s="119">
        <f t="shared" si="359"/>
        <v>2020</v>
      </c>
      <c r="BC367" s="73">
        <f t="shared" si="360"/>
        <v>99</v>
      </c>
      <c r="BD367" s="71">
        <f t="shared" ref="BD367:BD381" si="433">IFERROR(BC367/BB367,"-")</f>
        <v>4.9009900990099012E-2</v>
      </c>
      <c r="BE367" s="73">
        <f t="shared" si="361"/>
        <v>538</v>
      </c>
      <c r="BF367" s="71">
        <f t="shared" ref="BF367:BF381" si="434">IFERROR(BE367/BB367,"-")</f>
        <v>0.26633663366336635</v>
      </c>
      <c r="BG367" s="73">
        <f t="shared" si="362"/>
        <v>79</v>
      </c>
      <c r="BH367" s="71">
        <f t="shared" ref="BH367:BH381" si="435">IFERROR(BG367/BB367,"-")</f>
        <v>3.9108910891089109E-2</v>
      </c>
      <c r="BJ367" s="263">
        <v>73</v>
      </c>
      <c r="BK367" s="272" t="s">
        <v>28</v>
      </c>
      <c r="BL367" s="208" t="s">
        <v>148</v>
      </c>
      <c r="BM367" s="38">
        <v>1906</v>
      </c>
      <c r="BN367" s="38">
        <v>78</v>
      </c>
      <c r="BO367" s="84">
        <v>4.0923399790136414E-2</v>
      </c>
      <c r="BP367" s="38">
        <v>482</v>
      </c>
      <c r="BQ367" s="84">
        <v>0.25288562434417627</v>
      </c>
      <c r="BR367" s="38">
        <v>92</v>
      </c>
      <c r="BS367" s="84">
        <v>4.8268625393494226E-2</v>
      </c>
      <c r="BU367" s="183" t="s">
        <v>28</v>
      </c>
      <c r="BV367" s="188" t="s">
        <v>138</v>
      </c>
      <c r="BW367" s="36">
        <f t="shared" si="358"/>
        <v>0.64554455445544556</v>
      </c>
      <c r="BX367" s="36">
        <f t="shared" si="363"/>
        <v>0.65792235047219305</v>
      </c>
    </row>
    <row r="368" spans="2:76">
      <c r="B368" s="264"/>
      <c r="C368" s="273"/>
      <c r="D368" s="210" t="s">
        <v>277</v>
      </c>
      <c r="E368" s="166">
        <v>0</v>
      </c>
      <c r="F368" s="214">
        <v>0</v>
      </c>
      <c r="G368" s="83" t="str">
        <f t="shared" si="412"/>
        <v>-</v>
      </c>
      <c r="H368" s="230">
        <v>0</v>
      </c>
      <c r="I368" s="83" t="str">
        <f t="shared" si="413"/>
        <v>-</v>
      </c>
      <c r="J368" s="230">
        <v>0</v>
      </c>
      <c r="K368" s="83" t="str">
        <f t="shared" si="414"/>
        <v>-</v>
      </c>
      <c r="L368" s="166">
        <v>1</v>
      </c>
      <c r="M368" s="214">
        <v>0</v>
      </c>
      <c r="N368" s="83">
        <f t="shared" si="415"/>
        <v>0</v>
      </c>
      <c r="O368" s="230">
        <v>0</v>
      </c>
      <c r="P368" s="83">
        <f t="shared" si="416"/>
        <v>0</v>
      </c>
      <c r="Q368" s="230">
        <v>0</v>
      </c>
      <c r="R368" s="83">
        <f t="shared" si="417"/>
        <v>0</v>
      </c>
      <c r="S368" s="166">
        <v>249</v>
      </c>
      <c r="T368" s="214">
        <v>21</v>
      </c>
      <c r="U368" s="83">
        <f t="shared" si="418"/>
        <v>8.4337349397590355E-2</v>
      </c>
      <c r="V368" s="230">
        <v>90</v>
      </c>
      <c r="W368" s="83">
        <f t="shared" si="419"/>
        <v>0.36144578313253012</v>
      </c>
      <c r="X368" s="230">
        <v>13</v>
      </c>
      <c r="Y368" s="83">
        <f t="shared" si="420"/>
        <v>5.2208835341365459E-2</v>
      </c>
      <c r="Z368" s="166">
        <v>206</v>
      </c>
      <c r="AA368" s="214">
        <v>15</v>
      </c>
      <c r="AB368" s="83">
        <f t="shared" si="421"/>
        <v>7.281553398058252E-2</v>
      </c>
      <c r="AC368" s="230">
        <v>74</v>
      </c>
      <c r="AD368" s="83">
        <f t="shared" si="422"/>
        <v>0.35922330097087379</v>
      </c>
      <c r="AE368" s="230">
        <v>17</v>
      </c>
      <c r="AF368" s="83">
        <f t="shared" si="423"/>
        <v>8.2524271844660199E-2</v>
      </c>
      <c r="AG368" s="166">
        <v>122</v>
      </c>
      <c r="AH368" s="214">
        <v>13</v>
      </c>
      <c r="AI368" s="83">
        <f t="shared" si="424"/>
        <v>0.10655737704918032</v>
      </c>
      <c r="AJ368" s="230">
        <v>29</v>
      </c>
      <c r="AK368" s="83">
        <f t="shared" si="425"/>
        <v>0.23770491803278687</v>
      </c>
      <c r="AL368" s="230">
        <v>3</v>
      </c>
      <c r="AM368" s="83">
        <f t="shared" si="426"/>
        <v>2.4590163934426229E-2</v>
      </c>
      <c r="AN368" s="166">
        <v>51</v>
      </c>
      <c r="AO368" s="214">
        <v>3</v>
      </c>
      <c r="AP368" s="83">
        <f t="shared" si="427"/>
        <v>5.8823529411764705E-2</v>
      </c>
      <c r="AQ368" s="230">
        <v>6</v>
      </c>
      <c r="AR368" s="83">
        <f t="shared" si="428"/>
        <v>0.11764705882352941</v>
      </c>
      <c r="AS368" s="230">
        <v>1</v>
      </c>
      <c r="AT368" s="83">
        <f t="shared" si="429"/>
        <v>1.9607843137254902E-2</v>
      </c>
      <c r="AU368" s="166">
        <v>8</v>
      </c>
      <c r="AV368" s="214">
        <v>0</v>
      </c>
      <c r="AW368" s="83">
        <f t="shared" si="430"/>
        <v>0</v>
      </c>
      <c r="AX368" s="230">
        <v>0</v>
      </c>
      <c r="AY368" s="83">
        <f t="shared" si="431"/>
        <v>0</v>
      </c>
      <c r="AZ368" s="230">
        <v>0</v>
      </c>
      <c r="BA368" s="83">
        <f t="shared" si="432"/>
        <v>0</v>
      </c>
      <c r="BB368" s="166">
        <f t="shared" si="359"/>
        <v>637</v>
      </c>
      <c r="BC368" s="167">
        <f t="shared" si="360"/>
        <v>52</v>
      </c>
      <c r="BD368" s="83">
        <f t="shared" si="433"/>
        <v>8.1632653061224483E-2</v>
      </c>
      <c r="BE368" s="167">
        <f t="shared" si="361"/>
        <v>199</v>
      </c>
      <c r="BF368" s="83">
        <f t="shared" si="434"/>
        <v>0.31240188383045525</v>
      </c>
      <c r="BG368" s="167">
        <f t="shared" si="362"/>
        <v>34</v>
      </c>
      <c r="BH368" s="83">
        <f t="shared" si="435"/>
        <v>5.3375196232339092E-2</v>
      </c>
      <c r="BJ368" s="264"/>
      <c r="BK368" s="273"/>
      <c r="BL368" s="208" t="s">
        <v>276</v>
      </c>
      <c r="BM368" s="38">
        <v>653</v>
      </c>
      <c r="BN368" s="38">
        <v>42</v>
      </c>
      <c r="BO368" s="84">
        <v>6.4318529862174581E-2</v>
      </c>
      <c r="BP368" s="38">
        <v>192</v>
      </c>
      <c r="BQ368" s="84">
        <v>0.29402756508422667</v>
      </c>
      <c r="BR368" s="38">
        <v>41</v>
      </c>
      <c r="BS368" s="84">
        <v>6.278713629402756E-2</v>
      </c>
      <c r="BU368" s="218"/>
      <c r="BV368" s="208" t="s">
        <v>273</v>
      </c>
      <c r="BW368" s="36">
        <f t="shared" si="358"/>
        <v>0.55259026687598112</v>
      </c>
      <c r="BX368" s="36">
        <f t="shared" si="363"/>
        <v>0.57886676875957122</v>
      </c>
    </row>
    <row r="369" spans="2:76">
      <c r="B369" s="264"/>
      <c r="C369" s="273"/>
      <c r="D369" s="165" t="s">
        <v>156</v>
      </c>
      <c r="E369" s="160">
        <v>0</v>
      </c>
      <c r="F369" s="161">
        <v>0</v>
      </c>
      <c r="G369" s="61" t="str">
        <f t="shared" si="412"/>
        <v>-</v>
      </c>
      <c r="H369" s="62">
        <v>0</v>
      </c>
      <c r="I369" s="61" t="str">
        <f t="shared" si="413"/>
        <v>-</v>
      </c>
      <c r="J369" s="62">
        <v>0</v>
      </c>
      <c r="K369" s="61" t="str">
        <f t="shared" si="414"/>
        <v>-</v>
      </c>
      <c r="L369" s="160">
        <v>0</v>
      </c>
      <c r="M369" s="161">
        <v>0</v>
      </c>
      <c r="N369" s="61" t="str">
        <f t="shared" si="415"/>
        <v>-</v>
      </c>
      <c r="O369" s="62">
        <v>0</v>
      </c>
      <c r="P369" s="61" t="str">
        <f t="shared" si="416"/>
        <v>-</v>
      </c>
      <c r="Q369" s="62">
        <v>0</v>
      </c>
      <c r="R369" s="61" t="str">
        <f t="shared" si="417"/>
        <v>-</v>
      </c>
      <c r="S369" s="160">
        <v>99</v>
      </c>
      <c r="T369" s="161">
        <v>9</v>
      </c>
      <c r="U369" s="61">
        <f t="shared" si="418"/>
        <v>9.0909090909090912E-2</v>
      </c>
      <c r="V369" s="62">
        <v>29</v>
      </c>
      <c r="W369" s="61">
        <f t="shared" si="419"/>
        <v>0.29292929292929293</v>
      </c>
      <c r="X369" s="62">
        <v>6</v>
      </c>
      <c r="Y369" s="61">
        <f t="shared" si="420"/>
        <v>6.0606060606060608E-2</v>
      </c>
      <c r="Z369" s="160">
        <v>75</v>
      </c>
      <c r="AA369" s="161">
        <v>2</v>
      </c>
      <c r="AB369" s="61">
        <f t="shared" si="421"/>
        <v>2.6666666666666668E-2</v>
      </c>
      <c r="AC369" s="62">
        <v>26</v>
      </c>
      <c r="AD369" s="61">
        <f t="shared" si="422"/>
        <v>0.34666666666666668</v>
      </c>
      <c r="AE369" s="62">
        <v>0</v>
      </c>
      <c r="AF369" s="61">
        <f t="shared" si="423"/>
        <v>0</v>
      </c>
      <c r="AG369" s="160">
        <v>39</v>
      </c>
      <c r="AH369" s="161">
        <v>4</v>
      </c>
      <c r="AI369" s="61">
        <f t="shared" si="424"/>
        <v>0.10256410256410256</v>
      </c>
      <c r="AJ369" s="62">
        <v>7</v>
      </c>
      <c r="AK369" s="61">
        <f t="shared" si="425"/>
        <v>0.17948717948717949</v>
      </c>
      <c r="AL369" s="62">
        <v>2</v>
      </c>
      <c r="AM369" s="61">
        <f t="shared" si="426"/>
        <v>5.128205128205128E-2</v>
      </c>
      <c r="AN369" s="160">
        <v>7</v>
      </c>
      <c r="AO369" s="161">
        <v>0</v>
      </c>
      <c r="AP369" s="61">
        <f t="shared" si="427"/>
        <v>0</v>
      </c>
      <c r="AQ369" s="62">
        <v>2</v>
      </c>
      <c r="AR369" s="61">
        <f t="shared" si="428"/>
        <v>0.2857142857142857</v>
      </c>
      <c r="AS369" s="62">
        <v>1</v>
      </c>
      <c r="AT369" s="61">
        <f t="shared" si="429"/>
        <v>0.14285714285714285</v>
      </c>
      <c r="AU369" s="160">
        <v>1</v>
      </c>
      <c r="AV369" s="161">
        <v>0</v>
      </c>
      <c r="AW369" s="61">
        <f t="shared" si="430"/>
        <v>0</v>
      </c>
      <c r="AX369" s="62">
        <v>0</v>
      </c>
      <c r="AY369" s="61">
        <f t="shared" si="431"/>
        <v>0</v>
      </c>
      <c r="AZ369" s="62">
        <v>0</v>
      </c>
      <c r="BA369" s="61">
        <f t="shared" si="432"/>
        <v>0</v>
      </c>
      <c r="BB369" s="160">
        <f t="shared" si="359"/>
        <v>221</v>
      </c>
      <c r="BC369" s="63">
        <f t="shared" si="360"/>
        <v>15</v>
      </c>
      <c r="BD369" s="61">
        <f t="shared" si="433"/>
        <v>6.7873303167420809E-2</v>
      </c>
      <c r="BE369" s="63">
        <f t="shared" si="361"/>
        <v>64</v>
      </c>
      <c r="BF369" s="61">
        <f t="shared" si="434"/>
        <v>0.2895927601809955</v>
      </c>
      <c r="BG369" s="63">
        <f t="shared" si="362"/>
        <v>9</v>
      </c>
      <c r="BH369" s="61">
        <f t="shared" si="435"/>
        <v>4.072398190045249E-2</v>
      </c>
      <c r="BJ369" s="264"/>
      <c r="BK369" s="273"/>
      <c r="BL369" s="208" t="s">
        <v>156</v>
      </c>
      <c r="BM369" s="38">
        <v>225</v>
      </c>
      <c r="BN369" s="38">
        <v>18</v>
      </c>
      <c r="BO369" s="84">
        <v>0.08</v>
      </c>
      <c r="BP369" s="38">
        <v>75</v>
      </c>
      <c r="BQ369" s="84">
        <v>0.33333333333333331</v>
      </c>
      <c r="BR369" s="38">
        <v>10</v>
      </c>
      <c r="BS369" s="84">
        <v>4.4444444444444446E-2</v>
      </c>
      <c r="BU369" s="184"/>
      <c r="BV369" s="188" t="s">
        <v>156</v>
      </c>
      <c r="BW369" s="36">
        <f t="shared" si="358"/>
        <v>0.60180995475113119</v>
      </c>
      <c r="BX369" s="36">
        <f t="shared" si="363"/>
        <v>0.54222222222222227</v>
      </c>
    </row>
    <row r="370" spans="2:76">
      <c r="B370" s="264"/>
      <c r="C370" s="273"/>
      <c r="D370" s="135" t="s">
        <v>200</v>
      </c>
      <c r="E370" s="160">
        <v>0</v>
      </c>
      <c r="F370" s="161">
        <v>0</v>
      </c>
      <c r="G370" s="61" t="str">
        <f t="shared" si="412"/>
        <v>-</v>
      </c>
      <c r="H370" s="62">
        <v>0</v>
      </c>
      <c r="I370" s="61" t="str">
        <f t="shared" si="413"/>
        <v>-</v>
      </c>
      <c r="J370" s="62">
        <v>0</v>
      </c>
      <c r="K370" s="61" t="str">
        <f t="shared" si="414"/>
        <v>-</v>
      </c>
      <c r="L370" s="160">
        <v>0</v>
      </c>
      <c r="M370" s="161">
        <v>0</v>
      </c>
      <c r="N370" s="61" t="str">
        <f t="shared" si="415"/>
        <v>-</v>
      </c>
      <c r="O370" s="62">
        <v>0</v>
      </c>
      <c r="P370" s="61" t="str">
        <f t="shared" si="416"/>
        <v>-</v>
      </c>
      <c r="Q370" s="62">
        <v>0</v>
      </c>
      <c r="R370" s="61" t="str">
        <f t="shared" si="417"/>
        <v>-</v>
      </c>
      <c r="S370" s="160">
        <v>4</v>
      </c>
      <c r="T370" s="161">
        <v>0</v>
      </c>
      <c r="U370" s="61">
        <f t="shared" si="418"/>
        <v>0</v>
      </c>
      <c r="V370" s="62">
        <v>0</v>
      </c>
      <c r="W370" s="61">
        <f t="shared" si="419"/>
        <v>0</v>
      </c>
      <c r="X370" s="62">
        <v>0</v>
      </c>
      <c r="Y370" s="61">
        <f t="shared" si="420"/>
        <v>0</v>
      </c>
      <c r="Z370" s="160">
        <v>18</v>
      </c>
      <c r="AA370" s="161">
        <v>0</v>
      </c>
      <c r="AB370" s="61">
        <f t="shared" si="421"/>
        <v>0</v>
      </c>
      <c r="AC370" s="62">
        <v>0</v>
      </c>
      <c r="AD370" s="61">
        <f t="shared" si="422"/>
        <v>0</v>
      </c>
      <c r="AE370" s="62">
        <v>0</v>
      </c>
      <c r="AF370" s="61">
        <f t="shared" si="423"/>
        <v>0</v>
      </c>
      <c r="AG370" s="160">
        <v>29</v>
      </c>
      <c r="AH370" s="161">
        <v>0</v>
      </c>
      <c r="AI370" s="61">
        <f t="shared" si="424"/>
        <v>0</v>
      </c>
      <c r="AJ370" s="62">
        <v>0</v>
      </c>
      <c r="AK370" s="61">
        <f t="shared" si="425"/>
        <v>0</v>
      </c>
      <c r="AL370" s="62">
        <v>0</v>
      </c>
      <c r="AM370" s="61">
        <f t="shared" si="426"/>
        <v>0</v>
      </c>
      <c r="AN370" s="160">
        <v>35</v>
      </c>
      <c r="AO370" s="161">
        <v>0</v>
      </c>
      <c r="AP370" s="61">
        <f t="shared" si="427"/>
        <v>0</v>
      </c>
      <c r="AQ370" s="62">
        <v>0</v>
      </c>
      <c r="AR370" s="61">
        <f t="shared" si="428"/>
        <v>0</v>
      </c>
      <c r="AS370" s="62">
        <v>0</v>
      </c>
      <c r="AT370" s="61">
        <f t="shared" si="429"/>
        <v>0</v>
      </c>
      <c r="AU370" s="160">
        <v>29</v>
      </c>
      <c r="AV370" s="161">
        <v>0</v>
      </c>
      <c r="AW370" s="61">
        <f t="shared" si="430"/>
        <v>0</v>
      </c>
      <c r="AX370" s="62">
        <v>0</v>
      </c>
      <c r="AY370" s="61">
        <f t="shared" si="431"/>
        <v>0</v>
      </c>
      <c r="AZ370" s="62">
        <v>0</v>
      </c>
      <c r="BA370" s="61">
        <f t="shared" si="432"/>
        <v>0</v>
      </c>
      <c r="BB370" s="160">
        <f t="shared" si="359"/>
        <v>115</v>
      </c>
      <c r="BC370" s="63">
        <f t="shared" si="360"/>
        <v>0</v>
      </c>
      <c r="BD370" s="61">
        <f t="shared" si="433"/>
        <v>0</v>
      </c>
      <c r="BE370" s="63">
        <f t="shared" si="361"/>
        <v>0</v>
      </c>
      <c r="BF370" s="61">
        <f t="shared" si="434"/>
        <v>0</v>
      </c>
      <c r="BG370" s="63">
        <f t="shared" si="362"/>
        <v>0</v>
      </c>
      <c r="BH370" s="61">
        <f t="shared" si="435"/>
        <v>0</v>
      </c>
      <c r="BJ370" s="264"/>
      <c r="BK370" s="273"/>
      <c r="BL370" s="208" t="s">
        <v>199</v>
      </c>
      <c r="BM370" s="38">
        <v>45</v>
      </c>
      <c r="BN370" s="38">
        <v>1</v>
      </c>
      <c r="BO370" s="84">
        <v>2.2222222222222223E-2</v>
      </c>
      <c r="BP370" s="38">
        <v>1</v>
      </c>
      <c r="BQ370" s="84">
        <v>2.2222222222222223E-2</v>
      </c>
      <c r="BR370" s="38">
        <v>1</v>
      </c>
      <c r="BS370" s="84">
        <v>2.2222222222222223E-2</v>
      </c>
      <c r="BU370" s="184"/>
      <c r="BV370" s="188" t="s">
        <v>199</v>
      </c>
      <c r="BW370" s="36">
        <f t="shared" si="358"/>
        <v>1</v>
      </c>
      <c r="BX370" s="36">
        <f t="shared" si="363"/>
        <v>0.93333333333333335</v>
      </c>
    </row>
    <row r="371" spans="2:76">
      <c r="B371" s="265"/>
      <c r="C371" s="274"/>
      <c r="D371" s="150" t="s">
        <v>67</v>
      </c>
      <c r="E371" s="37">
        <v>1</v>
      </c>
      <c r="F371" s="233">
        <v>1</v>
      </c>
      <c r="G371" s="13">
        <f t="shared" si="412"/>
        <v>1</v>
      </c>
      <c r="H371" s="33">
        <v>0</v>
      </c>
      <c r="I371" s="13">
        <f t="shared" si="413"/>
        <v>0</v>
      </c>
      <c r="J371" s="33">
        <v>0</v>
      </c>
      <c r="K371" s="13">
        <f t="shared" si="414"/>
        <v>0</v>
      </c>
      <c r="L371" s="37">
        <v>4</v>
      </c>
      <c r="M371" s="233">
        <v>0</v>
      </c>
      <c r="N371" s="13">
        <f t="shared" si="415"/>
        <v>0</v>
      </c>
      <c r="O371" s="33">
        <v>1</v>
      </c>
      <c r="P371" s="13">
        <f t="shared" si="416"/>
        <v>0.25</v>
      </c>
      <c r="Q371" s="33">
        <v>0</v>
      </c>
      <c r="R371" s="13">
        <f t="shared" si="417"/>
        <v>0</v>
      </c>
      <c r="S371" s="37">
        <v>1059</v>
      </c>
      <c r="T371" s="233">
        <v>79</v>
      </c>
      <c r="U371" s="13">
        <f t="shared" si="418"/>
        <v>7.4598677998111429E-2</v>
      </c>
      <c r="V371" s="33">
        <v>343</v>
      </c>
      <c r="W371" s="13">
        <f t="shared" si="419"/>
        <v>0.32389046270066102</v>
      </c>
      <c r="X371" s="33">
        <v>45</v>
      </c>
      <c r="Y371" s="13">
        <f t="shared" si="420"/>
        <v>4.2492917847025496E-2</v>
      </c>
      <c r="Z371" s="37">
        <v>930</v>
      </c>
      <c r="AA371" s="233">
        <v>50</v>
      </c>
      <c r="AB371" s="13">
        <f t="shared" si="421"/>
        <v>5.3763440860215055E-2</v>
      </c>
      <c r="AC371" s="33">
        <v>278</v>
      </c>
      <c r="AD371" s="13">
        <f t="shared" si="422"/>
        <v>0.29892473118279572</v>
      </c>
      <c r="AE371" s="33">
        <v>45</v>
      </c>
      <c r="AF371" s="13">
        <f t="shared" si="423"/>
        <v>4.8387096774193547E-2</v>
      </c>
      <c r="AG371" s="37">
        <v>603</v>
      </c>
      <c r="AH371" s="233">
        <v>28</v>
      </c>
      <c r="AI371" s="13">
        <f t="shared" si="424"/>
        <v>4.6434494195688222E-2</v>
      </c>
      <c r="AJ371" s="33">
        <v>142</v>
      </c>
      <c r="AK371" s="13">
        <f t="shared" si="425"/>
        <v>0.23548922056384744</v>
      </c>
      <c r="AL371" s="33">
        <v>18</v>
      </c>
      <c r="AM371" s="13">
        <f t="shared" si="426"/>
        <v>2.9850746268656716E-2</v>
      </c>
      <c r="AN371" s="37">
        <v>294</v>
      </c>
      <c r="AO371" s="233">
        <v>8</v>
      </c>
      <c r="AP371" s="13">
        <f t="shared" si="427"/>
        <v>2.7210884353741496E-2</v>
      </c>
      <c r="AQ371" s="33">
        <v>35</v>
      </c>
      <c r="AR371" s="13">
        <f t="shared" si="428"/>
        <v>0.11904761904761904</v>
      </c>
      <c r="AS371" s="33">
        <v>12</v>
      </c>
      <c r="AT371" s="13">
        <f t="shared" si="429"/>
        <v>4.0816326530612242E-2</v>
      </c>
      <c r="AU371" s="37">
        <v>102</v>
      </c>
      <c r="AV371" s="233">
        <v>0</v>
      </c>
      <c r="AW371" s="13">
        <f t="shared" si="430"/>
        <v>0</v>
      </c>
      <c r="AX371" s="33">
        <v>2</v>
      </c>
      <c r="AY371" s="13">
        <f t="shared" si="431"/>
        <v>1.9607843137254902E-2</v>
      </c>
      <c r="AZ371" s="33">
        <v>2</v>
      </c>
      <c r="BA371" s="13">
        <f t="shared" si="432"/>
        <v>1.9607843137254902E-2</v>
      </c>
      <c r="BB371" s="37">
        <f t="shared" si="359"/>
        <v>2993</v>
      </c>
      <c r="BC371" s="69">
        <f t="shared" si="360"/>
        <v>166</v>
      </c>
      <c r="BD371" s="13">
        <f t="shared" si="433"/>
        <v>5.5462746408286002E-2</v>
      </c>
      <c r="BE371" s="69">
        <f t="shared" si="361"/>
        <v>801</v>
      </c>
      <c r="BF371" s="13">
        <f t="shared" si="434"/>
        <v>0.26762445706648846</v>
      </c>
      <c r="BG371" s="69">
        <f t="shared" si="362"/>
        <v>122</v>
      </c>
      <c r="BH371" s="13">
        <f t="shared" si="435"/>
        <v>4.0761777480788505E-2</v>
      </c>
      <c r="BJ371" s="265"/>
      <c r="BK371" s="274"/>
      <c r="BL371" s="203" t="s">
        <v>67</v>
      </c>
      <c r="BM371" s="38">
        <v>2829</v>
      </c>
      <c r="BN371" s="38">
        <v>139</v>
      </c>
      <c r="BO371" s="84">
        <v>4.9133969600565569E-2</v>
      </c>
      <c r="BP371" s="38">
        <v>750</v>
      </c>
      <c r="BQ371" s="84">
        <v>0.26511134676564158</v>
      </c>
      <c r="BR371" s="38">
        <v>144</v>
      </c>
      <c r="BS371" s="84">
        <v>5.0901378579003183E-2</v>
      </c>
      <c r="BU371" s="185"/>
      <c r="BV371" s="187" t="s">
        <v>67</v>
      </c>
      <c r="BW371" s="36">
        <f t="shared" si="358"/>
        <v>0.63615101904443705</v>
      </c>
      <c r="BX371" s="36">
        <f t="shared" si="363"/>
        <v>0.63485330505478965</v>
      </c>
    </row>
    <row r="372" spans="2:76">
      <c r="B372" s="263">
        <v>74</v>
      </c>
      <c r="C372" s="272" t="s">
        <v>29</v>
      </c>
      <c r="D372" s="134" t="s">
        <v>201</v>
      </c>
      <c r="E372" s="119">
        <v>1</v>
      </c>
      <c r="F372" s="73">
        <v>0</v>
      </c>
      <c r="G372" s="71">
        <f t="shared" si="412"/>
        <v>0</v>
      </c>
      <c r="H372" s="73">
        <v>1</v>
      </c>
      <c r="I372" s="71">
        <f t="shared" si="413"/>
        <v>1</v>
      </c>
      <c r="J372" s="73">
        <v>0</v>
      </c>
      <c r="K372" s="71">
        <f t="shared" si="414"/>
        <v>0</v>
      </c>
      <c r="L372" s="119">
        <v>2</v>
      </c>
      <c r="M372" s="73">
        <v>0</v>
      </c>
      <c r="N372" s="71">
        <f t="shared" si="415"/>
        <v>0</v>
      </c>
      <c r="O372" s="73">
        <v>0</v>
      </c>
      <c r="P372" s="71">
        <f t="shared" si="416"/>
        <v>0</v>
      </c>
      <c r="Q372" s="73">
        <v>0</v>
      </c>
      <c r="R372" s="71">
        <f t="shared" si="417"/>
        <v>0</v>
      </c>
      <c r="S372" s="119">
        <v>378</v>
      </c>
      <c r="T372" s="73">
        <v>21</v>
      </c>
      <c r="U372" s="71">
        <f t="shared" si="418"/>
        <v>5.5555555555555552E-2</v>
      </c>
      <c r="V372" s="73">
        <v>122</v>
      </c>
      <c r="W372" s="71">
        <f t="shared" si="419"/>
        <v>0.32275132275132273</v>
      </c>
      <c r="X372" s="73">
        <v>18</v>
      </c>
      <c r="Y372" s="71">
        <f t="shared" si="420"/>
        <v>4.7619047619047616E-2</v>
      </c>
      <c r="Z372" s="119">
        <v>268</v>
      </c>
      <c r="AA372" s="73">
        <v>13</v>
      </c>
      <c r="AB372" s="71">
        <f t="shared" si="421"/>
        <v>4.8507462686567165E-2</v>
      </c>
      <c r="AC372" s="73">
        <v>88</v>
      </c>
      <c r="AD372" s="71">
        <f t="shared" si="422"/>
        <v>0.32835820895522388</v>
      </c>
      <c r="AE372" s="73">
        <v>19</v>
      </c>
      <c r="AF372" s="71">
        <f t="shared" si="423"/>
        <v>7.0895522388059698E-2</v>
      </c>
      <c r="AG372" s="119">
        <v>174</v>
      </c>
      <c r="AH372" s="73">
        <v>7</v>
      </c>
      <c r="AI372" s="71">
        <f t="shared" si="424"/>
        <v>4.0229885057471264E-2</v>
      </c>
      <c r="AJ372" s="73">
        <v>38</v>
      </c>
      <c r="AK372" s="71">
        <f t="shared" si="425"/>
        <v>0.21839080459770116</v>
      </c>
      <c r="AL372" s="73">
        <v>7</v>
      </c>
      <c r="AM372" s="71">
        <f t="shared" si="426"/>
        <v>4.0229885057471264E-2</v>
      </c>
      <c r="AN372" s="119">
        <v>81</v>
      </c>
      <c r="AO372" s="73">
        <v>0</v>
      </c>
      <c r="AP372" s="71">
        <f t="shared" si="427"/>
        <v>0</v>
      </c>
      <c r="AQ372" s="73">
        <v>10</v>
      </c>
      <c r="AR372" s="71">
        <f t="shared" si="428"/>
        <v>0.12345679012345678</v>
      </c>
      <c r="AS372" s="73">
        <v>3</v>
      </c>
      <c r="AT372" s="71">
        <f t="shared" si="429"/>
        <v>3.7037037037037035E-2</v>
      </c>
      <c r="AU372" s="119">
        <v>32</v>
      </c>
      <c r="AV372" s="73">
        <v>0</v>
      </c>
      <c r="AW372" s="71">
        <f t="shared" si="430"/>
        <v>0</v>
      </c>
      <c r="AX372" s="73">
        <v>5</v>
      </c>
      <c r="AY372" s="71">
        <f t="shared" si="431"/>
        <v>0.15625</v>
      </c>
      <c r="AZ372" s="73">
        <v>0</v>
      </c>
      <c r="BA372" s="71">
        <f t="shared" si="432"/>
        <v>0</v>
      </c>
      <c r="BB372" s="119">
        <f t="shared" si="359"/>
        <v>936</v>
      </c>
      <c r="BC372" s="73">
        <f t="shared" si="360"/>
        <v>41</v>
      </c>
      <c r="BD372" s="71">
        <f t="shared" si="433"/>
        <v>4.38034188034188E-2</v>
      </c>
      <c r="BE372" s="73">
        <f t="shared" si="361"/>
        <v>264</v>
      </c>
      <c r="BF372" s="71">
        <f t="shared" si="434"/>
        <v>0.28205128205128205</v>
      </c>
      <c r="BG372" s="73">
        <f t="shared" si="362"/>
        <v>47</v>
      </c>
      <c r="BH372" s="71">
        <f t="shared" si="435"/>
        <v>5.0213675213675216E-2</v>
      </c>
      <c r="BJ372" s="263">
        <v>74</v>
      </c>
      <c r="BK372" s="272" t="s">
        <v>29</v>
      </c>
      <c r="BL372" s="208" t="s">
        <v>148</v>
      </c>
      <c r="BM372" s="38">
        <v>873</v>
      </c>
      <c r="BN372" s="38">
        <v>39</v>
      </c>
      <c r="BO372" s="84">
        <v>4.4673539518900345E-2</v>
      </c>
      <c r="BP372" s="38">
        <v>253</v>
      </c>
      <c r="BQ372" s="84">
        <v>0.28980526918671251</v>
      </c>
      <c r="BR372" s="38">
        <v>49</v>
      </c>
      <c r="BS372" s="84">
        <v>5.6128293241695305E-2</v>
      </c>
      <c r="BU372" s="183" t="s">
        <v>29</v>
      </c>
      <c r="BV372" s="188" t="s">
        <v>138</v>
      </c>
      <c r="BW372" s="36">
        <f t="shared" si="358"/>
        <v>0.62393162393162394</v>
      </c>
      <c r="BX372" s="36">
        <f t="shared" si="363"/>
        <v>0.60939289805269192</v>
      </c>
    </row>
    <row r="373" spans="2:76">
      <c r="B373" s="264"/>
      <c r="C373" s="273"/>
      <c r="D373" s="210" t="s">
        <v>277</v>
      </c>
      <c r="E373" s="166">
        <v>0</v>
      </c>
      <c r="F373" s="167">
        <v>0</v>
      </c>
      <c r="G373" s="83" t="str">
        <f t="shared" si="412"/>
        <v>-</v>
      </c>
      <c r="H373" s="167">
        <v>0</v>
      </c>
      <c r="I373" s="83" t="str">
        <f t="shared" si="413"/>
        <v>-</v>
      </c>
      <c r="J373" s="167">
        <v>0</v>
      </c>
      <c r="K373" s="83" t="str">
        <f t="shared" si="414"/>
        <v>-</v>
      </c>
      <c r="L373" s="166">
        <v>0</v>
      </c>
      <c r="M373" s="167">
        <v>0</v>
      </c>
      <c r="N373" s="83" t="str">
        <f t="shared" si="415"/>
        <v>-</v>
      </c>
      <c r="O373" s="167">
        <v>0</v>
      </c>
      <c r="P373" s="83" t="str">
        <f t="shared" si="416"/>
        <v>-</v>
      </c>
      <c r="Q373" s="167">
        <v>0</v>
      </c>
      <c r="R373" s="83" t="str">
        <f t="shared" si="417"/>
        <v>-</v>
      </c>
      <c r="S373" s="166">
        <v>164</v>
      </c>
      <c r="T373" s="167">
        <v>19</v>
      </c>
      <c r="U373" s="83">
        <f t="shared" si="418"/>
        <v>0.11585365853658537</v>
      </c>
      <c r="V373" s="167">
        <v>53</v>
      </c>
      <c r="W373" s="83">
        <f t="shared" si="419"/>
        <v>0.32317073170731708</v>
      </c>
      <c r="X373" s="167">
        <v>10</v>
      </c>
      <c r="Y373" s="83">
        <f t="shared" si="420"/>
        <v>6.097560975609756E-2</v>
      </c>
      <c r="Z373" s="166">
        <v>118</v>
      </c>
      <c r="AA373" s="167">
        <v>11</v>
      </c>
      <c r="AB373" s="83">
        <f t="shared" si="421"/>
        <v>9.3220338983050849E-2</v>
      </c>
      <c r="AC373" s="167">
        <v>33</v>
      </c>
      <c r="AD373" s="83">
        <f t="shared" si="422"/>
        <v>0.27966101694915252</v>
      </c>
      <c r="AE373" s="167">
        <v>6</v>
      </c>
      <c r="AF373" s="83">
        <f t="shared" si="423"/>
        <v>5.0847457627118647E-2</v>
      </c>
      <c r="AG373" s="166">
        <v>41</v>
      </c>
      <c r="AH373" s="167">
        <v>5</v>
      </c>
      <c r="AI373" s="83">
        <f t="shared" si="424"/>
        <v>0.12195121951219512</v>
      </c>
      <c r="AJ373" s="167">
        <v>5</v>
      </c>
      <c r="AK373" s="83">
        <f t="shared" si="425"/>
        <v>0.12195121951219512</v>
      </c>
      <c r="AL373" s="167">
        <v>5</v>
      </c>
      <c r="AM373" s="83">
        <f t="shared" si="426"/>
        <v>0.12195121951219512</v>
      </c>
      <c r="AN373" s="166">
        <v>10</v>
      </c>
      <c r="AO373" s="167">
        <v>0</v>
      </c>
      <c r="AP373" s="83">
        <f t="shared" si="427"/>
        <v>0</v>
      </c>
      <c r="AQ373" s="167">
        <v>1</v>
      </c>
      <c r="AR373" s="83">
        <f t="shared" si="428"/>
        <v>0.1</v>
      </c>
      <c r="AS373" s="167">
        <v>0</v>
      </c>
      <c r="AT373" s="83">
        <f t="shared" si="429"/>
        <v>0</v>
      </c>
      <c r="AU373" s="166">
        <v>4</v>
      </c>
      <c r="AV373" s="167">
        <v>0</v>
      </c>
      <c r="AW373" s="83">
        <f t="shared" si="430"/>
        <v>0</v>
      </c>
      <c r="AX373" s="167">
        <v>1</v>
      </c>
      <c r="AY373" s="83">
        <f t="shared" si="431"/>
        <v>0.25</v>
      </c>
      <c r="AZ373" s="167">
        <v>0</v>
      </c>
      <c r="BA373" s="83">
        <f t="shared" si="432"/>
        <v>0</v>
      </c>
      <c r="BB373" s="166">
        <f t="shared" si="359"/>
        <v>337</v>
      </c>
      <c r="BC373" s="167">
        <f t="shared" si="360"/>
        <v>35</v>
      </c>
      <c r="BD373" s="83">
        <f t="shared" si="433"/>
        <v>0.10385756676557864</v>
      </c>
      <c r="BE373" s="167">
        <f t="shared" si="361"/>
        <v>93</v>
      </c>
      <c r="BF373" s="83">
        <f t="shared" si="434"/>
        <v>0.27596439169139464</v>
      </c>
      <c r="BG373" s="167">
        <f t="shared" si="362"/>
        <v>21</v>
      </c>
      <c r="BH373" s="83">
        <f t="shared" si="435"/>
        <v>6.2314540059347182E-2</v>
      </c>
      <c r="BJ373" s="264"/>
      <c r="BK373" s="273"/>
      <c r="BL373" s="208" t="s">
        <v>276</v>
      </c>
      <c r="BM373" s="38">
        <v>339</v>
      </c>
      <c r="BN373" s="38">
        <v>27</v>
      </c>
      <c r="BO373" s="84">
        <v>7.9646017699115043E-2</v>
      </c>
      <c r="BP373" s="38">
        <v>101</v>
      </c>
      <c r="BQ373" s="84">
        <v>0.29793510324483774</v>
      </c>
      <c r="BR373" s="38">
        <v>23</v>
      </c>
      <c r="BS373" s="84">
        <v>6.7846607669616518E-2</v>
      </c>
      <c r="BU373" s="218"/>
      <c r="BV373" s="208" t="s">
        <v>273</v>
      </c>
      <c r="BW373" s="36">
        <f t="shared" si="358"/>
        <v>0.55786350148367958</v>
      </c>
      <c r="BX373" s="36">
        <f t="shared" si="363"/>
        <v>0.55457227138643073</v>
      </c>
    </row>
    <row r="374" spans="2:76">
      <c r="B374" s="264"/>
      <c r="C374" s="273"/>
      <c r="D374" s="165" t="s">
        <v>156</v>
      </c>
      <c r="E374" s="160">
        <v>0</v>
      </c>
      <c r="F374" s="63">
        <v>0</v>
      </c>
      <c r="G374" s="61" t="str">
        <f t="shared" si="412"/>
        <v>-</v>
      </c>
      <c r="H374" s="63">
        <v>0</v>
      </c>
      <c r="I374" s="61" t="str">
        <f t="shared" si="413"/>
        <v>-</v>
      </c>
      <c r="J374" s="63">
        <v>0</v>
      </c>
      <c r="K374" s="61" t="str">
        <f t="shared" si="414"/>
        <v>-</v>
      </c>
      <c r="L374" s="160">
        <v>0</v>
      </c>
      <c r="M374" s="63">
        <v>0</v>
      </c>
      <c r="N374" s="61" t="str">
        <f t="shared" si="415"/>
        <v>-</v>
      </c>
      <c r="O374" s="63">
        <v>0</v>
      </c>
      <c r="P374" s="61" t="str">
        <f t="shared" si="416"/>
        <v>-</v>
      </c>
      <c r="Q374" s="63">
        <v>0</v>
      </c>
      <c r="R374" s="61" t="str">
        <f t="shared" si="417"/>
        <v>-</v>
      </c>
      <c r="S374" s="160">
        <v>49</v>
      </c>
      <c r="T374" s="63">
        <v>6</v>
      </c>
      <c r="U374" s="61">
        <f t="shared" si="418"/>
        <v>0.12244897959183673</v>
      </c>
      <c r="V374" s="63">
        <v>16</v>
      </c>
      <c r="W374" s="61">
        <f t="shared" si="419"/>
        <v>0.32653061224489793</v>
      </c>
      <c r="X374" s="63">
        <v>4</v>
      </c>
      <c r="Y374" s="61">
        <f t="shared" si="420"/>
        <v>8.1632653061224483E-2</v>
      </c>
      <c r="Z374" s="160">
        <v>24</v>
      </c>
      <c r="AA374" s="63">
        <v>3</v>
      </c>
      <c r="AB374" s="61">
        <f t="shared" si="421"/>
        <v>0.125</v>
      </c>
      <c r="AC374" s="63">
        <v>7</v>
      </c>
      <c r="AD374" s="61">
        <f t="shared" si="422"/>
        <v>0.29166666666666669</v>
      </c>
      <c r="AE374" s="63">
        <v>3</v>
      </c>
      <c r="AF374" s="61">
        <f t="shared" si="423"/>
        <v>0.125</v>
      </c>
      <c r="AG374" s="160">
        <v>9</v>
      </c>
      <c r="AH374" s="63">
        <v>1</v>
      </c>
      <c r="AI374" s="61">
        <f t="shared" si="424"/>
        <v>0.1111111111111111</v>
      </c>
      <c r="AJ374" s="63">
        <v>1</v>
      </c>
      <c r="AK374" s="61">
        <f t="shared" si="425"/>
        <v>0.1111111111111111</v>
      </c>
      <c r="AL374" s="63">
        <v>0</v>
      </c>
      <c r="AM374" s="61">
        <f t="shared" si="426"/>
        <v>0</v>
      </c>
      <c r="AN374" s="160">
        <v>2</v>
      </c>
      <c r="AO374" s="63">
        <v>0</v>
      </c>
      <c r="AP374" s="61">
        <f t="shared" si="427"/>
        <v>0</v>
      </c>
      <c r="AQ374" s="63">
        <v>1</v>
      </c>
      <c r="AR374" s="61">
        <f t="shared" si="428"/>
        <v>0.5</v>
      </c>
      <c r="AS374" s="63">
        <v>0</v>
      </c>
      <c r="AT374" s="61">
        <f t="shared" si="429"/>
        <v>0</v>
      </c>
      <c r="AU374" s="160">
        <v>0</v>
      </c>
      <c r="AV374" s="63">
        <v>0</v>
      </c>
      <c r="AW374" s="61" t="str">
        <f t="shared" si="430"/>
        <v>-</v>
      </c>
      <c r="AX374" s="63">
        <v>0</v>
      </c>
      <c r="AY374" s="61" t="str">
        <f t="shared" si="431"/>
        <v>-</v>
      </c>
      <c r="AZ374" s="63">
        <v>0</v>
      </c>
      <c r="BA374" s="61" t="str">
        <f t="shared" si="432"/>
        <v>-</v>
      </c>
      <c r="BB374" s="160">
        <f t="shared" si="359"/>
        <v>84</v>
      </c>
      <c r="BC374" s="63">
        <f t="shared" si="360"/>
        <v>10</v>
      </c>
      <c r="BD374" s="61">
        <f t="shared" si="433"/>
        <v>0.11904761904761904</v>
      </c>
      <c r="BE374" s="63">
        <f t="shared" si="361"/>
        <v>25</v>
      </c>
      <c r="BF374" s="61">
        <f t="shared" si="434"/>
        <v>0.29761904761904762</v>
      </c>
      <c r="BG374" s="63">
        <f t="shared" si="362"/>
        <v>7</v>
      </c>
      <c r="BH374" s="61">
        <f t="shared" si="435"/>
        <v>8.3333333333333329E-2</v>
      </c>
      <c r="BJ374" s="264"/>
      <c r="BK374" s="273"/>
      <c r="BL374" s="208" t="s">
        <v>156</v>
      </c>
      <c r="BM374" s="38">
        <v>64</v>
      </c>
      <c r="BN374" s="38">
        <v>9</v>
      </c>
      <c r="BO374" s="84">
        <v>0.140625</v>
      </c>
      <c r="BP374" s="38">
        <v>20</v>
      </c>
      <c r="BQ374" s="84">
        <v>0.3125</v>
      </c>
      <c r="BR374" s="38">
        <v>3</v>
      </c>
      <c r="BS374" s="84">
        <v>4.6875E-2</v>
      </c>
      <c r="BU374" s="184"/>
      <c r="BV374" s="188" t="s">
        <v>156</v>
      </c>
      <c r="BW374" s="36">
        <f t="shared" si="358"/>
        <v>0.5</v>
      </c>
      <c r="BX374" s="36">
        <f t="shared" si="363"/>
        <v>0.5</v>
      </c>
    </row>
    <row r="375" spans="2:76">
      <c r="B375" s="264"/>
      <c r="C375" s="273"/>
      <c r="D375" s="135" t="s">
        <v>200</v>
      </c>
      <c r="E375" s="160">
        <v>0</v>
      </c>
      <c r="F375" s="63">
        <v>0</v>
      </c>
      <c r="G375" s="61" t="str">
        <f t="shared" si="412"/>
        <v>-</v>
      </c>
      <c r="H375" s="63">
        <v>0</v>
      </c>
      <c r="I375" s="61" t="str">
        <f t="shared" si="413"/>
        <v>-</v>
      </c>
      <c r="J375" s="63">
        <v>0</v>
      </c>
      <c r="K375" s="61" t="str">
        <f t="shared" si="414"/>
        <v>-</v>
      </c>
      <c r="L375" s="160">
        <v>0</v>
      </c>
      <c r="M375" s="63">
        <v>0</v>
      </c>
      <c r="N375" s="61" t="str">
        <f t="shared" si="415"/>
        <v>-</v>
      </c>
      <c r="O375" s="63">
        <v>0</v>
      </c>
      <c r="P375" s="61" t="str">
        <f t="shared" si="416"/>
        <v>-</v>
      </c>
      <c r="Q375" s="63">
        <v>0</v>
      </c>
      <c r="R375" s="61" t="str">
        <f t="shared" si="417"/>
        <v>-</v>
      </c>
      <c r="S375" s="160">
        <v>2</v>
      </c>
      <c r="T375" s="63">
        <v>0</v>
      </c>
      <c r="U375" s="61">
        <f t="shared" si="418"/>
        <v>0</v>
      </c>
      <c r="V375" s="63">
        <v>0</v>
      </c>
      <c r="W375" s="61">
        <f t="shared" si="419"/>
        <v>0</v>
      </c>
      <c r="X375" s="63">
        <v>0</v>
      </c>
      <c r="Y375" s="61">
        <f t="shared" si="420"/>
        <v>0</v>
      </c>
      <c r="Z375" s="160">
        <v>15</v>
      </c>
      <c r="AA375" s="63">
        <v>0</v>
      </c>
      <c r="AB375" s="61">
        <f t="shared" si="421"/>
        <v>0</v>
      </c>
      <c r="AC375" s="63">
        <v>0</v>
      </c>
      <c r="AD375" s="61">
        <f t="shared" si="422"/>
        <v>0</v>
      </c>
      <c r="AE375" s="63">
        <v>1</v>
      </c>
      <c r="AF375" s="61">
        <f t="shared" si="423"/>
        <v>6.6666666666666666E-2</v>
      </c>
      <c r="AG375" s="160">
        <v>13</v>
      </c>
      <c r="AH375" s="63">
        <v>0</v>
      </c>
      <c r="AI375" s="61">
        <f t="shared" si="424"/>
        <v>0</v>
      </c>
      <c r="AJ375" s="63">
        <v>0</v>
      </c>
      <c r="AK375" s="61">
        <f t="shared" si="425"/>
        <v>0</v>
      </c>
      <c r="AL375" s="63">
        <v>0</v>
      </c>
      <c r="AM375" s="61">
        <f t="shared" si="426"/>
        <v>0</v>
      </c>
      <c r="AN375" s="160">
        <v>13</v>
      </c>
      <c r="AO375" s="63">
        <v>0</v>
      </c>
      <c r="AP375" s="61">
        <f t="shared" si="427"/>
        <v>0</v>
      </c>
      <c r="AQ375" s="63">
        <v>0</v>
      </c>
      <c r="AR375" s="61">
        <f t="shared" si="428"/>
        <v>0</v>
      </c>
      <c r="AS375" s="63">
        <v>0</v>
      </c>
      <c r="AT375" s="61">
        <f t="shared" si="429"/>
        <v>0</v>
      </c>
      <c r="AU375" s="160">
        <v>24</v>
      </c>
      <c r="AV375" s="63">
        <v>0</v>
      </c>
      <c r="AW375" s="61">
        <f t="shared" si="430"/>
        <v>0</v>
      </c>
      <c r="AX375" s="63">
        <v>0</v>
      </c>
      <c r="AY375" s="61">
        <f t="shared" si="431"/>
        <v>0</v>
      </c>
      <c r="AZ375" s="63">
        <v>0</v>
      </c>
      <c r="BA375" s="61">
        <f t="shared" si="432"/>
        <v>0</v>
      </c>
      <c r="BB375" s="160">
        <f t="shared" si="359"/>
        <v>67</v>
      </c>
      <c r="BC375" s="63">
        <f t="shared" si="360"/>
        <v>0</v>
      </c>
      <c r="BD375" s="61">
        <f t="shared" si="433"/>
        <v>0</v>
      </c>
      <c r="BE375" s="63">
        <f t="shared" si="361"/>
        <v>0</v>
      </c>
      <c r="BF375" s="61">
        <f t="shared" si="434"/>
        <v>0</v>
      </c>
      <c r="BG375" s="63">
        <f t="shared" si="362"/>
        <v>1</v>
      </c>
      <c r="BH375" s="61">
        <f t="shared" si="435"/>
        <v>1.4925373134328358E-2</v>
      </c>
      <c r="BJ375" s="264"/>
      <c r="BK375" s="273"/>
      <c r="BL375" s="208" t="s">
        <v>199</v>
      </c>
      <c r="BM375" s="38">
        <v>27</v>
      </c>
      <c r="BN375" s="38">
        <v>0</v>
      </c>
      <c r="BO375" s="84">
        <v>0</v>
      </c>
      <c r="BP375" s="38">
        <v>0</v>
      </c>
      <c r="BQ375" s="84">
        <v>0</v>
      </c>
      <c r="BR375" s="38">
        <v>0</v>
      </c>
      <c r="BS375" s="84">
        <v>0</v>
      </c>
      <c r="BU375" s="184"/>
      <c r="BV375" s="188" t="s">
        <v>199</v>
      </c>
      <c r="BW375" s="36">
        <f t="shared" si="358"/>
        <v>0.9850746268656716</v>
      </c>
      <c r="BX375" s="36">
        <f t="shared" si="363"/>
        <v>1</v>
      </c>
    </row>
    <row r="376" spans="2:76" ht="14.25" thickBot="1">
      <c r="B376" s="265"/>
      <c r="C376" s="274"/>
      <c r="D376" s="150" t="s">
        <v>67</v>
      </c>
      <c r="E376" s="37">
        <v>1</v>
      </c>
      <c r="F376" s="69">
        <v>0</v>
      </c>
      <c r="G376" s="13">
        <f t="shared" si="412"/>
        <v>0</v>
      </c>
      <c r="H376" s="69">
        <v>1</v>
      </c>
      <c r="I376" s="13">
        <f t="shared" si="413"/>
        <v>1</v>
      </c>
      <c r="J376" s="69">
        <v>0</v>
      </c>
      <c r="K376" s="13">
        <f t="shared" si="414"/>
        <v>0</v>
      </c>
      <c r="L376" s="37">
        <v>2</v>
      </c>
      <c r="M376" s="69">
        <v>0</v>
      </c>
      <c r="N376" s="13">
        <f t="shared" si="415"/>
        <v>0</v>
      </c>
      <c r="O376" s="69">
        <v>0</v>
      </c>
      <c r="P376" s="13">
        <f t="shared" si="416"/>
        <v>0</v>
      </c>
      <c r="Q376" s="69">
        <v>0</v>
      </c>
      <c r="R376" s="13">
        <f t="shared" si="417"/>
        <v>0</v>
      </c>
      <c r="S376" s="37">
        <v>593</v>
      </c>
      <c r="T376" s="69">
        <v>46</v>
      </c>
      <c r="U376" s="13">
        <f t="shared" si="418"/>
        <v>7.7571669477234401E-2</v>
      </c>
      <c r="V376" s="69">
        <v>191</v>
      </c>
      <c r="W376" s="13">
        <f t="shared" si="419"/>
        <v>0.32209106239460372</v>
      </c>
      <c r="X376" s="69">
        <v>32</v>
      </c>
      <c r="Y376" s="13">
        <f t="shared" si="420"/>
        <v>5.3962900505902189E-2</v>
      </c>
      <c r="Z376" s="37">
        <v>425</v>
      </c>
      <c r="AA376" s="69">
        <v>27</v>
      </c>
      <c r="AB376" s="13">
        <f t="shared" si="421"/>
        <v>6.3529411764705876E-2</v>
      </c>
      <c r="AC376" s="69">
        <v>128</v>
      </c>
      <c r="AD376" s="13">
        <f t="shared" si="422"/>
        <v>0.30117647058823527</v>
      </c>
      <c r="AE376" s="69">
        <v>29</v>
      </c>
      <c r="AF376" s="13">
        <f t="shared" si="423"/>
        <v>6.8235294117647061E-2</v>
      </c>
      <c r="AG376" s="37">
        <v>237</v>
      </c>
      <c r="AH376" s="69">
        <v>13</v>
      </c>
      <c r="AI376" s="13">
        <f t="shared" si="424"/>
        <v>5.4852320675105488E-2</v>
      </c>
      <c r="AJ376" s="69">
        <v>44</v>
      </c>
      <c r="AK376" s="13">
        <f t="shared" si="425"/>
        <v>0.18565400843881857</v>
      </c>
      <c r="AL376" s="69">
        <v>12</v>
      </c>
      <c r="AM376" s="13">
        <f t="shared" si="426"/>
        <v>5.0632911392405063E-2</v>
      </c>
      <c r="AN376" s="37">
        <v>106</v>
      </c>
      <c r="AO376" s="69">
        <v>0</v>
      </c>
      <c r="AP376" s="13">
        <f t="shared" si="427"/>
        <v>0</v>
      </c>
      <c r="AQ376" s="69">
        <v>12</v>
      </c>
      <c r="AR376" s="13">
        <f t="shared" si="428"/>
        <v>0.11320754716981132</v>
      </c>
      <c r="AS376" s="69">
        <v>3</v>
      </c>
      <c r="AT376" s="13">
        <f t="shared" si="429"/>
        <v>2.8301886792452831E-2</v>
      </c>
      <c r="AU376" s="37">
        <v>60</v>
      </c>
      <c r="AV376" s="69">
        <v>0</v>
      </c>
      <c r="AW376" s="13">
        <f t="shared" si="430"/>
        <v>0</v>
      </c>
      <c r="AX376" s="69">
        <v>6</v>
      </c>
      <c r="AY376" s="13">
        <f t="shared" si="431"/>
        <v>0.1</v>
      </c>
      <c r="AZ376" s="69">
        <v>0</v>
      </c>
      <c r="BA376" s="13">
        <f t="shared" si="432"/>
        <v>0</v>
      </c>
      <c r="BB376" s="37">
        <f t="shared" si="359"/>
        <v>1424</v>
      </c>
      <c r="BC376" s="69">
        <f t="shared" si="360"/>
        <v>86</v>
      </c>
      <c r="BD376" s="13">
        <f t="shared" si="433"/>
        <v>6.0393258426966294E-2</v>
      </c>
      <c r="BE376" s="69">
        <f t="shared" si="361"/>
        <v>382</v>
      </c>
      <c r="BF376" s="13">
        <f t="shared" si="434"/>
        <v>0.26825842696629215</v>
      </c>
      <c r="BG376" s="69">
        <f t="shared" si="362"/>
        <v>76</v>
      </c>
      <c r="BH376" s="13">
        <f t="shared" si="435"/>
        <v>5.3370786516853931E-2</v>
      </c>
      <c r="BJ376" s="265"/>
      <c r="BK376" s="274"/>
      <c r="BL376" s="203" t="s">
        <v>67</v>
      </c>
      <c r="BM376" s="38">
        <v>1303</v>
      </c>
      <c r="BN376" s="38">
        <v>75</v>
      </c>
      <c r="BO376" s="84">
        <v>5.7559478127398311E-2</v>
      </c>
      <c r="BP376" s="38">
        <v>374</v>
      </c>
      <c r="BQ376" s="84">
        <v>0.28702993092862622</v>
      </c>
      <c r="BR376" s="38">
        <v>75</v>
      </c>
      <c r="BS376" s="84">
        <v>5.7559478127398311E-2</v>
      </c>
      <c r="BU376" s="185"/>
      <c r="BV376" s="187" t="s">
        <v>67</v>
      </c>
      <c r="BW376" s="36">
        <f t="shared" si="358"/>
        <v>0.6179775280898876</v>
      </c>
      <c r="BX376" s="36">
        <f t="shared" si="363"/>
        <v>0.5978511128165771</v>
      </c>
    </row>
    <row r="377" spans="2:76" ht="14.25" thickTop="1">
      <c r="B377" s="301" t="s">
        <v>0</v>
      </c>
      <c r="C377" s="302"/>
      <c r="D377" s="178" t="s">
        <v>201</v>
      </c>
      <c r="E377" s="130">
        <f t="shared" ref="E377:E381" si="436">SUM(E7,E132,SUMIF($D$172:$D$376,$D377,E$172:E$376))</f>
        <v>1408</v>
      </c>
      <c r="F377" s="67">
        <f>SUM(F7,F132,SUMIF($D$172:$D$376,$D377,F$172:F$376))</f>
        <v>52</v>
      </c>
      <c r="G377" s="65">
        <f t="shared" si="412"/>
        <v>3.6931818181818184E-2</v>
      </c>
      <c r="H377" s="67">
        <f>SUM(H7,H132,SUMIF($D$172:$D$376,$D377,H$172:H$376))</f>
        <v>182</v>
      </c>
      <c r="I377" s="65">
        <f t="shared" si="413"/>
        <v>0.12926136363636365</v>
      </c>
      <c r="J377" s="67">
        <f>SUM(J7,J132,SUMIF($D$172:$D$376,$D377,J$172:J$376))</f>
        <v>68</v>
      </c>
      <c r="K377" s="65">
        <f t="shared" si="414"/>
        <v>4.8295454545454544E-2</v>
      </c>
      <c r="L377" s="130">
        <f t="shared" ref="L377:M381" si="437">SUM(L7,L132,SUMIF($D$172:$D$376,$D377,L$172:L$376))</f>
        <v>4391</v>
      </c>
      <c r="M377" s="67">
        <f t="shared" si="437"/>
        <v>142</v>
      </c>
      <c r="N377" s="65">
        <f t="shared" si="415"/>
        <v>3.2338874971532677E-2</v>
      </c>
      <c r="O377" s="67">
        <f>SUM(O7,O132,SUMIF($D$172:$D$376,$D377,O$172:O$376))</f>
        <v>514</v>
      </c>
      <c r="P377" s="65">
        <f t="shared" si="416"/>
        <v>0.1170576178547028</v>
      </c>
      <c r="Q377" s="67">
        <f>SUM(Q7,Q132,SUMIF($D$172:$D$376,$D377,Q$172:Q$376))</f>
        <v>212</v>
      </c>
      <c r="R377" s="65">
        <f t="shared" si="417"/>
        <v>4.8280573901161465E-2</v>
      </c>
      <c r="S377" s="130">
        <f>SUM(S7,S132,SUMIF($D$172:$D$376,$D377,S$172:S$376))</f>
        <v>345544</v>
      </c>
      <c r="T377" s="67">
        <f>SUM(T7,T132,SUMIF($D$172:$D$376,$D377,T$172:T$376))</f>
        <v>22651</v>
      </c>
      <c r="U377" s="65">
        <f t="shared" si="418"/>
        <v>6.5551709767786445E-2</v>
      </c>
      <c r="V377" s="67">
        <f>SUM(V7,V132,SUMIF($D$172:$D$376,$D377,V$172:V$376))</f>
        <v>69045</v>
      </c>
      <c r="W377" s="65">
        <f t="shared" si="419"/>
        <v>0.19981536360058344</v>
      </c>
      <c r="X377" s="67">
        <f>SUM(X7,X132,SUMIF($D$172:$D$376,$D377,X$172:X$376))</f>
        <v>25295</v>
      </c>
      <c r="Y377" s="65">
        <f t="shared" si="420"/>
        <v>7.3203412590003014E-2</v>
      </c>
      <c r="Z377" s="130">
        <f>SUM(Z7,Z132,SUMIF($D$172:$D$376,$D377,Z$172:Z$376))</f>
        <v>299021</v>
      </c>
      <c r="AA377" s="67">
        <f>SUM(AA7,AA132,SUMIF($D$172:$D$376,$D377,AA$172:AA$376))</f>
        <v>15663</v>
      </c>
      <c r="AB377" s="65">
        <f t="shared" si="421"/>
        <v>5.2380936455967975E-2</v>
      </c>
      <c r="AC377" s="67">
        <f>SUM(AC7,AC132,SUMIF($D$172:$D$376,$D377,AC$172:AC$376))</f>
        <v>52989</v>
      </c>
      <c r="AD377" s="65">
        <f t="shared" si="422"/>
        <v>0.1772082897187823</v>
      </c>
      <c r="AE377" s="67">
        <f>SUM(AE7,AE132,SUMIF($D$172:$D$376,$D377,AE$172:AE$376))</f>
        <v>23891</v>
      </c>
      <c r="AF377" s="65">
        <f t="shared" si="423"/>
        <v>7.9897398510472506E-2</v>
      </c>
      <c r="AG377" s="130">
        <f>SUM(AG7,AG132,SUMIF($D$172:$D$376,$D377,AG$172:AG$376))</f>
        <v>181297</v>
      </c>
      <c r="AH377" s="67">
        <f>SUM(AH7,AH132,SUMIF($D$172:$D$376,$D377,AH$172:AH$376))</f>
        <v>6213</v>
      </c>
      <c r="AI377" s="65">
        <f t="shared" si="424"/>
        <v>3.4269734193064422E-2</v>
      </c>
      <c r="AJ377" s="67">
        <f>SUM(AJ7,AJ132,SUMIF($D$172:$D$376,$D377,AJ$172:AJ$376))</f>
        <v>23848</v>
      </c>
      <c r="AK377" s="65">
        <f t="shared" si="425"/>
        <v>0.13154106245552877</v>
      </c>
      <c r="AL377" s="67">
        <f>SUM(AL7,AL132,SUMIF($D$172:$D$376,$D377,AL$172:AL$376))</f>
        <v>12364</v>
      </c>
      <c r="AM377" s="65">
        <f t="shared" si="426"/>
        <v>6.8197488099637604E-2</v>
      </c>
      <c r="AN377" s="130">
        <f>SUM(AN7,AN132,SUMIF($D$172:$D$376,$D377,AN$172:AN$376))</f>
        <v>81744</v>
      </c>
      <c r="AO377" s="67">
        <f>SUM(AO7,AO132,SUMIF($D$172:$D$376,$D377,AO$172:AO$376))</f>
        <v>1557</v>
      </c>
      <c r="AP377" s="65">
        <f t="shared" si="427"/>
        <v>1.9047269524368762E-2</v>
      </c>
      <c r="AQ377" s="67">
        <f>SUM(AQ7,AQ132,SUMIF($D$172:$D$376,$D377,AQ$172:AQ$376))</f>
        <v>7790</v>
      </c>
      <c r="AR377" s="65">
        <f t="shared" si="428"/>
        <v>9.5297514190643959E-2</v>
      </c>
      <c r="AS377" s="67">
        <f>SUM(AS7,AS132,SUMIF($D$172:$D$376,$D377,AS$172:AS$376))</f>
        <v>3858</v>
      </c>
      <c r="AT377" s="65">
        <f t="shared" si="429"/>
        <v>4.7196124486200822E-2</v>
      </c>
      <c r="AU377" s="130">
        <f>SUM(AU7,AU132,SUMIF($D$172:$D$376,$D377,AU$172:AU$376))</f>
        <v>25756</v>
      </c>
      <c r="AV377" s="67">
        <f>SUM(AV7,AV132,SUMIF($D$172:$D$376,$D377,AV$172:AV$376))</f>
        <v>214</v>
      </c>
      <c r="AW377" s="65">
        <f t="shared" si="430"/>
        <v>8.3087435937257339E-3</v>
      </c>
      <c r="AX377" s="67">
        <f>SUM(AX7,AX132,SUMIF($D$172:$D$376,$D377,AX$172:AX$376))</f>
        <v>1604</v>
      </c>
      <c r="AY377" s="65">
        <f t="shared" si="431"/>
        <v>6.2276751048299425E-2</v>
      </c>
      <c r="AZ377" s="67">
        <f>SUM(AZ7,AZ132,SUMIF($D$172:$D$376,$D377,AZ$172:AZ$376))</f>
        <v>612</v>
      </c>
      <c r="BA377" s="65">
        <f t="shared" si="432"/>
        <v>2.3761453641869854E-2</v>
      </c>
      <c r="BB377" s="130">
        <f t="shared" si="359"/>
        <v>939161</v>
      </c>
      <c r="BC377" s="67">
        <f t="shared" si="360"/>
        <v>46492</v>
      </c>
      <c r="BD377" s="65">
        <f t="shared" si="433"/>
        <v>4.9503759206355462E-2</v>
      </c>
      <c r="BE377" s="67">
        <f t="shared" si="361"/>
        <v>155972</v>
      </c>
      <c r="BF377" s="65">
        <f t="shared" si="434"/>
        <v>0.16607589114113555</v>
      </c>
      <c r="BG377" s="67">
        <f t="shared" si="362"/>
        <v>66300</v>
      </c>
      <c r="BH377" s="65">
        <f t="shared" si="435"/>
        <v>7.0594924618888555E-2</v>
      </c>
      <c r="BJ377" s="303" t="s">
        <v>0</v>
      </c>
      <c r="BK377" s="304"/>
      <c r="BL377" s="208" t="s">
        <v>148</v>
      </c>
      <c r="BM377" s="38">
        <v>894696</v>
      </c>
      <c r="BN377" s="38">
        <v>39546</v>
      </c>
      <c r="BO377" s="84">
        <v>4.4200488210520666E-2</v>
      </c>
      <c r="BP377" s="38">
        <v>141594</v>
      </c>
      <c r="BQ377" s="84">
        <v>0.15825934172053971</v>
      </c>
      <c r="BR377" s="38">
        <v>63574</v>
      </c>
      <c r="BS377" s="84">
        <v>7.1056537639600487E-2</v>
      </c>
      <c r="BU377" s="189" t="s">
        <v>206</v>
      </c>
      <c r="BV377" s="188" t="s">
        <v>138</v>
      </c>
      <c r="BW377" s="36">
        <f t="shared" si="358"/>
        <v>0.71382542503362045</v>
      </c>
      <c r="BX377" s="36">
        <f t="shared" si="363"/>
        <v>0.72648363242933911</v>
      </c>
    </row>
    <row r="378" spans="2:76">
      <c r="B378" s="303"/>
      <c r="C378" s="304"/>
      <c r="D378" s="210" t="s">
        <v>277</v>
      </c>
      <c r="E378" s="166">
        <f t="shared" si="436"/>
        <v>137</v>
      </c>
      <c r="F378" s="167">
        <f>SUM(F8,F133,SUMIF($D$172:$D$376,$D378,F$172:F$376))</f>
        <v>7</v>
      </c>
      <c r="G378" s="83">
        <f t="shared" si="412"/>
        <v>5.1094890510948905E-2</v>
      </c>
      <c r="H378" s="167">
        <f>SUM(H8,H133,SUMIF($D$172:$D$376,$D378,H$172:H$376))</f>
        <v>24</v>
      </c>
      <c r="I378" s="83">
        <f t="shared" si="413"/>
        <v>0.17518248175182483</v>
      </c>
      <c r="J378" s="167">
        <f>SUM(J8,J133,SUMIF($D$172:$D$376,$D378,J$172:J$376))</f>
        <v>4</v>
      </c>
      <c r="K378" s="83">
        <f t="shared" si="414"/>
        <v>2.9197080291970802E-2</v>
      </c>
      <c r="L378" s="166">
        <f t="shared" si="437"/>
        <v>338</v>
      </c>
      <c r="M378" s="167">
        <f t="shared" si="437"/>
        <v>11</v>
      </c>
      <c r="N378" s="83">
        <f t="shared" si="415"/>
        <v>3.2544378698224852E-2</v>
      </c>
      <c r="O378" s="167">
        <f>SUM(O8,O133,SUMIF($D$172:$D$376,$D378,O$172:O$376))</f>
        <v>44</v>
      </c>
      <c r="P378" s="83">
        <f t="shared" si="416"/>
        <v>0.13017751479289941</v>
      </c>
      <c r="Q378" s="167">
        <f>SUM(Q8,Q133,SUMIF($D$172:$D$376,$D378,Q$172:Q$376))</f>
        <v>16</v>
      </c>
      <c r="R378" s="83">
        <f t="shared" si="417"/>
        <v>4.7337278106508875E-2</v>
      </c>
      <c r="S378" s="166">
        <f>SUM(S8,S133,SUMIF($D$172:$D$376,$D378,S$172:S$376))</f>
        <v>100520</v>
      </c>
      <c r="T378" s="167">
        <f>SUM(T8,T133,SUMIF($D$172:$D$376,$D378,T$172:T$376))</f>
        <v>8694</v>
      </c>
      <c r="U378" s="83">
        <f t="shared" si="418"/>
        <v>8.6490250696378834E-2</v>
      </c>
      <c r="V378" s="167">
        <f>SUM(V8,V133,SUMIF($D$172:$D$376,$D378,V$172:V$376))</f>
        <v>23621</v>
      </c>
      <c r="W378" s="83">
        <f t="shared" si="419"/>
        <v>0.23498806207719858</v>
      </c>
      <c r="X378" s="167">
        <f>SUM(X8,X133,SUMIF($D$172:$D$376,$D378,X$172:X$376))</f>
        <v>7841</v>
      </c>
      <c r="Y378" s="83">
        <f t="shared" si="420"/>
        <v>7.8004377238360526E-2</v>
      </c>
      <c r="Z378" s="166">
        <f>SUM(Z8,Z133,SUMIF($D$172:$D$376,$D378,Z$172:Z$376))</f>
        <v>74931</v>
      </c>
      <c r="AA378" s="167">
        <f>SUM(AA8,AA133,SUMIF($D$172:$D$376,$D378,AA$172:AA$376))</f>
        <v>5628</v>
      </c>
      <c r="AB378" s="83">
        <f t="shared" si="421"/>
        <v>7.5109100372342558E-2</v>
      </c>
      <c r="AC378" s="167">
        <f>SUM(AC8,AC133,SUMIF($D$172:$D$376,$D378,AC$172:AC$376))</f>
        <v>17208</v>
      </c>
      <c r="AD378" s="83">
        <f t="shared" si="422"/>
        <v>0.22965127917684269</v>
      </c>
      <c r="AE378" s="167">
        <f>SUM(AE8,AE133,SUMIF($D$172:$D$376,$D378,AE$172:AE$376))</f>
        <v>6335</v>
      </c>
      <c r="AF378" s="83">
        <f t="shared" si="423"/>
        <v>8.4544447558420416E-2</v>
      </c>
      <c r="AG378" s="166">
        <f>SUM(AG8,AG133,SUMIF($D$172:$D$376,$D378,AG$172:AG$376))</f>
        <v>43563</v>
      </c>
      <c r="AH378" s="167">
        <f>SUM(AH8,AH133,SUMIF($D$172:$D$376,$D378,AH$172:AH$376))</f>
        <v>2244</v>
      </c>
      <c r="AI378" s="83">
        <f t="shared" si="424"/>
        <v>5.1511603884030026E-2</v>
      </c>
      <c r="AJ378" s="167">
        <f>SUM(AJ8,AJ133,SUMIF($D$172:$D$376,$D378,AJ$172:AJ$376))</f>
        <v>7580</v>
      </c>
      <c r="AK378" s="83">
        <f t="shared" si="425"/>
        <v>0.17400087229988753</v>
      </c>
      <c r="AL378" s="167">
        <f>SUM(AL8,AL133,SUMIF($D$172:$D$376,$D378,AL$172:AL$376))</f>
        <v>3508</v>
      </c>
      <c r="AM378" s="83">
        <f t="shared" si="426"/>
        <v>8.0527052774143196E-2</v>
      </c>
      <c r="AN378" s="166">
        <f>SUM(AN8,AN133,SUMIF($D$172:$D$376,$D378,AN$172:AN$376))</f>
        <v>17716</v>
      </c>
      <c r="AO378" s="167">
        <f>SUM(AO8,AO133,SUMIF($D$172:$D$376,$D378,AO$172:AO$376))</f>
        <v>590</v>
      </c>
      <c r="AP378" s="83">
        <f t="shared" si="427"/>
        <v>3.3303228719801313E-2</v>
      </c>
      <c r="AQ378" s="167">
        <f>SUM(AQ8,AQ133,SUMIF($D$172:$D$376,$D378,AQ$172:AQ$376))</f>
        <v>2258</v>
      </c>
      <c r="AR378" s="83">
        <f t="shared" si="428"/>
        <v>0.12745540754120568</v>
      </c>
      <c r="AS378" s="167">
        <f>SUM(AS8,AS133,SUMIF($D$172:$D$376,$D378,AS$172:AS$376))</f>
        <v>1074</v>
      </c>
      <c r="AT378" s="83">
        <f t="shared" si="429"/>
        <v>6.0623165500112895E-2</v>
      </c>
      <c r="AU378" s="166">
        <f>SUM(AU8,AU133,SUMIF($D$172:$D$376,$D378,AU$172:AU$376))</f>
        <v>4367</v>
      </c>
      <c r="AV378" s="167">
        <f>SUM(AV8,AV133,SUMIF($D$172:$D$376,$D378,AV$172:AV$376))</f>
        <v>76</v>
      </c>
      <c r="AW378" s="83">
        <f t="shared" si="430"/>
        <v>1.7403251660178611E-2</v>
      </c>
      <c r="AX378" s="167">
        <f>SUM(AX8,AX133,SUMIF($D$172:$D$376,$D378,AX$172:AX$376))</f>
        <v>379</v>
      </c>
      <c r="AY378" s="83">
        <f t="shared" si="431"/>
        <v>8.6787268147469662E-2</v>
      </c>
      <c r="AZ378" s="167">
        <f>SUM(AZ8,AZ133,SUMIF($D$172:$D$376,$D378,AZ$172:AZ$376))</f>
        <v>166</v>
      </c>
      <c r="BA378" s="83">
        <f t="shared" si="432"/>
        <v>3.8012365468284862E-2</v>
      </c>
      <c r="BB378" s="166">
        <f t="shared" si="359"/>
        <v>241572</v>
      </c>
      <c r="BC378" s="167">
        <f t="shared" si="360"/>
        <v>17250</v>
      </c>
      <c r="BD378" s="83">
        <f t="shared" si="433"/>
        <v>7.1407282300928909E-2</v>
      </c>
      <c r="BE378" s="167">
        <f t="shared" si="361"/>
        <v>51114</v>
      </c>
      <c r="BF378" s="83">
        <f t="shared" si="434"/>
        <v>0.21158909145099597</v>
      </c>
      <c r="BG378" s="167">
        <f t="shared" si="362"/>
        <v>18944</v>
      </c>
      <c r="BH378" s="83">
        <f t="shared" si="435"/>
        <v>7.841968440050999E-2</v>
      </c>
      <c r="BJ378" s="303"/>
      <c r="BK378" s="304"/>
      <c r="BL378" s="208" t="s">
        <v>276</v>
      </c>
      <c r="BM378" s="38">
        <v>237285</v>
      </c>
      <c r="BN378" s="38">
        <v>15464</v>
      </c>
      <c r="BO378" s="84">
        <v>6.5170575468318684E-2</v>
      </c>
      <c r="BP378" s="38">
        <v>47985</v>
      </c>
      <c r="BQ378" s="84">
        <v>0.20222517226120487</v>
      </c>
      <c r="BR378" s="38">
        <v>18991</v>
      </c>
      <c r="BS378" s="84">
        <v>8.0034557599511141E-2</v>
      </c>
      <c r="BU378" s="190"/>
      <c r="BV378" s="208" t="s">
        <v>273</v>
      </c>
      <c r="BW378" s="36">
        <f t="shared" si="358"/>
        <v>0.63858394184756506</v>
      </c>
      <c r="BX378" s="36">
        <f t="shared" si="363"/>
        <v>0.65256969467096526</v>
      </c>
    </row>
    <row r="379" spans="2:76">
      <c r="B379" s="303"/>
      <c r="C379" s="304"/>
      <c r="D379" s="165" t="s">
        <v>156</v>
      </c>
      <c r="E379" s="160">
        <f t="shared" si="436"/>
        <v>42</v>
      </c>
      <c r="F379" s="63">
        <f>SUM(F9,F134,SUMIF($D$172:$D$376,$D379,F$172:F$376))</f>
        <v>0</v>
      </c>
      <c r="G379" s="61">
        <f t="shared" si="412"/>
        <v>0</v>
      </c>
      <c r="H379" s="63">
        <f>SUM(H9,H134,SUMIF($D$172:$D$376,$D379,H$172:H$376))</f>
        <v>4</v>
      </c>
      <c r="I379" s="61">
        <f t="shared" si="413"/>
        <v>9.5238095238095233E-2</v>
      </c>
      <c r="J379" s="63">
        <f>SUM(J9,J134,SUMIF($D$172:$D$376,$D379,J$172:J$376))</f>
        <v>1</v>
      </c>
      <c r="K379" s="61">
        <f t="shared" si="414"/>
        <v>2.3809523809523808E-2</v>
      </c>
      <c r="L379" s="160">
        <f t="shared" si="437"/>
        <v>91</v>
      </c>
      <c r="M379" s="63">
        <f t="shared" si="437"/>
        <v>1</v>
      </c>
      <c r="N379" s="61">
        <f t="shared" si="415"/>
        <v>1.098901098901099E-2</v>
      </c>
      <c r="O379" s="63">
        <f>SUM(O9,O134,SUMIF($D$172:$D$376,$D379,O$172:O$376))</f>
        <v>17</v>
      </c>
      <c r="P379" s="61">
        <f t="shared" si="416"/>
        <v>0.18681318681318682</v>
      </c>
      <c r="Q379" s="63">
        <f>SUM(Q9,Q134,SUMIF($D$172:$D$376,$D379,Q$172:Q$376))</f>
        <v>4</v>
      </c>
      <c r="R379" s="61">
        <f t="shared" si="417"/>
        <v>4.3956043956043959E-2</v>
      </c>
      <c r="S379" s="160">
        <f>SUM(S9,S134,SUMIF($D$172:$D$376,$D379,S$172:S$376))</f>
        <v>47725</v>
      </c>
      <c r="T379" s="63">
        <f t="shared" ref="S379:T381" si="438">SUM(T9,T134,SUMIF($D$172:$D$376,$D379,T$172:T$376))</f>
        <v>3150</v>
      </c>
      <c r="U379" s="61">
        <f t="shared" si="418"/>
        <v>6.6003143006809845E-2</v>
      </c>
      <c r="V379" s="63">
        <f>SUM(V9,V134,SUMIF($D$172:$D$376,$D379,V$172:V$376))</f>
        <v>9121</v>
      </c>
      <c r="W379" s="61">
        <f t="shared" si="419"/>
        <v>0.19111576741749606</v>
      </c>
      <c r="X379" s="63">
        <f>SUM(X9,X134,SUMIF($D$172:$D$376,$D379,X$172:X$376))</f>
        <v>3765</v>
      </c>
      <c r="Y379" s="61">
        <f t="shared" si="420"/>
        <v>7.8889470927187011E-2</v>
      </c>
      <c r="Z379" s="160">
        <f t="shared" ref="Z379:AA381" si="439">SUM(Z9,Z134,SUMIF($D$172:$D$376,$D379,Z$172:Z$376))</f>
        <v>27699</v>
      </c>
      <c r="AA379" s="63">
        <f t="shared" si="439"/>
        <v>1737</v>
      </c>
      <c r="AB379" s="61">
        <f t="shared" si="421"/>
        <v>6.2709845120762484E-2</v>
      </c>
      <c r="AC379" s="63">
        <f>SUM(AC9,AC134,SUMIF($D$172:$D$376,$D379,AC$172:AC$376))</f>
        <v>5340</v>
      </c>
      <c r="AD379" s="61">
        <f t="shared" si="422"/>
        <v>0.19278674320372577</v>
      </c>
      <c r="AE379" s="63">
        <f>SUM(AE9,AE134,SUMIF($D$172:$D$376,$D379,AE$172:AE$376))</f>
        <v>2390</v>
      </c>
      <c r="AF379" s="61">
        <f t="shared" si="423"/>
        <v>8.6284703418895992E-2</v>
      </c>
      <c r="AG379" s="160">
        <f t="shared" ref="AG379:AH381" si="440">SUM(AG9,AG134,SUMIF($D$172:$D$376,$D379,AG$172:AG$376))</f>
        <v>14056</v>
      </c>
      <c r="AH379" s="63">
        <f t="shared" si="440"/>
        <v>652</v>
      </c>
      <c r="AI379" s="61">
        <f t="shared" si="424"/>
        <v>4.6385885031303357E-2</v>
      </c>
      <c r="AJ379" s="63">
        <f>SUM(AJ9,AJ134,SUMIF($D$172:$D$376,$D379,AJ$172:AJ$376))</f>
        <v>2198</v>
      </c>
      <c r="AK379" s="61">
        <f t="shared" si="425"/>
        <v>0.15637450199203187</v>
      </c>
      <c r="AL379" s="63">
        <f>SUM(AL9,AL134,SUMIF($D$172:$D$376,$D379,AL$172:AL$376))</f>
        <v>1163</v>
      </c>
      <c r="AM379" s="61">
        <f t="shared" si="426"/>
        <v>8.2740466704610133E-2</v>
      </c>
      <c r="AN379" s="160">
        <f t="shared" ref="AN379:AO381" si="441">SUM(AN9,AN134,SUMIF($D$172:$D$376,$D379,AN$172:AN$376))</f>
        <v>5549</v>
      </c>
      <c r="AO379" s="63">
        <f t="shared" si="441"/>
        <v>153</v>
      </c>
      <c r="AP379" s="61">
        <f t="shared" si="427"/>
        <v>2.757253559199856E-2</v>
      </c>
      <c r="AQ379" s="63">
        <f>SUM(AQ9,AQ134,SUMIF($D$172:$D$376,$D379,AQ$172:AQ$376))</f>
        <v>643</v>
      </c>
      <c r="AR379" s="61">
        <f t="shared" si="428"/>
        <v>0.11587673454676518</v>
      </c>
      <c r="AS379" s="63">
        <f>SUM(AS9,AS134,SUMIF($D$172:$D$376,$D379,AS$172:AS$376))</f>
        <v>354</v>
      </c>
      <c r="AT379" s="61">
        <f t="shared" si="429"/>
        <v>6.3795278428545682E-2</v>
      </c>
      <c r="AU379" s="160">
        <f t="shared" ref="AU379:AV381" si="442">SUM(AU9,AU134,SUMIF($D$172:$D$376,$D379,AU$172:AU$376))</f>
        <v>1635</v>
      </c>
      <c r="AV379" s="63">
        <f t="shared" si="442"/>
        <v>17</v>
      </c>
      <c r="AW379" s="61">
        <f t="shared" si="430"/>
        <v>1.0397553516819572E-2</v>
      </c>
      <c r="AX379" s="63">
        <f>SUM(AX9,AX134,SUMIF($D$172:$D$376,$D379,AX$172:AX$376))</f>
        <v>126</v>
      </c>
      <c r="AY379" s="61">
        <f t="shared" si="431"/>
        <v>7.7064220183486243E-2</v>
      </c>
      <c r="AZ379" s="63">
        <f>SUM(AZ9,AZ134,SUMIF($D$172:$D$376,$D379,AZ$172:AZ$376))</f>
        <v>56</v>
      </c>
      <c r="BA379" s="61">
        <f t="shared" si="432"/>
        <v>3.4250764525993883E-2</v>
      </c>
      <c r="BB379" s="160">
        <f t="shared" si="359"/>
        <v>96797</v>
      </c>
      <c r="BC379" s="63">
        <f t="shared" si="360"/>
        <v>5710</v>
      </c>
      <c r="BD379" s="61">
        <f t="shared" si="433"/>
        <v>5.8989431490645373E-2</v>
      </c>
      <c r="BE379" s="63">
        <f t="shared" si="361"/>
        <v>17449</v>
      </c>
      <c r="BF379" s="61">
        <f t="shared" si="434"/>
        <v>0.18026385115241175</v>
      </c>
      <c r="BG379" s="63">
        <f t="shared" si="362"/>
        <v>7733</v>
      </c>
      <c r="BH379" s="61">
        <f t="shared" si="435"/>
        <v>7.9888839530150732E-2</v>
      </c>
      <c r="BJ379" s="303"/>
      <c r="BK379" s="304"/>
      <c r="BL379" s="208" t="s">
        <v>156</v>
      </c>
      <c r="BM379" s="38">
        <v>94020</v>
      </c>
      <c r="BN379" s="38">
        <v>4869</v>
      </c>
      <c r="BO379" s="84">
        <v>5.1786853860880666E-2</v>
      </c>
      <c r="BP379" s="38">
        <v>16283</v>
      </c>
      <c r="BQ379" s="84">
        <v>0.17318655605190386</v>
      </c>
      <c r="BR379" s="38">
        <v>7520</v>
      </c>
      <c r="BS379" s="84">
        <v>7.9982982344182094E-2</v>
      </c>
      <c r="BU379" s="190"/>
      <c r="BV379" s="188" t="s">
        <v>156</v>
      </c>
      <c r="BW379" s="36">
        <f t="shared" si="358"/>
        <v>0.68085787782679219</v>
      </c>
      <c r="BX379" s="36">
        <f t="shared" si="363"/>
        <v>0.69504360774303342</v>
      </c>
    </row>
    <row r="380" spans="2:76">
      <c r="B380" s="303"/>
      <c r="C380" s="304"/>
      <c r="D380" s="135" t="s">
        <v>200</v>
      </c>
      <c r="E380" s="160">
        <f t="shared" si="436"/>
        <v>18</v>
      </c>
      <c r="F380" s="63">
        <f>SUM(F10,F135,SUMIF($D$172:$D$376,$D380,F$172:F$376))</f>
        <v>0</v>
      </c>
      <c r="G380" s="61">
        <f t="shared" si="412"/>
        <v>0</v>
      </c>
      <c r="H380" s="63">
        <f>SUM(H10,H135,SUMIF($D$172:$D$376,$D380,H$172:H$376))</f>
        <v>0</v>
      </c>
      <c r="I380" s="61">
        <f t="shared" si="413"/>
        <v>0</v>
      </c>
      <c r="J380" s="63">
        <f>SUM(J10,J135,SUMIF($D$172:$D$376,$D380,J$172:J$376))</f>
        <v>0</v>
      </c>
      <c r="K380" s="61">
        <f t="shared" si="414"/>
        <v>0</v>
      </c>
      <c r="L380" s="160">
        <f t="shared" si="437"/>
        <v>208</v>
      </c>
      <c r="M380" s="63">
        <f t="shared" si="437"/>
        <v>0</v>
      </c>
      <c r="N380" s="61">
        <f t="shared" si="415"/>
        <v>0</v>
      </c>
      <c r="O380" s="63">
        <f>SUM(O10,O135,SUMIF($D$172:$D$376,$D380,O$172:O$376))</f>
        <v>1</v>
      </c>
      <c r="P380" s="61">
        <f t="shared" si="416"/>
        <v>4.807692307692308E-3</v>
      </c>
      <c r="Q380" s="63">
        <f>SUM(Q10,Q135,SUMIF($D$172:$D$376,$D380,Q$172:Q$376))</f>
        <v>0</v>
      </c>
      <c r="R380" s="61">
        <f t="shared" si="417"/>
        <v>0</v>
      </c>
      <c r="S380" s="160">
        <f t="shared" si="438"/>
        <v>2974</v>
      </c>
      <c r="T380" s="63">
        <f t="shared" si="438"/>
        <v>27</v>
      </c>
      <c r="U380" s="61">
        <f t="shared" si="418"/>
        <v>9.0786819098856754E-3</v>
      </c>
      <c r="V380" s="63">
        <f>SUM(V10,V135,SUMIF($D$172:$D$376,$D380,V$172:V$376))</f>
        <v>123</v>
      </c>
      <c r="W380" s="61">
        <f t="shared" si="419"/>
        <v>4.1358439811701411E-2</v>
      </c>
      <c r="X380" s="63">
        <f>SUM(X10,X135,SUMIF($D$172:$D$376,$D380,X$172:X$376))</f>
        <v>92</v>
      </c>
      <c r="Y380" s="61">
        <f t="shared" si="420"/>
        <v>3.0934767989240081E-2</v>
      </c>
      <c r="Z380" s="160">
        <f t="shared" si="439"/>
        <v>7898</v>
      </c>
      <c r="AA380" s="63">
        <f t="shared" si="439"/>
        <v>29</v>
      </c>
      <c r="AB380" s="61">
        <f t="shared" si="421"/>
        <v>3.6718156495315268E-3</v>
      </c>
      <c r="AC380" s="63">
        <f>SUM(AC10,AC135,SUMIF($D$172:$D$376,$D380,AC$172:AC$376))</f>
        <v>157</v>
      </c>
      <c r="AD380" s="61">
        <f t="shared" si="422"/>
        <v>1.9878450240567232E-2</v>
      </c>
      <c r="AE380" s="63">
        <f>SUM(AE10,AE135,SUMIF($D$172:$D$376,$D380,AE$172:AE$376))</f>
        <v>125</v>
      </c>
      <c r="AF380" s="61">
        <f t="shared" si="423"/>
        <v>1.5826791592808306E-2</v>
      </c>
      <c r="AG380" s="160">
        <f t="shared" si="440"/>
        <v>11969</v>
      </c>
      <c r="AH380" s="63">
        <f t="shared" si="440"/>
        <v>19</v>
      </c>
      <c r="AI380" s="61">
        <f t="shared" si="424"/>
        <v>1.5874342050296599E-3</v>
      </c>
      <c r="AJ380" s="63">
        <f>SUM(AJ10,AJ135,SUMIF($D$172:$D$376,$D380,AJ$172:AJ$376))</f>
        <v>138</v>
      </c>
      <c r="AK380" s="61">
        <f t="shared" si="425"/>
        <v>1.1529785278636477E-2</v>
      </c>
      <c r="AL380" s="63">
        <f>SUM(AL10,AL135,SUMIF($D$172:$D$376,$D380,AL$172:AL$376))</f>
        <v>98</v>
      </c>
      <c r="AM380" s="61">
        <f t="shared" si="426"/>
        <v>8.1878185312056137E-3</v>
      </c>
      <c r="AN380" s="160">
        <f t="shared" si="441"/>
        <v>12667</v>
      </c>
      <c r="AO380" s="63">
        <f t="shared" si="441"/>
        <v>10</v>
      </c>
      <c r="AP380" s="61">
        <f t="shared" si="427"/>
        <v>7.894529091339702E-4</v>
      </c>
      <c r="AQ380" s="63">
        <f>SUM(AQ10,AQ135,SUMIF($D$172:$D$376,$D380,AQ$172:AQ$376))</f>
        <v>103</v>
      </c>
      <c r="AR380" s="61">
        <f t="shared" si="428"/>
        <v>8.1313649640798926E-3</v>
      </c>
      <c r="AS380" s="63">
        <f>SUM(AS10,AS135,SUMIF($D$172:$D$376,$D380,AS$172:AS$376))</f>
        <v>43</v>
      </c>
      <c r="AT380" s="61">
        <f t="shared" si="429"/>
        <v>3.3946475092760716E-3</v>
      </c>
      <c r="AU380" s="160">
        <f t="shared" si="442"/>
        <v>12291</v>
      </c>
      <c r="AV380" s="63">
        <f t="shared" si="442"/>
        <v>6</v>
      </c>
      <c r="AW380" s="61">
        <f t="shared" si="430"/>
        <v>4.8816206980717598E-4</v>
      </c>
      <c r="AX380" s="63">
        <f>SUM(AX10,AX135,SUMIF($D$172:$D$376,$D380,AX$172:AX$376))</f>
        <v>45</v>
      </c>
      <c r="AY380" s="61">
        <f t="shared" si="431"/>
        <v>3.6612155235538199E-3</v>
      </c>
      <c r="AZ380" s="63">
        <f>SUM(AZ10,AZ135,SUMIF($D$172:$D$376,$D380,AZ$172:AZ$376))</f>
        <v>13</v>
      </c>
      <c r="BA380" s="61">
        <f t="shared" si="432"/>
        <v>1.0576844845822146E-3</v>
      </c>
      <c r="BB380" s="160">
        <f t="shared" si="359"/>
        <v>48025</v>
      </c>
      <c r="BC380" s="63">
        <f t="shared" si="360"/>
        <v>91</v>
      </c>
      <c r="BD380" s="61">
        <f t="shared" si="433"/>
        <v>1.8948464341488809E-3</v>
      </c>
      <c r="BE380" s="63">
        <f t="shared" si="361"/>
        <v>567</v>
      </c>
      <c r="BF380" s="61">
        <f t="shared" si="434"/>
        <v>1.1806350858927641E-2</v>
      </c>
      <c r="BG380" s="63">
        <f t="shared" si="362"/>
        <v>371</v>
      </c>
      <c r="BH380" s="61">
        <f t="shared" si="435"/>
        <v>7.7251431546069759E-3</v>
      </c>
      <c r="BJ380" s="303"/>
      <c r="BK380" s="304"/>
      <c r="BL380" s="208" t="s">
        <v>199</v>
      </c>
      <c r="BM380" s="38">
        <v>22139</v>
      </c>
      <c r="BN380" s="38">
        <v>83</v>
      </c>
      <c r="BO380" s="84">
        <v>3.7490401553819052E-3</v>
      </c>
      <c r="BP380" s="38">
        <v>500</v>
      </c>
      <c r="BQ380" s="84">
        <v>2.2584579249288587E-2</v>
      </c>
      <c r="BR380" s="38">
        <v>366</v>
      </c>
      <c r="BS380" s="84">
        <v>1.6531912010479245E-2</v>
      </c>
      <c r="BU380" s="190"/>
      <c r="BV380" s="188" t="s">
        <v>199</v>
      </c>
      <c r="BW380" s="36">
        <f t="shared" si="358"/>
        <v>0.97857365955231645</v>
      </c>
      <c r="BX380" s="36">
        <f t="shared" si="363"/>
        <v>0.9571344685848503</v>
      </c>
    </row>
    <row r="381" spans="2:76">
      <c r="B381" s="268"/>
      <c r="C381" s="269"/>
      <c r="D381" s="177" t="s">
        <v>67</v>
      </c>
      <c r="E381" s="38">
        <f t="shared" si="436"/>
        <v>1605</v>
      </c>
      <c r="F381" s="57">
        <f>SUM(F11,F136,SUMIF($D$172:$D$376,$D381,F$172:F$376))</f>
        <v>59</v>
      </c>
      <c r="G381" s="55">
        <f t="shared" si="412"/>
        <v>3.6760124610591902E-2</v>
      </c>
      <c r="H381" s="57">
        <f>SUM(H11,H136,SUMIF($D$172:$D$376,$D381,H$172:H$376))</f>
        <v>210</v>
      </c>
      <c r="I381" s="55">
        <f t="shared" si="413"/>
        <v>0.13084112149532709</v>
      </c>
      <c r="J381" s="57">
        <f>SUM(J11,J136,SUMIF($D$172:$D$376,$D381,J$172:J$376))</f>
        <v>73</v>
      </c>
      <c r="K381" s="55">
        <f t="shared" si="414"/>
        <v>4.5482866043613707E-2</v>
      </c>
      <c r="L381" s="38">
        <f t="shared" si="437"/>
        <v>5028</v>
      </c>
      <c r="M381" s="57">
        <f t="shared" si="437"/>
        <v>154</v>
      </c>
      <c r="N381" s="55">
        <f t="shared" si="415"/>
        <v>3.0628480509148768E-2</v>
      </c>
      <c r="O381" s="57">
        <f>SUM(O11,O136,SUMIF($D$172:$D$376,$D381,O$172:O$376))</f>
        <v>576</v>
      </c>
      <c r="P381" s="55">
        <f t="shared" si="416"/>
        <v>0.11455847255369929</v>
      </c>
      <c r="Q381" s="57">
        <f>SUM(Q11,Q136,SUMIF($D$172:$D$376,$D381,Q$172:Q$376))</f>
        <v>232</v>
      </c>
      <c r="R381" s="55">
        <f t="shared" si="417"/>
        <v>4.6141607000795545E-2</v>
      </c>
      <c r="S381" s="38">
        <f t="shared" si="438"/>
        <v>496763</v>
      </c>
      <c r="T381" s="57">
        <f t="shared" si="438"/>
        <v>34522</v>
      </c>
      <c r="U381" s="55">
        <f t="shared" si="418"/>
        <v>6.9493903531462689E-2</v>
      </c>
      <c r="V381" s="57">
        <f>SUM(V11,V136,SUMIF($D$172:$D$376,$D381,V$172:V$376))</f>
        <v>101910</v>
      </c>
      <c r="W381" s="55">
        <f t="shared" si="419"/>
        <v>0.20514812898706225</v>
      </c>
      <c r="X381" s="57">
        <f>SUM(X11,X136,SUMIF($D$172:$D$376,$D381,X$172:X$376))</f>
        <v>36993</v>
      </c>
      <c r="Y381" s="55">
        <f t="shared" si="420"/>
        <v>7.4468106521620975E-2</v>
      </c>
      <c r="Z381" s="38">
        <f t="shared" si="439"/>
        <v>409549</v>
      </c>
      <c r="AA381" s="57">
        <f t="shared" si="439"/>
        <v>23057</v>
      </c>
      <c r="AB381" s="55">
        <f t="shared" si="421"/>
        <v>5.6298513730957712E-2</v>
      </c>
      <c r="AC381" s="57">
        <f>SUM(AC11,AC136,SUMIF($D$172:$D$376,$D381,AC$172:AC$376))</f>
        <v>75694</v>
      </c>
      <c r="AD381" s="55">
        <f t="shared" si="422"/>
        <v>0.18482281729414551</v>
      </c>
      <c r="AE381" s="57">
        <f>SUM(AE11,AE136,SUMIF($D$172:$D$376,$D381,AE$172:AE$376))</f>
        <v>32741</v>
      </c>
      <c r="AF381" s="55">
        <f t="shared" si="423"/>
        <v>7.9944036000576243E-2</v>
      </c>
      <c r="AG381" s="38">
        <f t="shared" si="440"/>
        <v>250885</v>
      </c>
      <c r="AH381" s="57">
        <f t="shared" si="440"/>
        <v>9128</v>
      </c>
      <c r="AI381" s="55">
        <f t="shared" si="424"/>
        <v>3.6383203459752475E-2</v>
      </c>
      <c r="AJ381" s="57">
        <f>SUM(AJ11,AJ136,SUMIF($D$172:$D$376,$D381,AJ$172:AJ$376))</f>
        <v>33764</v>
      </c>
      <c r="AK381" s="55">
        <f t="shared" si="425"/>
        <v>0.13457958825756822</v>
      </c>
      <c r="AL381" s="57">
        <f>SUM(AL11,AL136,SUMIF($D$172:$D$376,$D381,AL$172:AL$376))</f>
        <v>17133</v>
      </c>
      <c r="AM381" s="55">
        <f t="shared" si="426"/>
        <v>6.8290252506128302E-2</v>
      </c>
      <c r="AN381" s="38">
        <f t="shared" si="441"/>
        <v>117676</v>
      </c>
      <c r="AO381" s="57">
        <f t="shared" si="441"/>
        <v>2310</v>
      </c>
      <c r="AP381" s="55">
        <f t="shared" si="427"/>
        <v>1.9630170977939426E-2</v>
      </c>
      <c r="AQ381" s="57">
        <f>SUM(AQ11,AQ136,SUMIF($D$172:$D$376,$D381,AQ$172:AQ$376))</f>
        <v>10794</v>
      </c>
      <c r="AR381" s="55">
        <f t="shared" si="428"/>
        <v>9.1726435296916958E-2</v>
      </c>
      <c r="AS381" s="57">
        <f>SUM(AS11,AS136,SUMIF($D$172:$D$376,$D381,AS$172:AS$376))</f>
        <v>5329</v>
      </c>
      <c r="AT381" s="55">
        <f t="shared" si="429"/>
        <v>4.5285359801488831E-2</v>
      </c>
      <c r="AU381" s="38">
        <f t="shared" si="442"/>
        <v>44049</v>
      </c>
      <c r="AV381" s="57">
        <f t="shared" si="442"/>
        <v>313</v>
      </c>
      <c r="AW381" s="55">
        <f t="shared" si="430"/>
        <v>7.1057231719221774E-3</v>
      </c>
      <c r="AX381" s="57">
        <f>SUM(AX11,AX136,SUMIF($D$172:$D$376,$D381,AX$172:AX$376))</f>
        <v>2154</v>
      </c>
      <c r="AY381" s="55">
        <f t="shared" si="431"/>
        <v>4.8900088537764765E-2</v>
      </c>
      <c r="AZ381" s="57">
        <f>SUM(AZ11,AZ136,SUMIF($D$172:$D$376,$D381,AZ$172:AZ$376))</f>
        <v>847</v>
      </c>
      <c r="BA381" s="55">
        <f t="shared" si="432"/>
        <v>1.9228586347022635E-2</v>
      </c>
      <c r="BB381" s="38">
        <f t="shared" si="359"/>
        <v>1325555</v>
      </c>
      <c r="BC381" s="57">
        <f t="shared" si="360"/>
        <v>69543</v>
      </c>
      <c r="BD381" s="55">
        <f t="shared" si="433"/>
        <v>5.246330782200663E-2</v>
      </c>
      <c r="BE381" s="57">
        <f t="shared" si="361"/>
        <v>225102</v>
      </c>
      <c r="BF381" s="55">
        <f t="shared" si="434"/>
        <v>0.16981717092085957</v>
      </c>
      <c r="BG381" s="57">
        <f t="shared" si="362"/>
        <v>93348</v>
      </c>
      <c r="BH381" s="55">
        <f t="shared" si="435"/>
        <v>7.0421823311744888E-2</v>
      </c>
      <c r="BJ381" s="268"/>
      <c r="BK381" s="269"/>
      <c r="BL381" s="203" t="s">
        <v>67</v>
      </c>
      <c r="BM381" s="38">
        <v>1248140</v>
      </c>
      <c r="BN381" s="38">
        <v>59962</v>
      </c>
      <c r="BO381" s="84">
        <v>4.8041085134680403E-2</v>
      </c>
      <c r="BP381" s="38">
        <v>206362</v>
      </c>
      <c r="BQ381" s="84">
        <v>0.16533561940166969</v>
      </c>
      <c r="BR381" s="38">
        <v>90451</v>
      </c>
      <c r="BS381" s="84">
        <v>7.246863332638967E-2</v>
      </c>
      <c r="BU381" s="191"/>
      <c r="BV381" s="187" t="s">
        <v>67</v>
      </c>
      <c r="BW381" s="36">
        <f t="shared" si="358"/>
        <v>0.70729769794538888</v>
      </c>
      <c r="BX381" s="36">
        <f>(BM381-SUM(BN381,BP381,BR381))/BM381</f>
        <v>0.7141546621372602</v>
      </c>
    </row>
    <row r="382" spans="2:76">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U382" s="2"/>
      <c r="BV382" s="2"/>
      <c r="BW382" s="2"/>
      <c r="BX382" s="186"/>
    </row>
    <row r="383" spans="2:76">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U383" s="79"/>
      <c r="BV383" s="79"/>
      <c r="BW383" s="79"/>
      <c r="BX383" s="79"/>
    </row>
  </sheetData>
  <mergeCells count="415">
    <mergeCell ref="BJ377:BK381"/>
    <mergeCell ref="BJ352:BJ356"/>
    <mergeCell ref="BK352:BK356"/>
    <mergeCell ref="BJ357:BJ361"/>
    <mergeCell ref="BK357:BK361"/>
    <mergeCell ref="BJ362:BJ366"/>
    <mergeCell ref="BK362:BK366"/>
    <mergeCell ref="BJ367:BJ371"/>
    <mergeCell ref="BK367:BK371"/>
    <mergeCell ref="BJ372:BJ376"/>
    <mergeCell ref="BK372:BK376"/>
    <mergeCell ref="BJ327:BJ331"/>
    <mergeCell ref="BK327:BK331"/>
    <mergeCell ref="BJ332:BJ336"/>
    <mergeCell ref="BK332:BK336"/>
    <mergeCell ref="BJ337:BJ341"/>
    <mergeCell ref="BK337:BK341"/>
    <mergeCell ref="BJ342:BJ346"/>
    <mergeCell ref="BK342:BK346"/>
    <mergeCell ref="BJ347:BJ351"/>
    <mergeCell ref="BK347:BK351"/>
    <mergeCell ref="BJ302:BJ306"/>
    <mergeCell ref="BK302:BK306"/>
    <mergeCell ref="BJ307:BJ311"/>
    <mergeCell ref="BK307:BK311"/>
    <mergeCell ref="BJ312:BJ316"/>
    <mergeCell ref="BK312:BK316"/>
    <mergeCell ref="BJ317:BJ321"/>
    <mergeCell ref="BK317:BK321"/>
    <mergeCell ref="BJ322:BJ326"/>
    <mergeCell ref="BK322:BK326"/>
    <mergeCell ref="BJ277:BJ281"/>
    <mergeCell ref="BK277:BK281"/>
    <mergeCell ref="BJ282:BJ286"/>
    <mergeCell ref="BK282:BK286"/>
    <mergeCell ref="BJ287:BJ291"/>
    <mergeCell ref="BK287:BK291"/>
    <mergeCell ref="BJ292:BJ296"/>
    <mergeCell ref="BK292:BK296"/>
    <mergeCell ref="BJ297:BJ301"/>
    <mergeCell ref="BK297:BK301"/>
    <mergeCell ref="BK252:BK256"/>
    <mergeCell ref="BJ257:BJ261"/>
    <mergeCell ref="BK257:BK261"/>
    <mergeCell ref="BJ262:BJ266"/>
    <mergeCell ref="BK262:BK266"/>
    <mergeCell ref="BJ267:BJ271"/>
    <mergeCell ref="BK267:BK271"/>
    <mergeCell ref="BJ272:BJ276"/>
    <mergeCell ref="BK272:BK276"/>
    <mergeCell ref="BJ252:BJ256"/>
    <mergeCell ref="BJ172:BJ176"/>
    <mergeCell ref="BK172:BK176"/>
    <mergeCell ref="BJ177:BJ181"/>
    <mergeCell ref="BK177:BK181"/>
    <mergeCell ref="BJ182:BJ186"/>
    <mergeCell ref="BK182:BK186"/>
    <mergeCell ref="BJ187:BJ191"/>
    <mergeCell ref="BK187:BK191"/>
    <mergeCell ref="BJ192:BJ196"/>
    <mergeCell ref="BK192:BK196"/>
    <mergeCell ref="BJ147:BJ151"/>
    <mergeCell ref="BK147:BK151"/>
    <mergeCell ref="BJ152:BJ156"/>
    <mergeCell ref="BK152:BK156"/>
    <mergeCell ref="BJ157:BJ161"/>
    <mergeCell ref="BK157:BK161"/>
    <mergeCell ref="BJ162:BJ166"/>
    <mergeCell ref="BK162:BK166"/>
    <mergeCell ref="BJ167:BJ171"/>
    <mergeCell ref="BK167:BK171"/>
    <mergeCell ref="B367:B371"/>
    <mergeCell ref="C367:C371"/>
    <mergeCell ref="B372:B376"/>
    <mergeCell ref="C372:C376"/>
    <mergeCell ref="B377:C381"/>
    <mergeCell ref="B342:B346"/>
    <mergeCell ref="C342:C346"/>
    <mergeCell ref="B347:B351"/>
    <mergeCell ref="C347:C351"/>
    <mergeCell ref="B352:B356"/>
    <mergeCell ref="C352:C356"/>
    <mergeCell ref="B357:B361"/>
    <mergeCell ref="C357:C361"/>
    <mergeCell ref="B362:B366"/>
    <mergeCell ref="C362:C366"/>
    <mergeCell ref="B317:B321"/>
    <mergeCell ref="C317:C321"/>
    <mergeCell ref="B322:B326"/>
    <mergeCell ref="C322:C326"/>
    <mergeCell ref="B327:B331"/>
    <mergeCell ref="C327:C331"/>
    <mergeCell ref="B332:B336"/>
    <mergeCell ref="C332:C336"/>
    <mergeCell ref="B337:B341"/>
    <mergeCell ref="C337:C341"/>
    <mergeCell ref="B292:B296"/>
    <mergeCell ref="C292:C296"/>
    <mergeCell ref="B297:B301"/>
    <mergeCell ref="C297:C301"/>
    <mergeCell ref="B302:B306"/>
    <mergeCell ref="C302:C306"/>
    <mergeCell ref="B307:B311"/>
    <mergeCell ref="C307:C311"/>
    <mergeCell ref="B312:B316"/>
    <mergeCell ref="C312:C316"/>
    <mergeCell ref="B267:B271"/>
    <mergeCell ref="C267:C271"/>
    <mergeCell ref="B272:B276"/>
    <mergeCell ref="C272:C276"/>
    <mergeCell ref="B277:B281"/>
    <mergeCell ref="C277:C281"/>
    <mergeCell ref="B282:B286"/>
    <mergeCell ref="C282:C286"/>
    <mergeCell ref="B287:B291"/>
    <mergeCell ref="C287:C291"/>
    <mergeCell ref="B242:B246"/>
    <mergeCell ref="C242:C246"/>
    <mergeCell ref="B247:B251"/>
    <mergeCell ref="C247:C251"/>
    <mergeCell ref="B252:B256"/>
    <mergeCell ref="C252:C256"/>
    <mergeCell ref="B257:B261"/>
    <mergeCell ref="C257:C261"/>
    <mergeCell ref="B262:B266"/>
    <mergeCell ref="C262:C266"/>
    <mergeCell ref="B217:B221"/>
    <mergeCell ref="C217:C221"/>
    <mergeCell ref="B222:B226"/>
    <mergeCell ref="C222:C226"/>
    <mergeCell ref="B227:B231"/>
    <mergeCell ref="C227:C231"/>
    <mergeCell ref="B232:B236"/>
    <mergeCell ref="C232:C236"/>
    <mergeCell ref="B237:B241"/>
    <mergeCell ref="C237:C241"/>
    <mergeCell ref="B192:B196"/>
    <mergeCell ref="C192:C196"/>
    <mergeCell ref="B197:B201"/>
    <mergeCell ref="C197:C201"/>
    <mergeCell ref="B202:B206"/>
    <mergeCell ref="C202:C206"/>
    <mergeCell ref="B207:B211"/>
    <mergeCell ref="C207:C211"/>
    <mergeCell ref="B212:B216"/>
    <mergeCell ref="C212:C216"/>
    <mergeCell ref="B167:B171"/>
    <mergeCell ref="C167:C171"/>
    <mergeCell ref="B172:B176"/>
    <mergeCell ref="C172:C176"/>
    <mergeCell ref="B177:B181"/>
    <mergeCell ref="C177:C181"/>
    <mergeCell ref="B182:B186"/>
    <mergeCell ref="C182:C186"/>
    <mergeCell ref="B187:B191"/>
    <mergeCell ref="C187:C191"/>
    <mergeCell ref="B142:B146"/>
    <mergeCell ref="C142:C146"/>
    <mergeCell ref="B147:B151"/>
    <mergeCell ref="C147:C151"/>
    <mergeCell ref="B152:B156"/>
    <mergeCell ref="C152:C156"/>
    <mergeCell ref="B157:B161"/>
    <mergeCell ref="C157:C161"/>
    <mergeCell ref="B162:B166"/>
    <mergeCell ref="C162:C166"/>
    <mergeCell ref="B117:B121"/>
    <mergeCell ref="C117:C121"/>
    <mergeCell ref="B122:B126"/>
    <mergeCell ref="C122:C126"/>
    <mergeCell ref="B127:B131"/>
    <mergeCell ref="C127:C131"/>
    <mergeCell ref="B132:B136"/>
    <mergeCell ref="C132:C136"/>
    <mergeCell ref="B137:B141"/>
    <mergeCell ref="C137:C141"/>
    <mergeCell ref="B92:B96"/>
    <mergeCell ref="C92:C96"/>
    <mergeCell ref="B97:B101"/>
    <mergeCell ref="C97:C101"/>
    <mergeCell ref="B102:B106"/>
    <mergeCell ref="C102:C106"/>
    <mergeCell ref="B107:B111"/>
    <mergeCell ref="C107:C111"/>
    <mergeCell ref="B112:B116"/>
    <mergeCell ref="C112:C116"/>
    <mergeCell ref="B17:B21"/>
    <mergeCell ref="C17:C21"/>
    <mergeCell ref="B22:B26"/>
    <mergeCell ref="C22:C26"/>
    <mergeCell ref="B27:B31"/>
    <mergeCell ref="C27:C31"/>
    <mergeCell ref="B32:B36"/>
    <mergeCell ref="C32:C36"/>
    <mergeCell ref="B37:B41"/>
    <mergeCell ref="C37:C41"/>
    <mergeCell ref="B42:B46"/>
    <mergeCell ref="C42:C46"/>
    <mergeCell ref="B47:B51"/>
    <mergeCell ref="C47:C51"/>
    <mergeCell ref="B52:B56"/>
    <mergeCell ref="C52:C56"/>
    <mergeCell ref="B57:B61"/>
    <mergeCell ref="C57:C61"/>
    <mergeCell ref="B67:B71"/>
    <mergeCell ref="C67:C71"/>
    <mergeCell ref="B72:B76"/>
    <mergeCell ref="C72:C76"/>
    <mergeCell ref="B77:B81"/>
    <mergeCell ref="C77:C81"/>
    <mergeCell ref="B82:B86"/>
    <mergeCell ref="C82:C86"/>
    <mergeCell ref="B87:B91"/>
    <mergeCell ref="C87:C91"/>
    <mergeCell ref="B62:B66"/>
    <mergeCell ref="C62:C66"/>
    <mergeCell ref="C7:C11"/>
    <mergeCell ref="B7:B11"/>
    <mergeCell ref="B12:B16"/>
    <mergeCell ref="C12:C16"/>
    <mergeCell ref="BB3:BH3"/>
    <mergeCell ref="AG3:AM3"/>
    <mergeCell ref="AN3:AT3"/>
    <mergeCell ref="AU3:BA3"/>
    <mergeCell ref="E4:E6"/>
    <mergeCell ref="F4:G5"/>
    <mergeCell ref="H4:I5"/>
    <mergeCell ref="Z4:Z6"/>
    <mergeCell ref="AA4:AB5"/>
    <mergeCell ref="AZ4:BA5"/>
    <mergeCell ref="L4:L6"/>
    <mergeCell ref="AO4:AP5"/>
    <mergeCell ref="BE4:BF5"/>
    <mergeCell ref="BG4:BH5"/>
    <mergeCell ref="T4:U5"/>
    <mergeCell ref="AQ4:AR5"/>
    <mergeCell ref="AS4:AT5"/>
    <mergeCell ref="AU4:AU6"/>
    <mergeCell ref="AV4:AW5"/>
    <mergeCell ref="AX4:AY5"/>
    <mergeCell ref="HB3:HB6"/>
    <mergeCell ref="CA3:CH3"/>
    <mergeCell ref="CA4:CB5"/>
    <mergeCell ref="CC4:CD5"/>
    <mergeCell ref="CE4:CF5"/>
    <mergeCell ref="CG4:CH5"/>
    <mergeCell ref="DI3:DT3"/>
    <mergeCell ref="AE4:AF5"/>
    <mergeCell ref="BU3:BU6"/>
    <mergeCell ref="BZ3:BZ6"/>
    <mergeCell ref="DH3:DH6"/>
    <mergeCell ref="FF4:FH5"/>
    <mergeCell ref="FI4:FK5"/>
    <mergeCell ref="FL4:FN5"/>
    <mergeCell ref="FO4:FQ5"/>
    <mergeCell ref="DL4:DN5"/>
    <mergeCell ref="DO4:DQ5"/>
    <mergeCell ref="DR4:DT5"/>
    <mergeCell ref="AG4:AG6"/>
    <mergeCell ref="AH4:AI5"/>
    <mergeCell ref="AJ4:AK5"/>
    <mergeCell ref="DI4:DK5"/>
    <mergeCell ref="BC4:BD5"/>
    <mergeCell ref="FF3:FQ3"/>
    <mergeCell ref="B3:B6"/>
    <mergeCell ref="C3:C6"/>
    <mergeCell ref="D3:D6"/>
    <mergeCell ref="E3:K3"/>
    <mergeCell ref="BM3:BS3"/>
    <mergeCell ref="BM4:BM6"/>
    <mergeCell ref="BN4:BO5"/>
    <mergeCell ref="BP4:BQ5"/>
    <mergeCell ref="BR4:BS5"/>
    <mergeCell ref="BJ3:BJ6"/>
    <mergeCell ref="BK3:BK6"/>
    <mergeCell ref="L3:R3"/>
    <mergeCell ref="S3:Y3"/>
    <mergeCell ref="S4:S6"/>
    <mergeCell ref="V4:W5"/>
    <mergeCell ref="X4:Y5"/>
    <mergeCell ref="AC4:AD5"/>
    <mergeCell ref="Z3:AF3"/>
    <mergeCell ref="AL4:AM5"/>
    <mergeCell ref="AN4:AN6"/>
    <mergeCell ref="Q4:R5"/>
    <mergeCell ref="BB4:BB6"/>
    <mergeCell ref="BL3:BL6"/>
    <mergeCell ref="J4:K5"/>
    <mergeCell ref="M4:N5"/>
    <mergeCell ref="O4:P5"/>
    <mergeCell ref="BJ7:BJ11"/>
    <mergeCell ref="BK7:BK11"/>
    <mergeCell ref="BJ12:BJ16"/>
    <mergeCell ref="BK12:BK16"/>
    <mergeCell ref="BJ17:BJ21"/>
    <mergeCell ref="BK17:BK21"/>
    <mergeCell ref="BJ22:BJ26"/>
    <mergeCell ref="BK22:BK26"/>
    <mergeCell ref="BJ27:BJ31"/>
    <mergeCell ref="BK27:BK31"/>
    <mergeCell ref="BJ32:BJ36"/>
    <mergeCell ref="BK32:BK36"/>
    <mergeCell ref="BJ37:BJ41"/>
    <mergeCell ref="BK37:BK41"/>
    <mergeCell ref="BJ42:BJ46"/>
    <mergeCell ref="BK42:BK46"/>
    <mergeCell ref="BJ47:BJ51"/>
    <mergeCell ref="BK47:BK51"/>
    <mergeCell ref="BJ52:BJ56"/>
    <mergeCell ref="BK52:BK56"/>
    <mergeCell ref="BJ57:BJ61"/>
    <mergeCell ref="BK57:BK61"/>
    <mergeCell ref="BJ62:BJ66"/>
    <mergeCell ref="BK62:BK66"/>
    <mergeCell ref="BJ67:BJ71"/>
    <mergeCell ref="BK67:BK71"/>
    <mergeCell ref="BJ72:BJ76"/>
    <mergeCell ref="BK72:BK76"/>
    <mergeCell ref="BJ117:BJ121"/>
    <mergeCell ref="BK117:BK121"/>
    <mergeCell ref="BJ122:BJ126"/>
    <mergeCell ref="BK122:BK126"/>
    <mergeCell ref="BJ77:BJ81"/>
    <mergeCell ref="BK77:BK81"/>
    <mergeCell ref="BJ82:BJ86"/>
    <mergeCell ref="BK82:BK86"/>
    <mergeCell ref="BJ87:BJ91"/>
    <mergeCell ref="BK87:BK91"/>
    <mergeCell ref="BJ92:BJ96"/>
    <mergeCell ref="BK92:BK96"/>
    <mergeCell ref="BJ97:BJ101"/>
    <mergeCell ref="BK97:BK101"/>
    <mergeCell ref="BJ237:BJ241"/>
    <mergeCell ref="BK237:BK241"/>
    <mergeCell ref="BJ242:BJ246"/>
    <mergeCell ref="BK242:BK246"/>
    <mergeCell ref="BJ247:BJ251"/>
    <mergeCell ref="BK247:BK251"/>
    <mergeCell ref="BJ197:BJ201"/>
    <mergeCell ref="BK197:BK201"/>
    <mergeCell ref="BJ202:BJ206"/>
    <mergeCell ref="BK202:BK206"/>
    <mergeCell ref="BJ207:BJ211"/>
    <mergeCell ref="BK207:BK211"/>
    <mergeCell ref="BJ212:BJ216"/>
    <mergeCell ref="BK212:BK216"/>
    <mergeCell ref="BJ217:BJ221"/>
    <mergeCell ref="BK217:BK221"/>
    <mergeCell ref="BJ222:BJ226"/>
    <mergeCell ref="BK222:BK226"/>
    <mergeCell ref="BJ227:BJ231"/>
    <mergeCell ref="BK227:BK231"/>
    <mergeCell ref="CO4:CP5"/>
    <mergeCell ref="CQ4:CR5"/>
    <mergeCell ref="CS4:CT5"/>
    <mergeCell ref="CU4:CV5"/>
    <mergeCell ref="CW4:CX5"/>
    <mergeCell ref="CY4:CZ5"/>
    <mergeCell ref="BW3:BX5"/>
    <mergeCell ref="BJ232:BJ236"/>
    <mergeCell ref="BK232:BK236"/>
    <mergeCell ref="BJ127:BJ131"/>
    <mergeCell ref="BK127:BK131"/>
    <mergeCell ref="BJ132:BJ136"/>
    <mergeCell ref="BK132:BK136"/>
    <mergeCell ref="BJ137:BJ141"/>
    <mergeCell ref="BK137:BK141"/>
    <mergeCell ref="BJ142:BJ146"/>
    <mergeCell ref="BK142:BK146"/>
    <mergeCell ref="BV3:BV6"/>
    <mergeCell ref="BJ102:BJ106"/>
    <mergeCell ref="BK102:BK106"/>
    <mergeCell ref="BJ107:BJ111"/>
    <mergeCell ref="BK107:BK111"/>
    <mergeCell ref="BJ112:BJ116"/>
    <mergeCell ref="BK112:BK116"/>
    <mergeCell ref="DA4:DB5"/>
    <mergeCell ref="DC4:DD5"/>
    <mergeCell ref="DE4:DF5"/>
    <mergeCell ref="CI3:CP3"/>
    <mergeCell ref="CQ3:CX3"/>
    <mergeCell ref="CY3:DF3"/>
    <mergeCell ref="ES3:FD3"/>
    <mergeCell ref="FB4:FD5"/>
    <mergeCell ref="EY4:FA5"/>
    <mergeCell ref="EV4:EX5"/>
    <mergeCell ref="ES4:EU5"/>
    <mergeCell ref="EG3:ER3"/>
    <mergeCell ref="EP4:ER5"/>
    <mergeCell ref="EM4:EO5"/>
    <mergeCell ref="EJ4:EL5"/>
    <mergeCell ref="EG4:EI5"/>
    <mergeCell ref="DU3:EF3"/>
    <mergeCell ref="ED4:EF5"/>
    <mergeCell ref="EA4:EC5"/>
    <mergeCell ref="DX4:DZ5"/>
    <mergeCell ref="DU4:DW5"/>
    <mergeCell ref="CI4:CJ5"/>
    <mergeCell ref="CK4:CL5"/>
    <mergeCell ref="CM4:CN5"/>
    <mergeCell ref="GP3:HA3"/>
    <mergeCell ref="GP4:GR5"/>
    <mergeCell ref="GS4:GU5"/>
    <mergeCell ref="GV4:GX5"/>
    <mergeCell ref="GY4:HA5"/>
    <mergeCell ref="FR3:GC3"/>
    <mergeCell ref="FR4:FT5"/>
    <mergeCell ref="FU4:FW5"/>
    <mergeCell ref="FX4:FZ5"/>
    <mergeCell ref="GA4:GC5"/>
    <mergeCell ref="GD3:GO3"/>
    <mergeCell ref="GD4:GF5"/>
    <mergeCell ref="GG4:GI5"/>
    <mergeCell ref="GJ4:GL5"/>
    <mergeCell ref="GM4:GO5"/>
  </mergeCells>
  <phoneticPr fontId="3"/>
  <pageMargins left="0.70866141732283472" right="0.59055118110236227" top="0.59055118110236227" bottom="0.59055118110236227" header="0.31496062992125984" footer="0.31496062992125984"/>
  <pageSetup paperSize="8" scale="73" fitToHeight="0" pageOrder="overThenDown" orientation="landscape" r:id="rId1"/>
  <headerFooter>
    <oddHeader>&amp;R&amp;"ＭＳ 明朝,標準"&amp;12 2-9.医科･歯科健診受診傾向</oddHeader>
  </headerFooter>
  <rowBreaks count="5" manualBreakCount="5">
    <brk id="66" max="59" man="1"/>
    <brk id="126" max="59" man="1"/>
    <brk id="186" max="59" man="1"/>
    <brk id="246" max="59" man="1"/>
    <brk id="316" max="59" man="1"/>
  </rowBreaks>
  <colBreaks count="2" manualBreakCount="2">
    <brk id="25" max="380" man="1"/>
    <brk id="46" max="380" man="1"/>
  </colBreaks>
  <ignoredErrors>
    <ignoredError sqref="BD7:BD9 BD376:BD381 BD13:BD14 BD18:BD19 BD23:BD24 BD28:BD29 BD33:BD34 BD38:BD39 BD43:BD44 BD48:BD49 BD53:BD54 BD58:BD59 BD63:BD64 BD68:BD69 BD73:BD74 BD78:BD79 BD83:BD84 BD88:BD89 BD93:BD94 BD98:BD99 BD103:BD104 BD108:BD109 BD113:BD114 BD118:BD119 BD123:BD124 BD128:BD129 BD133:BD134 BD138:BD139 BD143:BD144 BD148:BD149 BD153:BD154 BD158:BD159 BD163:BD164 BD168:BD169 BD173:BD174 BD178:BD179 BD183:BD184 BD188:BD189 BD193:BD194 BD198:BD199 BD203:BD204 BD208:BD209 BD213:BD214 BD218:BD219 BD223:BD224 BD228:BD229 BD233:BD234 BD238:BD239 BD243:BD244 BD248:BD249 BD253:BD254 BD258:BD259 BD263:BD264 BD268:BD269 BD273:BD274 BD278:BD279 BD283:BD284 BD288:BD289 BD293:BD294 BD298:BD299 BD303:BD304 BD308:BD309 BD313:BD314 BD318:BD319 BD323:BD324 BD328:BD329 BD333:BD334 BD338:BD339 BD343:BD344 BD348:BD349 BD353:BD354 BD358:BD359 BD363:BD364 BD368:BD369 BD373:BD374 BD10 BF10 BD15 BF15 BD20 BF20 BD25 BF25 BD30 BF30 BD35 BF35 BD40 BF40 BD45 BF45 BD50 BF50 BD55 BF55 BD60 BF60 BD65 BF65 BD70 BF70 BD75 BF75 BD80 BF80 BD85 BF85 BD90 BF90 BD95 BF95 BD100 BF100 BD105 BF105 BD110 BF110 BD115 BF115 BD120 BF120 BD125 BF125 BD130 BF130 BD135 BF135 BD140 BF140 BD145 BF145 BD150 BF150 BD155 BF155 BD160 BF160 BD165 BF165 BD170 BF170 BD175 BF175 BD180 BF180 BD185 BF185 BD190 BF190 BD195 BF195 BD200 BF200 BD205 BF205 BD210 BF210 BD215 BF215 BD220 BF220 BD225 BF225 BD230 BF230 BD235 BF235 BD240 BF240 BD245 BF245 BD250 BF250 BD255 BF255 BD260 BF260 BD265 BF265 BD270 BF270 BD275 BF275 BD280 BF280 BD285 BF285 BD290 BF290 BD295 BF295 BD300 BF300 BD305 BF305 BD310 BF310 BD315 BF315 BD320 BF320 BD325 BF325 BD330 BF330 BD335 BF335 BD340 BF340 BD345 BF345 BD350 BF350 BD355 BF355 BD360 BF360 BD365 BF365 BD370 BF370 BD375 BF375 BF8:BF9 BD11 BF11 BH11 BD12 BF12:BF13 BH12 BF14 BH14 BD16 BF16 BH16 BD17 BF17:BF18 BH17 BF19 BH19 BD21 BF21 BH21 BD22 BF22:BF23 BH22 BF24 BH24 BD26 BF26 BH26 BD27 BF27:BF28 BH27 BF29 BH29 BD31 BF31 BH31 BD32 BF32:BF33 BH32 BF34 BH34 BD36 BF36 BH36 BD37 BF37:BF38 BH37 BF39 BH39 BD41 BF41 BH41 BD42 BF42:BF43 BH42 BF44 BH44 BD46 BF46 BH46 BD47 BF47:BF48 BH47 BF49 BH49 BD51 BF51 BH51 BD52 BF52:BF53 BH52 BF54 BH54 BD56 BF56 BH56 BD57 BF57:BF58 BH57 BF59 BH59 BD61 BF61 BH61 BD62 BF62:BF63 BH62 BF64 BH64 BD66 BF66 BH66 BD67 BF67:BF68 BH67 BF69 BH69 BD71 BF71 BH71 BD72 BF72:BF73 BH72 BF74 BH74 BD76 BF76 BH76 BD77 BF77:BF78 BH77 BF79 BH79 BD81 BF81 BH81 BD82 BF82:BF83 BH82 BF84 BH84 BD86 BF86 BH86 BD87 BF87:BF88 BH87 BF89 BH89 BD91 BF91 BH91 BD92 BF92:BF93 BH92 BF94 BH94 BD96 BF96 BH96 BD97 BF97:BF98 BH97 BF99 BH99 BD101 BF101 BH101 BD102 BF102:BF103 BH102 BF104 BH104 BD106 BF106 BH106 BD107 BF107:BF108 BH107 BF109 BH109 BD111 BF111 BH111 BD112 BF112:BF113 BH112 BF114 BH114 BD116 BF116 BH116 BD117 BF117:BF118 BH117 BF119 BH119 BD121 BF121 BH121 BD122 BF122:BF123 BH122 BF124 BH124 BD126 BF126 BH126 BD127 BF127:BF128 BH127 BF129 BH129 BD131 BF131 BH131 BD132 BF132:BF133 BH132 BF134 BH134 BD136 BF136 BH136 BD137 BF137:BF138 BH137 BF139 BH139 BD141 BF141 BH141 BD142 BF142:BF143 BH142 BF144 BH144 BD146 BF146 BH146 BD147 BF147:BF148 BH147 BF149 BH149 BD151 BF151 BH151 BD152 BF152:BF153 BH152 BF154 BH154 BD156 BF156 BH156 BD157 BF157:BF158 BH157 BF159 BH159 BD161 BF161 BH161 BD162 BF162:BF163 BH162 BF164 BH164 BD166 BF166 BH166 BD167 BF167:BF168 BH167 BF169 BH169 BD171 BF171 BH171 BD172 BF172:BF173 BH172 BF174 BH174 BD176 BF176 BH176 BD177 BF177:BF178 BH177 BF179 BH179 BD181 BF181 BH181 BD182 BF182:BF183 BH182 BF184 BH184 BD186 BF186 BH186 BD187 BF187:BF188 BH187 BF189 BH189 BD191 BF191 BH191 BD192 BF192:BF193 BH192 BF194 BH194 BD196 BF196 BH196 BD197 BF197:BF198 BH197 BF199 BH199 BD201 BF201 BH201 BD202 BF202:BF203 BH202 BF204 BH204 BD206 BF206 BH206 BD207 BF207:BF208 BH207 BF209 BH209 BD211 BF211 BH211 BD212 BF212:BF213 BH212 BF214 BH214 BD216 BF216 BH216 BD217 BF217:BF218 BH217 BF219 BH219 BD221 BF221 BH221 BD222 BF222:BF223 BH222 BF224 BH224 BD226 BF226 BH226 BD227 BF227:BF228 BH227 BF229 BH229 BD231 BF231 BH231 BD232 BF232:BF233 BH232 BF234 BH234 BD236 BF236 BH236 BD237 BF237:BF238 BH237 BF239 BH239 BD241 BF241 BH241 BD242 BF242:BF243 BH242 BF244 BH244 BD246 BF246 BH246 BD247 BF247:BF248 BH247 BF249 BH249 BD251 BF251 BH251 BD252 BF252:BF253 BH252 BF254 BH254 BD256 BF256 BH256 BD257 BF257:BF258 BH257 BF259 BH259 BD261 BF261 BH261 BD262 BF262:BF263 BH262 BF264 BH264 BD266 BF266 BH266 BD267 BF267:BF268 BH267 BF269 BH269 BD271 BF271 BH271 BD272 BF272:BF273 BH272 BF274 BH274 BD276 BF276 BH276 BD277 BF277:BF278 BH277 BF279 BH279 BD281 BF281 BH281 BD282 BF282:BF283 BH282 BF284 BH284 BD286 BF286 BH286 BD287 BF287:BF288 BH287 BF289 BH289 BD291 BF291 BH291 BD292 BF292:BF293 BH292 BF294 BH294 BD296 BF296 BH296 BD297 BF297:BF298 BH297 BF299 BH299 BD301 BF301 BH301 BD302 BF302:BF303 BH302 BF304 BH304 BD306 BF306 BH306 BD307 BF307:BF308 BH307 BF309 BH309 BD311 BF311 BH311 BD312 BF312:BF313 BH312 BF314 BH314 BD316 BF316 BH316 BD317 BF317:BF318 BH317 BF319 BH319 BD321 BF321 BH321 BD322 BF322:BF323 BH322 BF324 BH324 BD326 BF326 BH326 BD327 BF327:BF328 BH327 BF329 BH329 BD331 BF331 BH331 BD332 BF332:BF333 BH332 BF334 BH334 BD336 BF336 BH336 BD337 BF337:BF338 BH337 BF339 BH339 BD341 BF341 BH341 BD342 BF342:BF343 BH342 BF344 BH344 BD346 BF346 BH346 BD347 BF347:BF348 BH347 BF349 BH349 BD351 BF351 BH351 BD352 BF352:BF353 BH352 BF354 BH354 BD356 BF356 BH356 BD357 BF357:BF358 BH357 BF359 BH359 BD361 BF361 BH361 BD362 BF362:BF363 BH362 BF364 BH364 BD366 BF366 BH366 BD367 BF367:BF368 BH367 BF369 BH369 BD371 BF371 BH371 BD372 BF372:BF373 BH372 BF374 BH374 BF376:BF381 BH376 BF7 G377:G381 I377:I381 K377:K381 N377:N381 P377:P381 R377:R381 U377:U381 W377:W381 Y377:Y381 AB377:AB381 AD377:AD381 AF377:AF381 AI377:AI381 AK377:AK381 AM377:AM381 AP377:AP381 AR377:AR381 AT377:AT381 AW377:AW381 AY377:AY381" formula="1"/>
    <ignoredError sqref="K374:K376 R374:R376 Y374:Y376 AF374:AF376 AM374:AM376 AT374:AT376 BA9:BA10 BA15 BA20 BA25 BA30 BA35 BA40 BA45 BA50 BA55 BA60 BA65 BA70 BA75 BA80 BA85 BA90 BA95 BA100 BA105 BA110 BA115 BA120 BA125 BA130 BA135 BA140 BA145 BA150 BA155 BA160 BA165 BA170 BA175 BA180 BA185 BA190 BA195 BA200 BA205 BA210 BA215 BA220 BA225 BA230 BA235 BA240 BA245 BA250 BA255 BA260 BA265 BA270 BA275 BA280 BA285 BA290 BA295 BA300 BA305 BA310 BA315 BA320 BA325 BA330 BA335 BA340 BA345 BA350 BA355 BA360 BA365 BA370 BA375 AT134:AT137 AM134:AM137 AF134:AF137 Y134:Y137 R134:R137 K134:K137 K74:K77 R74:R77 Y74:Y77 AF74:AF77 AM74:AM77 AT74:AT77 AT69:AT72 AM69:AM72 AF69:AF72 Y69:Y72 R69:R72 K69:K72 K64:K67 R64:R67 Y64:Y67 AF64:AF67 AM64:AM67 AT64:AT67 AT59:AT62 AM59:AM62 AF59:AF62 Y59:Y62 R59:R62 K59:K62 K54:K57 R54:R57 Y54:Y57 AF54:AF57 AM54:AM57 AT54:AT57 AT49:AT52 AM49:AM52 AF49:AF52 Y49:Y52 R49:R52 K49:K52 K44:K47 R44:R47 Y44:Y47 AF44:AF47 AM44:AM47 AT44:AT47 AT39:AT42 AM39:AM42 AF39:AF42 Y39:Y42 R39:R42 K39:K42 K34:K37 R34:R37 Y34:Y37 AF34:AF37 AM34:AM37 AT34:AT37 AT29:AT32 AM29:AM32 AF29:AF32 Y29:Y32 R29:R32 K29:K32 K24:K27 R24:R27 Y24:Y27 AF24:AF27 AM24:AM27 AT24:AT27 AT19:AT22 AM19:AM22 AF19:AF22 Y20:Y22 R19:R22 K19:K22 K14:K17 R14:R17 Y14:Y17 AF14:AF17 AM14:AM17 AT14:AT17 AT9:AT12 AM9:AM12 AF9:AF12 Y9:Y12 R9:R12 K9:K12 K7 Y7 AF7 AM7 AT7 BA7 AT184:AT187 AM184:AM187 AF184:AF187 Y184:Y187 R184:R187 K184:K187 K179:K182 R179:R182 Y179:Y182 AF179:AF182 AM179:AM182 AT179:AT182 AT174:AT177 AM174:AM177 AF174:AF177 Y174:Y177 R174:R177 K174:K177 K169:K172 R169:R172 Y169:Y172 AF169:AF172 AM169:AM172 AT169:AT172 AT164:AT167 AM164:AM167 AF164:AF167 Y164:Y167 R164:R167 K164:K167 K159:K162 R159:R162 Y159:Y162 AF159:AF162 AM159:AM162 AT159:AT162 AT154:AT157 AM154:AM157 AF154:AF157 Y154:Y157 R154:R157 K154:K157 K149:K152 R149:R152 Y149:Y152 AF149:AF152 AM149:AM152 AT149:AT152 AT144:AT147 AM144:AM147 AF144:AF147 Y144:Y147 R144:R147 K144:K147 K139:K142 R139:R142 Y139:Y142 AF139:AF142 AM139:AM142 AT139:AT142 K129:K132 R129:R132 Y129:Y132 AF129:AF132 AM129:AM132 AT129:AT132 AT124:AT127 AM124:AM127 AF124:AF127 Y124:Y127 R124:R127 K124:K127 K119:K122 R119:R122 Y119:Y122 AF119:AF122 AM119:AM122 AT119:AT122 AT114:AT117 AM114:AM117 AF114:AF117 Y114:Y117 R114:R117 K114:K117 K109:K112 R109:R112 Y109:Y112 AF109:AF112 AM109:AM112 AT109:AT112 AT104:AT107 AM104:AM107 AF104:AF107 Y104:Y107 R104:R107 K104:K107 K99:K102 R99:R102 Y99:Y102 AF99:AF102 AM99:AM102 AT99:AT102 AT94:AT97 AM94:AM97 AF94:AF97 Y94:Y97 R94:R97 K94:K97 K89:K92 R89:R92 Y89:Y92 AF89:AF92 AM89:AM92 AT89:AT92 AT84:AT87 AM84:AM87 AF84:AF87 Y84:Y87 R84:R87 K84:K87 K79:K82 R79:R82 Y79:Y82 AF79:AF82 AM79:AM82 AT79:AT82 AT229:AT232 AM230:AM232 AF229:AF232 Y229:Y232 R229:R232 K229:K232 K224:K227 R224:R227 Y224:Y227 AF224:AF227 AM224:AM227 AT224:AT227 AT219:AT222 AM219:AM222 AF219:AF222 Y219:Y222 R219:R222 K219:K222 K214:K217 R214:R217 Y214:Y217 AF214:AF217 AM214:AM217 AT214:AT217 AT209:AT212 AM209:AM212 AF209:AF212 Y209:Y212 R209:R212 K209:K212 K204:K207 R204:R207 Y204:Y207 AF204:AF207 AM204:AM207 AT204:AT207 AT199:AT202 AM199:AM202 AF199:AF202 Y199:Y202 R199:R202 K199:K202 K194:K197 R194:R197 Y194:Y197 AF194:AF197 AM194:AM197 AT194:AT197 AT189:AT192 AM189:AM192 AF189:AF192 Y189:Y192 R189:R192 K189:K192 AT279:AT282 AM279:AM282 AF279:AF282 Y279:Y282 R279:R282 K279:K282 K274:K277 R274:R277 Y274:Y277 AF274:AF277 AM274:AM277 AT274:AT277 AT269:AT272 AM269:AM272 AF269:AF272 Y269:Y272 R269:R272 K269:K272 K264:K267 R264:R267 Y264:Y267 AF264:AF267 AM264:AM267 AT264:AT267 AT259:AT262 AM259:AM262 AF259:AF262 Y259:Y262 R259:R262 K259:K262 K254:K257 R254:R257 Y254:Y257 AF254:AF257 AM254:AM257 AT254:AT257 AT249:AT252 AM249:AM252 AF249:AF252 Y249:Y252 R249:R252 K249:K252 K244:K247 R244:R247 Y244:Y247 AF244:AF247 AM245:AM247 AT244:AT247 AT239:AT242 AM239:AM242 AF239:AF242 Y239:Y242 R239:R242 K239:K242 K234:K237 R234:R237 Y234:Y237 AF234:AF237 AM234:AM237 AT234:AT237 AT345:AT347 AM344:AM347 AF344:AF347 Y344:Y347 R344:R347 K344:K347 K339:K342 R339:R342 Y339:Y342 AF339:AF342 AM339:AM342 AT339:AT342 AT334:AT337 AM334:AM337 AF334:AF337 Y334:Y337 R334:R337 K334:K337 K329:K332 R329:R332 Y329:Y332 AF329:AF332 AM329:AM332 AT329:AT332 AT324:AT327 AM324:AM327 AF324:AF327 Y324:Y327 R324:R327 K324:K327 K319:K322 R319:R322 Y319:Y322 AF319:AF322 AM319:AM322 AT319:AT322 AT314:AT317 AM314:AM317 AF314:AF317 Y314:Y317 R314:R317 K314:K317 K309:K312 R309:R312 Y309:Y312 AF309:AF312 AM309:AM312 AT309:AT312 AT304:AT307 AM304:AM307 AF304:AF307 Y304:Y307 R304:R307 K304:K307 K299:K302 R299:R302 Y299:Y302 AF299:AF302 AM299:AM302 AT299:AT302 AT294:AT297 AM294:AM297 AF294:AF297 Y294:Y297 R294:R297 K294:K297 K289:K292 R289:R292 Y289:Y292 AF289:AF292 AM289:AM292 AT289:AT292 AT284:AT287 AM284:AM287 AF284:AF287 Y284:Y287 R284:R287 K284:K287 AT369:AT372 AM369:AM372 AF369:AF372 Y369:Y372 R369:R372 K369:K372 K364:K367 R364:R367 Y364:Y367 AF364:AF367 AM364:AM367 AT364:AT367 AT359:AT362 AM359:AM362 AF359:AF362 Y359:Y362 R359:R362 K359:K362 K354:K357 R354:R357 Y354:Y357 AF354:AF357 AM354:AM357 AT354:AT357 AT349:AT352 AM349:AM352 AF349:AF352 Y349:Y352 R349:R352 K349:K352 CA7:CA81 CC7:CC81 DE7:DE81 CE7:CE81 CF7:CJ7 DC7:DC81 DA7:DA81 CY7:CY81 CW7:CW81 CU7:CU81 CS7:CS81 CQ7:CQ81 CO7:CO81 CM7:CM81 CK7:CK81 CG9:CI81 CF8:CJ8 CB7:CB81 CD7:CD81 CL7:CL81 CN7:CN81 CP7:CP81 CR7:CR81 CT7:CT81 CV7:CV81 CX7:CX81 CZ7:CZ81 DB7:DB81 DD7:DD81 DF7:DF81 CF9:CF81 CJ9:CJ81" emptyCellReference="1"/>
    <ignoredError sqref="BA14 BA19 BA24 BA29 BA34 BA39 BA44 BA49 BA54 BA59 BA64 BA69 BA74 BA79 BA84 BA89 BA94 BA99 BA104 BA109 BA114 BA119 BA124 BA129 BA134 BA139 BA144 BA149 BA154 BA159 BA164 BA169 BA174 BA179 BA184 BA189 BA194 BA199 BA204 BA209 BA214 BA219 BA224 BA229 BA234 BA239 BA244 BA249 BA254 BA259 BA264 BA269 BA274 BA279 BA284 BA289 BA294 BA299 BA304 BA309 BA314 BA319 BA324 BA329 BA334 BA339 BA344 BA349 BA354 BA359 BA364 BA369 BA374 BA376 BA136:BA137 BA76:BA77 BA71:BA72 BA66:BA67 BA61:BA62 BA56:BA57 BA51:BA52 BA46:BA47 BA41:BA42 BA36:BA37 BA31:BA32 BA26:BA27 BA21:BA22 BA17 BA11:BA12 BA186:BA187 BA181:BA182 BA176:BA177 BA171:BA172 BA166:BA167 BA161:BA162 BA156:BA157 BA151:BA152 BA146:BA147 BA141:BA142 BA131:BA132 BA126:BA127 BA121:BA122 BA116:BA117 BA111:BA112 BA106:BA107 BA101:BA102 BA96:BA97 BA91:BA92 BA86:BA87 BA81:BA82 BA231:BA232 BA226:BA227 BA221:BA222 BA216:BA217 BA211:BA212 BA206:BA207 BA201:BA202 BA196:BA197 BA191:BA192 BA281:BA282 BA276:BA277 BA271:BA272 BA266:BA267 BA261:BA262 BA256:BA257 BA251:BA252 BA246:BA247 BA241:BA242 BA236:BA237 BA346:BA347 BA341:BA342 BA336:BA337 BA331:BA332 BA326:BA327 BA321:BA322 BA316:BA317 BA311:BA312 BA306:BA307 BA301:BA302 BA296:BA297 BA291:BA292 BA286:BA287 BA371:BA372 BA366:BA367 BA361:BA362 BA356:BA357 BA351:BA352 BA16" formula="1" emptyCellReference="1"/>
    <ignoredError sqref="BW379:BW381 FO7:FO49 BW374:BW377 BW369:BW372 BW364:BW367 BW359:BW362 BW354:BW357 BW349:BW352 BW344:BW347 BW339:BW342 BW334:BW337 BW329:BW332 BW324:BW327 BW319:BW322 BW314:BW317 BW309:BW312 BW304:BW307 BW299:BW302 BW294:BW297 BW289:BW292 BW284:BW287 BW279:BW282 BW274:BW277 BW269:BW272 BW264:BW267 BW259:BW262 BW254:BW257 BW249:BW252 BW244:BW247 BW239:BW242 BW234:BW237 BW229:BW232 BW224:BW227 BW219:BW222 BW214:BW217 BW209:BW212 BW204:BW207 BW199:BW202 BW194:BW197 BW189:BW192 BW184:BW187 BW179:BW182 BW174:BW177 BW169:BW172 BW164:BW167 BW159:BW162 BW154:BW157 BW149:BW152 BW144:BW147 BW139:BW142 BW134:BW137 BW129:BW132 BW124:BW127 BW119:BW122 BW114:BW117 BW109:BW112 BW104:BW107 BW99:BW102 BW94:BW97 BW89:BW92 BW84:BW87 BW79:BW82 BW74:BW77 BW69:BW72 BW64:BW67 BW59:BW62 BW54:BW57 BW49:BW52 BW44:BW47 BW39:BW42 BW34:BW37 BW29:BW32 BW24:BW27 BW19:BW22 BW14:BW17 BW10:BW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234</v>
      </c>
    </row>
    <row r="2" spans="2:2" ht="16.5" customHeight="1">
      <c r="B2" s="3" t="s">
        <v>247</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7D1F-08EC-4915-8963-792F33835B3C}">
  <sheetPr codeName="Sheet18"/>
  <dimension ref="B1:J236"/>
  <sheetViews>
    <sheetView showGridLines="0" zoomScaleNormal="100" zoomScaleSheetLayoutView="37" workbookViewId="0"/>
  </sheetViews>
  <sheetFormatPr defaultColWidth="9" defaultRowHeight="13.5"/>
  <cols>
    <col min="1" max="1" width="4.625" style="3" customWidth="1"/>
    <col min="2" max="9" width="15.375" style="3" customWidth="1"/>
    <col min="10" max="12" width="20.625" style="3" customWidth="1"/>
    <col min="13" max="13" width="5.625" style="3" customWidth="1"/>
    <col min="14" max="16384" width="9" style="3"/>
  </cols>
  <sheetData>
    <row r="1" spans="2:10" ht="16.5" customHeight="1">
      <c r="B1" s="3" t="s">
        <v>248</v>
      </c>
      <c r="J1" s="3" t="s">
        <v>249</v>
      </c>
    </row>
    <row r="2" spans="2:10" ht="16.5" customHeight="1">
      <c r="B2" s="3" t="s">
        <v>247</v>
      </c>
      <c r="J2" s="3" t="s">
        <v>247</v>
      </c>
    </row>
    <row r="79" spans="2:10" ht="16.5" customHeight="1">
      <c r="B79" s="3" t="s">
        <v>250</v>
      </c>
      <c r="J79" s="3" t="s">
        <v>251</v>
      </c>
    </row>
    <row r="80" spans="2:10" ht="16.5" customHeight="1">
      <c r="B80" s="3" t="s">
        <v>247</v>
      </c>
      <c r="J80" s="3" t="s">
        <v>247</v>
      </c>
    </row>
    <row r="157" ht="16.5" customHeight="1"/>
    <row r="158" ht="16.5" customHeight="1"/>
    <row r="235" ht="16.5" customHeight="1"/>
    <row r="236"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3" manualBreakCount="3">
    <brk id="78" max="17" man="1"/>
    <brk id="156" max="17" man="1"/>
    <brk id="234"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B1:U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8" width="13.125" style="3" customWidth="1"/>
    <col min="9" max="9" width="4.375" style="3" customWidth="1"/>
    <col min="10" max="10" width="5.625" style="3" customWidth="1"/>
    <col min="11" max="13" width="9" style="3" customWidth="1"/>
    <col min="14" max="18" width="9" style="3"/>
    <col min="19" max="19" width="10.875" style="3" customWidth="1"/>
    <col min="20" max="20" width="5.625" style="3" customWidth="1"/>
    <col min="21" max="29" width="9" style="3"/>
    <col min="30" max="30" width="6.625" style="3" customWidth="1"/>
    <col min="31" max="16384" width="9" style="3"/>
  </cols>
  <sheetData>
    <row r="1" spans="2:21" ht="16.5" customHeight="1">
      <c r="B1" s="3" t="s">
        <v>245</v>
      </c>
    </row>
    <row r="2" spans="2:21" ht="16.5" customHeight="1">
      <c r="B2" s="3" t="s">
        <v>252</v>
      </c>
    </row>
    <row r="3" spans="2:21" ht="16.5" customHeight="1">
      <c r="B3" s="3" t="s">
        <v>253</v>
      </c>
      <c r="K3" s="3" t="s">
        <v>279</v>
      </c>
      <c r="U3" s="3" t="s">
        <v>140</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284E6-ADFF-4CCC-ACE2-487DFFEB1BAC}">
  <dimension ref="B1:U240"/>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8" width="13.125" style="3" customWidth="1"/>
    <col min="9" max="9" width="4.375" style="3" customWidth="1"/>
    <col min="10" max="10" width="5.625" style="3" customWidth="1"/>
    <col min="11" max="13" width="9" style="3" customWidth="1"/>
    <col min="14" max="18" width="9" style="3"/>
    <col min="19" max="19" width="10.875" style="3" customWidth="1"/>
    <col min="20" max="20" width="5.625" style="3" customWidth="1"/>
    <col min="21" max="29" width="9" style="3"/>
    <col min="30" max="30" width="6.625" style="3" customWidth="1"/>
    <col min="31" max="16384" width="9" style="3"/>
  </cols>
  <sheetData>
    <row r="1" spans="2:21" ht="16.5" customHeight="1">
      <c r="B1" s="3" t="s">
        <v>293</v>
      </c>
    </row>
    <row r="2" spans="2:21" ht="16.5" customHeight="1">
      <c r="B2" s="3" t="s">
        <v>252</v>
      </c>
    </row>
    <row r="3" spans="2:21" ht="16.5" customHeight="1">
      <c r="B3" s="3" t="s">
        <v>253</v>
      </c>
      <c r="K3" s="3" t="s">
        <v>279</v>
      </c>
      <c r="U3" s="3" t="s">
        <v>140</v>
      </c>
    </row>
    <row r="80" spans="2:2" ht="16.5" customHeight="1">
      <c r="B80" s="3" t="s">
        <v>294</v>
      </c>
    </row>
    <row r="81" spans="2:21" ht="16.5" customHeight="1">
      <c r="B81" s="3" t="s">
        <v>252</v>
      </c>
    </row>
    <row r="82" spans="2:21" ht="16.5" customHeight="1">
      <c r="B82" s="3" t="s">
        <v>253</v>
      </c>
      <c r="K82" s="3" t="s">
        <v>279</v>
      </c>
      <c r="U82" s="3" t="s">
        <v>140</v>
      </c>
    </row>
    <row r="159" spans="2:2" ht="16.5" customHeight="1">
      <c r="B159" s="3" t="s">
        <v>295</v>
      </c>
    </row>
    <row r="160" spans="2:2" ht="16.5" customHeight="1">
      <c r="B160" s="3" t="s">
        <v>252</v>
      </c>
    </row>
    <row r="161" spans="2:21" ht="16.5" customHeight="1">
      <c r="B161" s="3" t="s">
        <v>253</v>
      </c>
      <c r="K161" s="3" t="s">
        <v>279</v>
      </c>
      <c r="U161" s="3" t="s">
        <v>140</v>
      </c>
    </row>
    <row r="238" spans="2:21" ht="16.5" customHeight="1">
      <c r="B238" s="3" t="s">
        <v>225</v>
      </c>
    </row>
    <row r="239" spans="2:21" ht="16.5" customHeight="1">
      <c r="B239" s="3" t="s">
        <v>252</v>
      </c>
    </row>
    <row r="240" spans="2:21" ht="16.5" customHeight="1">
      <c r="B240" s="3" t="s">
        <v>253</v>
      </c>
      <c r="K240" s="3" t="s">
        <v>279</v>
      </c>
      <c r="U240" s="3" t="s">
        <v>140</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4" manualBreakCount="4">
    <brk id="79" max="29" man="1"/>
    <brk id="158" max="29" man="1"/>
    <brk id="237" max="29" man="1"/>
    <brk id="316" max="2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26</vt:i4>
      </vt:variant>
    </vt:vector>
  </HeadingPairs>
  <TitlesOfParts>
    <vt:vector size="47" baseType="lpstr">
      <vt:lpstr>年齢別_健診受診率</vt:lpstr>
      <vt:lpstr>年齢別_健診受診率グラフ</vt:lpstr>
      <vt:lpstr>年齢階層別_自己負担割合別健診受診率グラフ</vt:lpstr>
      <vt:lpstr>男女別_健診受診率</vt:lpstr>
      <vt:lpstr>市区町村別_健診受診率</vt:lpstr>
      <vt:lpstr>市町村別_健診受診率グラフ①</vt:lpstr>
      <vt:lpstr>市町村別_健診受診率グラフ②</vt:lpstr>
      <vt:lpstr>市町村別_自己負担割合別健診受診率グラフ①</vt:lpstr>
      <vt:lpstr>市町村別_自己負担割合別健診受診率グラフ②</vt:lpstr>
      <vt:lpstr>市区町村別_医科歯科MAP</vt:lpstr>
      <vt:lpstr>市区町村別_医科のみMAP</vt:lpstr>
      <vt:lpstr>市区町村別_歯科のみMAP</vt:lpstr>
      <vt:lpstr>医科健診医療機関受診状況</vt:lpstr>
      <vt:lpstr>市区町村別_医科健診医療機関受診状況</vt:lpstr>
      <vt:lpstr>市町村別_医科健診医療機関受診状況グラフ①</vt:lpstr>
      <vt:lpstr>市町村別_医科健診医療機関受診状況グラフ②</vt:lpstr>
      <vt:lpstr>歯科健診医療機関受診状況</vt:lpstr>
      <vt:lpstr>市区町村別_歯科健診医療機関受診状況</vt:lpstr>
      <vt:lpstr>市町村別_歯科健診医療機関受診状況グラフ①</vt:lpstr>
      <vt:lpstr>市町村別_歯科健診医療機関受診状況グラフ②</vt:lpstr>
      <vt:lpstr>府内府外別健診受診率</vt:lpstr>
      <vt:lpstr>医科健診医療機関受診状況!Print_Area</vt:lpstr>
      <vt:lpstr>市区町村別_医科のみMAP!Print_Area</vt:lpstr>
      <vt:lpstr>市区町村別_医科健診医療機関受診状況!Print_Area</vt:lpstr>
      <vt:lpstr>市区町村別_医科歯科MAP!Print_Area</vt:lpstr>
      <vt:lpstr>市区町村別_健診受診率!Print_Area</vt:lpstr>
      <vt:lpstr>市区町村別_歯科のみMAP!Print_Area</vt:lpstr>
      <vt:lpstr>市区町村別_歯科健診医療機関受診状況!Print_Area</vt:lpstr>
      <vt:lpstr>市町村別_医科健診医療機関受診状況グラフ①!Print_Area</vt:lpstr>
      <vt:lpstr>市町村別_医科健診医療機関受診状況グラフ②!Print_Area</vt:lpstr>
      <vt:lpstr>市町村別_健診受診率グラフ①!Print_Area</vt:lpstr>
      <vt:lpstr>市町村別_健診受診率グラフ②!Print_Area</vt:lpstr>
      <vt:lpstr>市町村別_歯科健診医療機関受診状況グラフ①!Print_Area</vt:lpstr>
      <vt:lpstr>市町村別_歯科健診医療機関受診状況グラフ②!Print_Area</vt:lpstr>
      <vt:lpstr>市町村別_自己負担割合別健診受診率グラフ①!Print_Area</vt:lpstr>
      <vt:lpstr>市町村別_自己負担割合別健診受診率グラフ②!Print_Area</vt:lpstr>
      <vt:lpstr>歯科健診医療機関受診状況!Print_Area</vt:lpstr>
      <vt:lpstr>男女別_健診受診率!Print_Area</vt:lpstr>
      <vt:lpstr>年齢階層別_自己負担割合別健診受診率グラフ!Print_Area</vt:lpstr>
      <vt:lpstr>年齢別_健診受診率!Print_Area</vt:lpstr>
      <vt:lpstr>年齢別_健診受診率グラフ!Print_Area</vt:lpstr>
      <vt:lpstr>府内府外別健診受診率!Print_Area</vt:lpstr>
      <vt:lpstr>市区町村別_医科健診医療機関受診状況!Print_Titles</vt:lpstr>
      <vt:lpstr>市区町村別_健診受診率!Print_Titles</vt:lpstr>
      <vt:lpstr>市区町村別_歯科健診医療機関受診状況!Print_Titles</vt:lpstr>
      <vt:lpstr>男女別_健診受診率!Print_Titles</vt:lpstr>
      <vt:lpstr>年齢別_健診受診率!Print_Titles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2024-09-09T07:32:23Z</dcterms:created>
  <dcterms:modified xsi:type="dcterms:W3CDTF">2025-03-14T01:02:40Z</dcterms:modified>
  <cp:category/>
  <cp:contentStatus/>
  <dc:language/>
  <cp:version/>
</cp:coreProperties>
</file>